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20\12\"/>
    </mc:Choice>
  </mc:AlternateContent>
  <xr:revisionPtr revIDLastSave="0" documentId="13_ncr:1_{10D43391-33A6-42E3-8FE8-5737A7F86138}"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K16675" i="7" l="1"/>
  <c r="L16675" i="7" s="1"/>
  <c r="K16677" i="7"/>
  <c r="L16677" i="7" s="1"/>
  <c r="K16680" i="7"/>
  <c r="L16680" i="7" s="1"/>
  <c r="K16684" i="7"/>
  <c r="L16684" i="7" s="1"/>
  <c r="K16685" i="7"/>
  <c r="L16685" i="7" s="1"/>
  <c r="K16696" i="7"/>
  <c r="L16696" i="7" s="1"/>
  <c r="K16701" i="7"/>
  <c r="L16701" i="7" s="1"/>
  <c r="K16703" i="7"/>
  <c r="L16703" i="7" s="1"/>
  <c r="K16704" i="7"/>
  <c r="L16704" i="7" s="1"/>
  <c r="K16705" i="7"/>
  <c r="L16705" i="7" s="1"/>
  <c r="K16707" i="7"/>
  <c r="L16707" i="7" s="1"/>
  <c r="K16708" i="7"/>
  <c r="L16708" i="7" s="1"/>
  <c r="K16710" i="7"/>
  <c r="L16710" i="7" s="1"/>
  <c r="K16713" i="7"/>
  <c r="L16713" i="7" s="1"/>
  <c r="K16714" i="7"/>
  <c r="L16714" i="7" s="1"/>
  <c r="K16715" i="7"/>
  <c r="L16715" i="7" s="1"/>
  <c r="K16716" i="7"/>
  <c r="L16716" i="7" s="1"/>
  <c r="K16717" i="7"/>
  <c r="L16717" i="7" s="1"/>
  <c r="K16718" i="7"/>
  <c r="L16718" i="7" s="1"/>
  <c r="K16719" i="7"/>
  <c r="L16719" i="7" s="1"/>
  <c r="K16724" i="7"/>
  <c r="L16724" i="7" s="1"/>
  <c r="K16725" i="7"/>
  <c r="L16725" i="7" s="1"/>
  <c r="K16726" i="7"/>
  <c r="L16726" i="7" s="1"/>
  <c r="K16727" i="7"/>
  <c r="L16727" i="7" s="1"/>
  <c r="K16728" i="7"/>
  <c r="L16728" i="7" s="1"/>
  <c r="K16729" i="7"/>
  <c r="L16729" i="7" s="1"/>
  <c r="K16730" i="7"/>
  <c r="L16730" i="7" s="1"/>
  <c r="K16731" i="7"/>
  <c r="L16731" i="7" s="1"/>
  <c r="K16732" i="7"/>
  <c r="L16732" i="7" s="1"/>
  <c r="K16734" i="7"/>
  <c r="L16734" i="7" s="1"/>
  <c r="K16735" i="7"/>
  <c r="L16735" i="7" s="1"/>
  <c r="K16738" i="7"/>
  <c r="L16738" i="7" s="1"/>
  <c r="K16739" i="7"/>
  <c r="L16739" i="7" s="1"/>
  <c r="K16752" i="7"/>
  <c r="L16752" i="7" s="1"/>
  <c r="K16764" i="7"/>
  <c r="L16764" i="7" s="1"/>
  <c r="K16765" i="7"/>
  <c r="L16765" i="7" s="1"/>
  <c r="K16779" i="7"/>
  <c r="L16779" i="7" s="1"/>
  <c r="K16790" i="7"/>
  <c r="L16790" i="7" s="1"/>
  <c r="K16791" i="7"/>
  <c r="L16791" i="7" s="1"/>
  <c r="K16795" i="7"/>
  <c r="L16795" i="7" s="1"/>
  <c r="K16814" i="7"/>
  <c r="L16814" i="7" s="1"/>
  <c r="K16815" i="7"/>
  <c r="L16815" i="7" s="1"/>
  <c r="K16838" i="7"/>
  <c r="L16838" i="7" s="1"/>
  <c r="K16839" i="7"/>
  <c r="L16839" i="7" s="1"/>
  <c r="K16843" i="7"/>
  <c r="L16843" i="7" s="1"/>
  <c r="K16844" i="7"/>
  <c r="L16844" i="7" s="1"/>
  <c r="K16854" i="7"/>
  <c r="L16854" i="7" s="1"/>
  <c r="K16855" i="7"/>
  <c r="L16855" i="7" s="1"/>
  <c r="K16856" i="7"/>
  <c r="L16856" i="7" s="1"/>
  <c r="K16858" i="7"/>
  <c r="L16858" i="7" s="1"/>
  <c r="K16860" i="7"/>
  <c r="L16860" i="7" s="1"/>
  <c r="K16902" i="7"/>
  <c r="L16902" i="7" s="1"/>
  <c r="K16903" i="7"/>
  <c r="L16903" i="7" s="1"/>
  <c r="K16905" i="7"/>
  <c r="K16906" i="7"/>
  <c r="L16906" i="7" s="1"/>
  <c r="K16907" i="7"/>
  <c r="L16907" i="7" s="1"/>
  <c r="K16909" i="7"/>
  <c r="L16909" i="7" s="1"/>
  <c r="K16910" i="7"/>
  <c r="L16910" i="7" s="1"/>
  <c r="K16912" i="7"/>
  <c r="L16912" i="7" s="1"/>
  <c r="K16913" i="7"/>
  <c r="K16915" i="7"/>
  <c r="L16915" i="7" s="1"/>
  <c r="K16916" i="7"/>
  <c r="L16916" i="7" s="1"/>
  <c r="K16918" i="7"/>
  <c r="L16918" i="7" s="1"/>
  <c r="K16919" i="7"/>
  <c r="L16919" i="7" s="1"/>
  <c r="K16923" i="7"/>
  <c r="L16923" i="7" s="1"/>
  <c r="K16924" i="7"/>
  <c r="L16924" i="7" s="1"/>
  <c r="K16926" i="7"/>
  <c r="L16926" i="7" s="1"/>
  <c r="K16927" i="7"/>
  <c r="L16927" i="7" s="1"/>
  <c r="K16929" i="7"/>
  <c r="K16931" i="7"/>
  <c r="L16931" i="7" s="1"/>
  <c r="K16933" i="7"/>
  <c r="L16933" i="7" s="1"/>
  <c r="K16941" i="7"/>
  <c r="L16941" i="7" s="1"/>
  <c r="K16943" i="7"/>
  <c r="L16943" i="7" s="1"/>
  <c r="K16946" i="7"/>
  <c r="L16946" i="7" s="1"/>
  <c r="K16948" i="7"/>
  <c r="L16948" i="7" s="1"/>
  <c r="K16950" i="7"/>
  <c r="L16950" i="7" s="1"/>
  <c r="K16968" i="7"/>
  <c r="L16968" i="7" s="1"/>
  <c r="K16969" i="7"/>
  <c r="L16969" i="7" s="1"/>
  <c r="K16970" i="7"/>
  <c r="L16970" i="7" s="1"/>
  <c r="K16971" i="7"/>
  <c r="L16971" i="7" s="1"/>
  <c r="K16976" i="7"/>
  <c r="L16976" i="7" s="1"/>
  <c r="K16978" i="7"/>
  <c r="L16978" i="7" s="1"/>
  <c r="K16979" i="7"/>
  <c r="L16979" i="7" s="1"/>
  <c r="K16999" i="7"/>
  <c r="L16999" i="7" s="1"/>
  <c r="K17001" i="7"/>
  <c r="K17011" i="7"/>
  <c r="L17011" i="7" s="1"/>
  <c r="K17012" i="7"/>
  <c r="L17012" i="7" s="1"/>
  <c r="K17014" i="7"/>
  <c r="L17014" i="7" s="1"/>
  <c r="K17017" i="7"/>
  <c r="L17017" i="7" s="1"/>
  <c r="K17020" i="7"/>
  <c r="L17020" i="7" s="1"/>
  <c r="K17038" i="7"/>
  <c r="L17038" i="7" s="1"/>
  <c r="K17041" i="7"/>
  <c r="L17041" i="7" s="1"/>
  <c r="K17042" i="7"/>
  <c r="L17042" i="7" s="1"/>
  <c r="K17059" i="7"/>
  <c r="L17059" i="7" s="1"/>
  <c r="K17069" i="7"/>
  <c r="L17069" i="7" s="1"/>
  <c r="K17070" i="7"/>
  <c r="L17070" i="7" s="1"/>
  <c r="K17090" i="7"/>
  <c r="L17090" i="7" s="1"/>
  <c r="K17091" i="7"/>
  <c r="L17091" i="7" s="1"/>
  <c r="K17100" i="7"/>
  <c r="L17100" i="7" s="1"/>
  <c r="K17101" i="7"/>
  <c r="L17101" i="7" s="1"/>
  <c r="K17102" i="7"/>
  <c r="L17102" i="7" s="1"/>
  <c r="K17103" i="7"/>
  <c r="L17103" i="7" s="1"/>
  <c r="K17104" i="7"/>
  <c r="L17104" i="7" s="1"/>
  <c r="K17110" i="7"/>
  <c r="K17111" i="7"/>
  <c r="L17111" i="7" s="1"/>
  <c r="K17115" i="7"/>
  <c r="L17115" i="7" s="1"/>
  <c r="K17117" i="7"/>
  <c r="L17117" i="7" s="1"/>
  <c r="K17118" i="7"/>
  <c r="L17118" i="7" s="1"/>
  <c r="K17119" i="7"/>
  <c r="L17119" i="7" s="1"/>
  <c r="K17120" i="7"/>
  <c r="L17120" i="7" s="1"/>
  <c r="K17137" i="7"/>
  <c r="L17137" i="7" s="1"/>
  <c r="K17166" i="7"/>
  <c r="L17166" i="7" s="1"/>
  <c r="K17167" i="7"/>
  <c r="L17167" i="7" s="1"/>
  <c r="K17168" i="7"/>
  <c r="L17168" i="7" s="1"/>
  <c r="K17169" i="7"/>
  <c r="L17169" i="7" s="1"/>
  <c r="K17174" i="7"/>
  <c r="L17174" i="7" s="1"/>
  <c r="K17202" i="7"/>
  <c r="L17202" i="7" s="1"/>
  <c r="K17214" i="7"/>
  <c r="K17215" i="7"/>
  <c r="L17215" i="7" s="1"/>
  <c r="K17216" i="7"/>
  <c r="L17216" i="7" s="1"/>
  <c r="K17217" i="7"/>
  <c r="K17218" i="7"/>
  <c r="L17218" i="7" s="1"/>
  <c r="K17219" i="7"/>
  <c r="L17219" i="7" s="1"/>
  <c r="K17221" i="7"/>
  <c r="L17221" i="7" s="1"/>
  <c r="K17237" i="7"/>
  <c r="L17237" i="7" s="1"/>
  <c r="K17250" i="7"/>
  <c r="L17250" i="7" s="1"/>
  <c r="K17260" i="7"/>
  <c r="L17260" i="7" s="1"/>
  <c r="K17268" i="7"/>
  <c r="L17268" i="7" s="1"/>
  <c r="K17271" i="7"/>
  <c r="L17271" i="7" s="1"/>
  <c r="K17276" i="7"/>
  <c r="L17276" i="7" s="1"/>
  <c r="K17285" i="7"/>
  <c r="L17285" i="7" s="1"/>
  <c r="K17289" i="7"/>
  <c r="L17289" i="7" s="1"/>
  <c r="K17320" i="7"/>
  <c r="L17320" i="7" s="1"/>
  <c r="K17322" i="7"/>
  <c r="L17322" i="7" s="1"/>
  <c r="K17326" i="7"/>
  <c r="L17326" i="7" s="1"/>
  <c r="K17328" i="7"/>
  <c r="L17328" i="7" s="1"/>
  <c r="K17351" i="7"/>
  <c r="L17351" i="7" s="1"/>
  <c r="K17388" i="7"/>
  <c r="L17388" i="7" s="1"/>
  <c r="K17389" i="7"/>
  <c r="L17389" i="7" s="1"/>
  <c r="K17409" i="7"/>
  <c r="K17426" i="7"/>
  <c r="L17426" i="7" s="1"/>
  <c r="K17440" i="7"/>
  <c r="L17440" i="7" s="1"/>
  <c r="K17449" i="7"/>
  <c r="K17450" i="7"/>
  <c r="L17450" i="7" s="1"/>
  <c r="K17456" i="7"/>
  <c r="L17456" i="7" s="1"/>
  <c r="K17468" i="7"/>
  <c r="L17468" i="7" s="1"/>
  <c r="K17471" i="7"/>
  <c r="L17471" i="7" s="1"/>
  <c r="K17473" i="7"/>
  <c r="L17473" i="7" s="1"/>
  <c r="K17487" i="7"/>
  <c r="L17487" i="7" s="1"/>
  <c r="K17496" i="7"/>
  <c r="L17496" i="7" s="1"/>
  <c r="K17497" i="7"/>
  <c r="K17500" i="7"/>
  <c r="L17500" i="7" s="1"/>
  <c r="K17504" i="7"/>
  <c r="L17504" i="7" s="1"/>
  <c r="K17506" i="7"/>
  <c r="L17506" i="7" s="1"/>
  <c r="K17511" i="7"/>
  <c r="L17511" i="7" s="1"/>
  <c r="K17517" i="7"/>
  <c r="L17517" i="7" s="1"/>
  <c r="K17522" i="7"/>
  <c r="L17522" i="7" s="1"/>
  <c r="K17523" i="7"/>
  <c r="L17523" i="7" s="1"/>
  <c r="K17529" i="7"/>
  <c r="K17530" i="7"/>
  <c r="L17530" i="7" s="1"/>
  <c r="K17534" i="7"/>
  <c r="L17534" i="7" s="1"/>
  <c r="K17535" i="7"/>
  <c r="L17535" i="7" s="1"/>
  <c r="K17538" i="7"/>
  <c r="L17538" i="7" s="1"/>
  <c r="K17548" i="7"/>
  <c r="L17548" i="7" s="1"/>
  <c r="K17549" i="7"/>
  <c r="L17549" i="7" s="1"/>
  <c r="K17550" i="7"/>
  <c r="L17550" i="7" s="1"/>
  <c r="K17551" i="7"/>
  <c r="L17551" i="7" s="1"/>
  <c r="K17554" i="7"/>
  <c r="L17554" i="7" s="1"/>
  <c r="K17555" i="7"/>
  <c r="L17555" i="7" s="1"/>
  <c r="K17556" i="7"/>
  <c r="L17556" i="7" s="1"/>
  <c r="K17557" i="7"/>
  <c r="L17557" i="7" s="1"/>
  <c r="K17558" i="7"/>
  <c r="L17558" i="7" s="1"/>
  <c r="K17561" i="7"/>
  <c r="L17561" i="7" s="1"/>
  <c r="K17569" i="7"/>
  <c r="L17569" i="7" s="1"/>
  <c r="K17585" i="7"/>
  <c r="L17585" i="7" s="1"/>
  <c r="K17588" i="7"/>
  <c r="L17588" i="7" s="1"/>
  <c r="K17589" i="7"/>
  <c r="L17589" i="7" s="1"/>
  <c r="K17593" i="7"/>
  <c r="L17593" i="7" s="1"/>
  <c r="K17594" i="7"/>
  <c r="L17594" i="7" s="1"/>
  <c r="K17606" i="7"/>
  <c r="L17606" i="7" s="1"/>
  <c r="K17632" i="7"/>
  <c r="L17632" i="7" s="1"/>
  <c r="K17634" i="7"/>
  <c r="L17634" i="7" s="1"/>
  <c r="K17637" i="7"/>
  <c r="L17637" i="7" s="1"/>
  <c r="K17639" i="7"/>
  <c r="L17639" i="7" s="1"/>
  <c r="K17641" i="7"/>
  <c r="L17641" i="7" s="1"/>
  <c r="K17648" i="7"/>
  <c r="L17648" i="7" s="1"/>
  <c r="K17661" i="7"/>
  <c r="L17661" i="7" s="1"/>
  <c r="K17680" i="7"/>
  <c r="L17680" i="7" s="1"/>
  <c r="K17687" i="7"/>
  <c r="L17687" i="7" s="1"/>
  <c r="K17692" i="7"/>
  <c r="L17692" i="7" s="1"/>
  <c r="K17693" i="7"/>
  <c r="L17693" i="7" s="1"/>
  <c r="K17694" i="7"/>
  <c r="L17694" i="7" s="1"/>
  <c r="K17712" i="7"/>
  <c r="L17712" i="7" s="1"/>
  <c r="K17716" i="7"/>
  <c r="L17716" i="7" s="1"/>
  <c r="K17721" i="7"/>
  <c r="L17721" i="7" s="1"/>
  <c r="K17722" i="7"/>
  <c r="L17722" i="7" s="1"/>
  <c r="K17723" i="7"/>
  <c r="L17723" i="7" s="1"/>
  <c r="K17777" i="7"/>
  <c r="L17777" i="7" s="1"/>
  <c r="K17778" i="7"/>
  <c r="L17778" i="7" s="1"/>
  <c r="K17787" i="7"/>
  <c r="L17787" i="7" s="1"/>
  <c r="K17788" i="7"/>
  <c r="L17788" i="7" s="1"/>
  <c r="K17789" i="7"/>
  <c r="L17789" i="7" s="1"/>
  <c r="K17801" i="7"/>
  <c r="L17801" i="7" s="1"/>
  <c r="K17815" i="7"/>
  <c r="L17815" i="7" s="1"/>
  <c r="K17816" i="7"/>
  <c r="L17816" i="7" s="1"/>
  <c r="K17817" i="7"/>
  <c r="L17817" i="7" s="1"/>
  <c r="K17822" i="7"/>
  <c r="L17822" i="7" s="1"/>
  <c r="K17823" i="7"/>
  <c r="L17823" i="7" s="1"/>
  <c r="K17824" i="7"/>
  <c r="L17824" i="7" s="1"/>
  <c r="K17837" i="7"/>
  <c r="L17837" i="7" s="1"/>
  <c r="K17838" i="7"/>
  <c r="L17838" i="7" s="1"/>
  <c r="K17839" i="7"/>
  <c r="L17839" i="7" s="1"/>
  <c r="K17843" i="7"/>
  <c r="L17843" i="7" s="1"/>
  <c r="K17844" i="7"/>
  <c r="L17844" i="7" s="1"/>
  <c r="K17847" i="7"/>
  <c r="L17847" i="7" s="1"/>
  <c r="K17848" i="7"/>
  <c r="L17848" i="7" s="1"/>
  <c r="K17849" i="7"/>
  <c r="L17849" i="7" s="1"/>
  <c r="K17850" i="7"/>
  <c r="L17850" i="7" s="1"/>
  <c r="K17858" i="7"/>
  <c r="L17858" i="7" s="1"/>
  <c r="K17859" i="7"/>
  <c r="L17859" i="7" s="1"/>
  <c r="K17866" i="7"/>
  <c r="L17866" i="7" s="1"/>
  <c r="K17868" i="7"/>
  <c r="L17868" i="7" s="1"/>
  <c r="K17888" i="7"/>
  <c r="L17888" i="7" s="1"/>
  <c r="K17891" i="7"/>
  <c r="L17891" i="7" s="1"/>
  <c r="K17892" i="7"/>
  <c r="L17892" i="7" s="1"/>
  <c r="K17906" i="7"/>
  <c r="L17906" i="7" s="1"/>
  <c r="K17907" i="7"/>
  <c r="L17907" i="7" s="1"/>
  <c r="K17908" i="7"/>
  <c r="L17908" i="7" s="1"/>
  <c r="K17909" i="7"/>
  <c r="K17915" i="7"/>
  <c r="L17915" i="7" s="1"/>
  <c r="K17916" i="7"/>
  <c r="L17916" i="7" s="1"/>
  <c r="K17917" i="7"/>
  <c r="L17917" i="7" s="1"/>
  <c r="K17918" i="7"/>
  <c r="L17918" i="7" s="1"/>
  <c r="K17919" i="7"/>
  <c r="L17919" i="7" s="1"/>
  <c r="K17929" i="7"/>
  <c r="L17929" i="7" s="1"/>
  <c r="K17930" i="7"/>
  <c r="L17930" i="7" s="1"/>
  <c r="K17931" i="7"/>
  <c r="L17931" i="7" s="1"/>
  <c r="K17932" i="7"/>
  <c r="L17932" i="7" s="1"/>
  <c r="K17933" i="7"/>
  <c r="L17933" i="7" s="1"/>
  <c r="K17934" i="7"/>
  <c r="L17934" i="7" s="1"/>
  <c r="K17935" i="7"/>
  <c r="L17935" i="7" s="1"/>
  <c r="K17937" i="7"/>
  <c r="L17937" i="7" s="1"/>
  <c r="K17954" i="7"/>
  <c r="L17954" i="7" s="1"/>
  <c r="K17955" i="7"/>
  <c r="L17955" i="7" s="1"/>
  <c r="K17956" i="7"/>
  <c r="L17956" i="7" s="1"/>
  <c r="K17959" i="7"/>
  <c r="L17959" i="7" s="1"/>
  <c r="K17961" i="7"/>
  <c r="L17961" i="7" s="1"/>
  <c r="K17981" i="7"/>
  <c r="L17981" i="7" s="1"/>
  <c r="K17988" i="7"/>
  <c r="L17988" i="7" s="1"/>
  <c r="K17989" i="7"/>
  <c r="L17989" i="7" s="1"/>
  <c r="K17990" i="7"/>
  <c r="L17990" i="7" s="1"/>
  <c r="K17997" i="7"/>
  <c r="L17997" i="7" s="1"/>
  <c r="K18008" i="7"/>
  <c r="L18008" i="7" s="1"/>
  <c r="K18009" i="7"/>
  <c r="L18009" i="7" s="1"/>
  <c r="K18010" i="7"/>
  <c r="L18010" i="7" s="1"/>
  <c r="K18012" i="7"/>
  <c r="L18012" i="7" s="1"/>
  <c r="K18027" i="7"/>
  <c r="L18027" i="7" s="1"/>
  <c r="K18028" i="7"/>
  <c r="L18028" i="7" s="1"/>
  <c r="K18029" i="7"/>
  <c r="L18029" i="7" s="1"/>
  <c r="K18030" i="7"/>
  <c r="L18030" i="7" s="1"/>
  <c r="K18031" i="7"/>
  <c r="L18031" i="7" s="1"/>
  <c r="K18032" i="7"/>
  <c r="L18032" i="7" s="1"/>
  <c r="K18039" i="7"/>
  <c r="L18039" i="7" s="1"/>
  <c r="K18040" i="7"/>
  <c r="L18040" i="7" s="1"/>
  <c r="K18041" i="7"/>
  <c r="L18041" i="7" s="1"/>
  <c r="K18042" i="7"/>
  <c r="L18042" i="7" s="1"/>
  <c r="K18043" i="7"/>
  <c r="L18043" i="7" s="1"/>
  <c r="K18045" i="7"/>
  <c r="K18047" i="7"/>
  <c r="L18047" i="7" s="1"/>
  <c r="K18049" i="7"/>
  <c r="L18049" i="7" s="1"/>
  <c r="K18054" i="7"/>
  <c r="L18054" i="7" s="1"/>
  <c r="K18056" i="7"/>
  <c r="L18056" i="7" s="1"/>
  <c r="K18058" i="7"/>
  <c r="L18058" i="7" s="1"/>
  <c r="K18060" i="7"/>
  <c r="L18060" i="7" s="1"/>
  <c r="K18062" i="7"/>
  <c r="L18062" i="7" s="1"/>
  <c r="K18064" i="7"/>
  <c r="L18064" i="7" s="1"/>
  <c r="K18066" i="7"/>
  <c r="L18066" i="7" s="1"/>
  <c r="K18068" i="7"/>
  <c r="L18068" i="7" s="1"/>
  <c r="K18070" i="7"/>
  <c r="L18070" i="7" s="1"/>
  <c r="K18072" i="7"/>
  <c r="L18072" i="7" s="1"/>
  <c r="K18074" i="7"/>
  <c r="L18074" i="7" s="1"/>
  <c r="K18076" i="7"/>
  <c r="L18076" i="7" s="1"/>
  <c r="K18078" i="7"/>
  <c r="L18078" i="7" s="1"/>
  <c r="K18080" i="7"/>
  <c r="L18080" i="7" s="1"/>
  <c r="K18108" i="7"/>
  <c r="L18108" i="7" s="1"/>
  <c r="K18142" i="7"/>
  <c r="L18142" i="7" s="1"/>
  <c r="K18144" i="7"/>
  <c r="L18144" i="7" s="1"/>
  <c r="K18146" i="7"/>
  <c r="L18146" i="7" s="1"/>
  <c r="K18148" i="7"/>
  <c r="L18148" i="7" s="1"/>
  <c r="K18150" i="7"/>
  <c r="L18150" i="7" s="1"/>
  <c r="K18152" i="7"/>
  <c r="L18152" i="7" s="1"/>
  <c r="K18156" i="7"/>
  <c r="L18156" i="7" s="1"/>
  <c r="K18158" i="7"/>
  <c r="L18158" i="7" s="1"/>
  <c r="K18160" i="7"/>
  <c r="L18160" i="7" s="1"/>
  <c r="K18162" i="7"/>
  <c r="L18162" i="7" s="1"/>
  <c r="K18164" i="7"/>
  <c r="L18164" i="7" s="1"/>
  <c r="K18166" i="7"/>
  <c r="L18166" i="7" s="1"/>
  <c r="K18168" i="7"/>
  <c r="L18168" i="7" s="1"/>
  <c r="K18170" i="7"/>
  <c r="L18170" i="7" s="1"/>
  <c r="K18172" i="7"/>
  <c r="L18172" i="7" s="1"/>
  <c r="K18174" i="7"/>
  <c r="L18174" i="7" s="1"/>
  <c r="K18176" i="7"/>
  <c r="L18176" i="7" s="1"/>
  <c r="K18178" i="7"/>
  <c r="L18178" i="7" s="1"/>
  <c r="K18180" i="7"/>
  <c r="L18180" i="7" s="1"/>
  <c r="K18182" i="7"/>
  <c r="L18182" i="7" s="1"/>
  <c r="K18190" i="7"/>
  <c r="L18190" i="7" s="1"/>
  <c r="K18192" i="7"/>
  <c r="L18192" i="7" s="1"/>
  <c r="K18194" i="7"/>
  <c r="L18194" i="7" s="1"/>
  <c r="K18196" i="7"/>
  <c r="L18196" i="7" s="1"/>
  <c r="K18198" i="7"/>
  <c r="L18198" i="7" s="1"/>
  <c r="K18200" i="7"/>
  <c r="L18200" i="7" s="1"/>
  <c r="K18202" i="7"/>
  <c r="L18202" i="7" s="1"/>
  <c r="K18204" i="7"/>
  <c r="L18204" i="7" s="1"/>
  <c r="K18206" i="7"/>
  <c r="L18206" i="7" s="1"/>
  <c r="K18208" i="7"/>
  <c r="L18208" i="7" s="1"/>
  <c r="K18210" i="7"/>
  <c r="L18210" i="7" s="1"/>
  <c r="K18212" i="7"/>
  <c r="L18212" i="7" s="1"/>
  <c r="K18214" i="7"/>
  <c r="L18214" i="7" s="1"/>
  <c r="K18216" i="7"/>
  <c r="L18216" i="7" s="1"/>
  <c r="K18218" i="7"/>
  <c r="L18218" i="7" s="1"/>
  <c r="K18220" i="7"/>
  <c r="L18220" i="7" s="1"/>
  <c r="K18222" i="7"/>
  <c r="L18222" i="7" s="1"/>
  <c r="K18224" i="7"/>
  <c r="L18224" i="7" s="1"/>
  <c r="K18226" i="7"/>
  <c r="L18226" i="7" s="1"/>
  <c r="K18234" i="7"/>
  <c r="L18234" i="7" s="1"/>
  <c r="K18240" i="7"/>
  <c r="L18240" i="7" s="1"/>
  <c r="K18245" i="7"/>
  <c r="L18245" i="7" s="1"/>
  <c r="K18247" i="7"/>
  <c r="L18247" i="7" s="1"/>
  <c r="K18249" i="7"/>
  <c r="L18249" i="7" s="1"/>
  <c r="K18251" i="7"/>
  <c r="L18251" i="7" s="1"/>
  <c r="K18253" i="7"/>
  <c r="L18253" i="7" s="1"/>
  <c r="K18255" i="7"/>
  <c r="L18255" i="7" s="1"/>
  <c r="K18260" i="7"/>
  <c r="L18260" i="7" s="1"/>
  <c r="K18262" i="7"/>
  <c r="L18262" i="7" s="1"/>
  <c r="K18264" i="7"/>
  <c r="L18264" i="7" s="1"/>
  <c r="K18266" i="7"/>
  <c r="L18266" i="7" s="1"/>
  <c r="K18268" i="7"/>
  <c r="L18268" i="7" s="1"/>
  <c r="K18270" i="7"/>
  <c r="L18270" i="7" s="1"/>
  <c r="K18272" i="7"/>
  <c r="L18272" i="7" s="1"/>
  <c r="K18274" i="7"/>
  <c r="L18274" i="7" s="1"/>
  <c r="K18299" i="7"/>
  <c r="L18299" i="7" s="1"/>
  <c r="K18301" i="7"/>
  <c r="L18301" i="7" s="1"/>
  <c r="K18303" i="7"/>
  <c r="L18303" i="7" s="1"/>
  <c r="K18305" i="7"/>
  <c r="L18305" i="7" s="1"/>
  <c r="K18311" i="7"/>
  <c r="L18311" i="7" s="1"/>
  <c r="K18313" i="7"/>
  <c r="L18313" i="7" s="1"/>
  <c r="K18315" i="7"/>
  <c r="L18315" i="7" s="1"/>
  <c r="K18317" i="7"/>
  <c r="L18317" i="7" s="1"/>
  <c r="K18319" i="7"/>
  <c r="L18319" i="7" s="1"/>
  <c r="K18321" i="7"/>
  <c r="L18321" i="7" s="1"/>
  <c r="K18323" i="7"/>
  <c r="L18323" i="7" s="1"/>
  <c r="K18325" i="7"/>
  <c r="L18325" i="7" s="1"/>
  <c r="K18327" i="7"/>
  <c r="L18327" i="7" s="1"/>
  <c r="K18329" i="7"/>
  <c r="L18329" i="7" s="1"/>
  <c r="K18331" i="7"/>
  <c r="L18331" i="7" s="1"/>
  <c r="K18333" i="7"/>
  <c r="L18333" i="7" s="1"/>
  <c r="K18335" i="7"/>
  <c r="L18335" i="7" s="1"/>
  <c r="K18337" i="7"/>
  <c r="L18337" i="7" s="1"/>
  <c r="K18339" i="7"/>
  <c r="L18339" i="7" s="1"/>
  <c r="K18341" i="7"/>
  <c r="L18341" i="7" s="1"/>
  <c r="K18370" i="7"/>
  <c r="L18370" i="7" s="1"/>
  <c r="K18382" i="7"/>
  <c r="L18382" i="7" s="1"/>
  <c r="K18384" i="7"/>
  <c r="K18386" i="7"/>
  <c r="L18386" i="7" s="1"/>
  <c r="K18388" i="7"/>
  <c r="L18388" i="7" s="1"/>
  <c r="K18390" i="7"/>
  <c r="L18390" i="7" s="1"/>
  <c r="K18392" i="7"/>
  <c r="K18394" i="7"/>
  <c r="L18394" i="7" s="1"/>
  <c r="K18396" i="7"/>
  <c r="L18396" i="7" s="1"/>
  <c r="K18398" i="7"/>
  <c r="L18398" i="7" s="1"/>
  <c r="K18400" i="7"/>
  <c r="K18402" i="7"/>
  <c r="L18402" i="7" s="1"/>
  <c r="K18404" i="7"/>
  <c r="L18404" i="7" s="1"/>
  <c r="K18406" i="7"/>
  <c r="L18406" i="7" s="1"/>
  <c r="K18408" i="7"/>
  <c r="K18420" i="7"/>
  <c r="L18420" i="7" s="1"/>
  <c r="K18427" i="7"/>
  <c r="K18429" i="7"/>
  <c r="L18429" i="7" s="1"/>
  <c r="K18431" i="7"/>
  <c r="L18431" i="7" s="1"/>
  <c r="K18433" i="7"/>
  <c r="L18433" i="7" s="1"/>
  <c r="K18435" i="7"/>
  <c r="L18435" i="7" s="1"/>
  <c r="K18437" i="7"/>
  <c r="L18437" i="7" s="1"/>
  <c r="K18439" i="7"/>
  <c r="L18439" i="7" s="1"/>
  <c r="K18441" i="7"/>
  <c r="L18441" i="7" s="1"/>
  <c r="K18443" i="7"/>
  <c r="K18445" i="7"/>
  <c r="L18445" i="7" s="1"/>
  <c r="K18447" i="7"/>
  <c r="L18447" i="7" s="1"/>
  <c r="K18449" i="7"/>
  <c r="L18449" i="7" s="1"/>
  <c r="K18451" i="7"/>
  <c r="L18451" i="7" s="1"/>
  <c r="K18453" i="7"/>
  <c r="L18453" i="7" s="1"/>
  <c r="K18455" i="7"/>
  <c r="L18455" i="7" s="1"/>
  <c r="K18457" i="7"/>
  <c r="L18457" i="7" s="1"/>
  <c r="K18459" i="7"/>
  <c r="K18461" i="7"/>
  <c r="L18461" i="7" s="1"/>
  <c r="K18463" i="7"/>
  <c r="L18463" i="7" s="1"/>
  <c r="K18465" i="7"/>
  <c r="L18465" i="7" s="1"/>
  <c r="K18467" i="7"/>
  <c r="K18469" i="7"/>
  <c r="L18469" i="7" s="1"/>
  <c r="K18471" i="7"/>
  <c r="L18471" i="7" s="1"/>
  <c r="K18473" i="7"/>
  <c r="L18473" i="7" s="1"/>
  <c r="K18475" i="7"/>
  <c r="K18477" i="7"/>
  <c r="L18477" i="7" s="1"/>
  <c r="K18479" i="7"/>
  <c r="L18479" i="7" s="1"/>
  <c r="K18481" i="7"/>
  <c r="L18481" i="7" s="1"/>
  <c r="K18483" i="7"/>
  <c r="L18483" i="7" s="1"/>
  <c r="K18485" i="7"/>
  <c r="L18485" i="7" s="1"/>
  <c r="K18487" i="7"/>
  <c r="L18487" i="7" s="1"/>
  <c r="K18489" i="7"/>
  <c r="L18489" i="7" s="1"/>
  <c r="K18491" i="7"/>
  <c r="L18491" i="7" s="1"/>
  <c r="K18493" i="7"/>
  <c r="L18493" i="7" s="1"/>
  <c r="K18495" i="7"/>
  <c r="L18495" i="7" s="1"/>
  <c r="K18497" i="7"/>
  <c r="L18497" i="7" s="1"/>
  <c r="K18499" i="7"/>
  <c r="L18499" i="7" s="1"/>
  <c r="K18501" i="7"/>
  <c r="L18501" i="7" s="1"/>
  <c r="K18503" i="7"/>
  <c r="L18503" i="7" s="1"/>
  <c r="K18518" i="7"/>
  <c r="L18518" i="7" s="1"/>
  <c r="K18519" i="7"/>
  <c r="L18519" i="7" s="1"/>
  <c r="K18520" i="7"/>
  <c r="L18520" i="7" s="1"/>
  <c r="K18532" i="7"/>
  <c r="L18532" i="7" s="1"/>
  <c r="K18533" i="7"/>
  <c r="L18533" i="7" s="1"/>
  <c r="K18534" i="7"/>
  <c r="L18534" i="7" s="1"/>
  <c r="K18548" i="7"/>
  <c r="L18548" i="7" s="1"/>
  <c r="K18559" i="7"/>
  <c r="L18559" i="7" s="1"/>
  <c r="K18566" i="7"/>
  <c r="L18566" i="7" s="1"/>
  <c r="K18567" i="7"/>
  <c r="L18567" i="7" s="1"/>
  <c r="K18568" i="7"/>
  <c r="L18568" i="7" s="1"/>
  <c r="K18569" i="7"/>
  <c r="L18569" i="7" s="1"/>
  <c r="K18570" i="7"/>
  <c r="L18570" i="7" s="1"/>
  <c r="K18571" i="7"/>
  <c r="K18572" i="7"/>
  <c r="L18572" i="7" s="1"/>
  <c r="K18573" i="7"/>
  <c r="L18573" i="7" s="1"/>
  <c r="K18578" i="7"/>
  <c r="L18578" i="7" s="1"/>
  <c r="K18579" i="7"/>
  <c r="L18579" i="7" s="1"/>
  <c r="K18580" i="7"/>
  <c r="L18580" i="7" s="1"/>
  <c r="K18581" i="7"/>
  <c r="L18581" i="7" s="1"/>
  <c r="K18585" i="7"/>
  <c r="L18585" i="7" s="1"/>
  <c r="K18586" i="7"/>
  <c r="L18586" i="7" s="1"/>
  <c r="K18595" i="7"/>
  <c r="K18605" i="7"/>
  <c r="L18605" i="7" s="1"/>
  <c r="K18608" i="7"/>
  <c r="K18609" i="7"/>
  <c r="L18609" i="7" s="1"/>
  <c r="K18610" i="7"/>
  <c r="L18610" i="7" s="1"/>
  <c r="K18625" i="7"/>
  <c r="L18625" i="7" s="1"/>
  <c r="K18626" i="7"/>
  <c r="L18626" i="7" s="1"/>
  <c r="K18638" i="7"/>
  <c r="L18638" i="7" s="1"/>
  <c r="K18639" i="7"/>
  <c r="L18639" i="7" s="1"/>
  <c r="K18641" i="7"/>
  <c r="L18641" i="7" s="1"/>
  <c r="K18642" i="7"/>
  <c r="L18642" i="7" s="1"/>
  <c r="K18645" i="7"/>
  <c r="K18648" i="7"/>
  <c r="L18648" i="7" s="1"/>
  <c r="K18654" i="7"/>
  <c r="L18654" i="7" s="1"/>
  <c r="K18655" i="7"/>
  <c r="L18655" i="7" s="1"/>
  <c r="K18661" i="7"/>
  <c r="L18661" i="7" s="1"/>
  <c r="K18667" i="7"/>
  <c r="L18667" i="7" s="1"/>
  <c r="K18668" i="7"/>
  <c r="L18668" i="7" s="1"/>
  <c r="K18669" i="7"/>
  <c r="K18671" i="7"/>
  <c r="L18671" i="7" s="1"/>
  <c r="K18672" i="7"/>
  <c r="L18672" i="7" s="1"/>
  <c r="K18679" i="7"/>
  <c r="L18679" i="7" s="1"/>
  <c r="K18692" i="7"/>
  <c r="L18692" i="7" s="1"/>
  <c r="K18693" i="7"/>
  <c r="L18693" i="7" s="1"/>
  <c r="K18694" i="7"/>
  <c r="L18694" i="7" s="1"/>
  <c r="K18695" i="7"/>
  <c r="K18696" i="7"/>
  <c r="L18696" i="7" s="1"/>
  <c r="K18702" i="7"/>
  <c r="L18702" i="7" s="1"/>
  <c r="K18703" i="7"/>
  <c r="K18704" i="7"/>
  <c r="L18704" i="7" s="1"/>
  <c r="K18706" i="7"/>
  <c r="L18706" i="7" s="1"/>
  <c r="K18708" i="7"/>
  <c r="K18716" i="7"/>
  <c r="L18716" i="7" s="1"/>
  <c r="K18721" i="7"/>
  <c r="L18721" i="7" s="1"/>
  <c r="K18722" i="7"/>
  <c r="L18722" i="7" s="1"/>
  <c r="K18748" i="7"/>
  <c r="L18748" i="7" s="1"/>
  <c r="K18749" i="7"/>
  <c r="L18749" i="7" s="1"/>
  <c r="K18760" i="7"/>
  <c r="L18760" i="7" s="1"/>
  <c r="K18778" i="7"/>
  <c r="L18778" i="7" s="1"/>
  <c r="K18785" i="7"/>
  <c r="L18785" i="7" s="1"/>
  <c r="K18811" i="7"/>
  <c r="L18811" i="7" s="1"/>
  <c r="K18861" i="7"/>
  <c r="L18861" i="7" s="1"/>
  <c r="K18877" i="7"/>
  <c r="L18877" i="7" s="1"/>
  <c r="K18879" i="7"/>
  <c r="L18879" i="7" s="1"/>
  <c r="K18881" i="7"/>
  <c r="L18881" i="7" s="1"/>
  <c r="K18890" i="7"/>
  <c r="L18890" i="7" s="1"/>
  <c r="K18891" i="7"/>
  <c r="L18891" i="7" s="1"/>
  <c r="K18892" i="7"/>
  <c r="L18892" i="7" s="1"/>
  <c r="K18893" i="7"/>
  <c r="L18893" i="7" s="1"/>
  <c r="K18895" i="7"/>
  <c r="L18895" i="7" s="1"/>
  <c r="K18906" i="7"/>
  <c r="L18906" i="7" s="1"/>
  <c r="K18907" i="7"/>
  <c r="L18907" i="7" s="1"/>
  <c r="K18908" i="7"/>
  <c r="L18908" i="7" s="1"/>
  <c r="K18909" i="7"/>
  <c r="L18909" i="7" s="1"/>
  <c r="K18910" i="7"/>
  <c r="L18910" i="7" s="1"/>
  <c r="K18916" i="7"/>
  <c r="L18916" i="7" s="1"/>
  <c r="K18917" i="7"/>
  <c r="L18917" i="7" s="1"/>
  <c r="K18918" i="7"/>
  <c r="L18918" i="7" s="1"/>
  <c r="K18922" i="7"/>
  <c r="L18922" i="7" s="1"/>
  <c r="K18923" i="7"/>
  <c r="L18923" i="7" s="1"/>
  <c r="K18928" i="7"/>
  <c r="L18928" i="7" s="1"/>
  <c r="K18929" i="7"/>
  <c r="L18929" i="7" s="1"/>
  <c r="K18930" i="7"/>
  <c r="L18930" i="7" s="1"/>
  <c r="K18933" i="7"/>
  <c r="L18933" i="7" s="1"/>
  <c r="K18946" i="7"/>
  <c r="L18946" i="7" s="1"/>
  <c r="K18948" i="7"/>
  <c r="L18948" i="7" s="1"/>
  <c r="K18952" i="7"/>
  <c r="L18952" i="7" s="1"/>
  <c r="K18974" i="7"/>
  <c r="K18976" i="7"/>
  <c r="L18976" i="7" s="1"/>
  <c r="K18977" i="7"/>
  <c r="L18977" i="7" s="1"/>
  <c r="K18989" i="7"/>
  <c r="L18989" i="7" s="1"/>
  <c r="K18990" i="7"/>
  <c r="L18990" i="7" s="1"/>
  <c r="K19001" i="7"/>
  <c r="L19001" i="7" s="1"/>
  <c r="K19006" i="7"/>
  <c r="L19006" i="7" s="1"/>
  <c r="K19033" i="7"/>
  <c r="L19033" i="7" s="1"/>
  <c r="K19053" i="7"/>
  <c r="L19053" i="7" s="1"/>
  <c r="K19068" i="7"/>
  <c r="L19068" i="7" s="1"/>
  <c r="K19114" i="7"/>
  <c r="L19114" i="7" s="1"/>
  <c r="K19119" i="7"/>
  <c r="L19119" i="7" s="1"/>
  <c r="K19131" i="7"/>
  <c r="K19139" i="7"/>
  <c r="L19139" i="7" s="1"/>
  <c r="K19153" i="7"/>
  <c r="L19153" i="7" s="1"/>
  <c r="K19156" i="7"/>
  <c r="L19156" i="7" s="1"/>
  <c r="K19158" i="7"/>
  <c r="L19158" i="7" s="1"/>
  <c r="K19159" i="7"/>
  <c r="L19159" i="7" s="1"/>
  <c r="K19161" i="7"/>
  <c r="L19161" i="7" s="1"/>
  <c r="K19162" i="7"/>
  <c r="L19162" i="7" s="1"/>
  <c r="K19164" i="7"/>
  <c r="L19164" i="7" s="1"/>
  <c r="K19165" i="7"/>
  <c r="L19165" i="7" s="1"/>
  <c r="K19176" i="7"/>
  <c r="L19176" i="7" s="1"/>
  <c r="K19191" i="7"/>
  <c r="L19191" i="7" s="1"/>
  <c r="K19208" i="7"/>
  <c r="L19208" i="7" s="1"/>
  <c r="K19069" i="7"/>
  <c r="L19069" i="7" s="1"/>
  <c r="K19175" i="7"/>
  <c r="L19175" i="7" s="1"/>
  <c r="K19189" i="7"/>
  <c r="L19189" i="7" s="1"/>
  <c r="K19190" i="7"/>
  <c r="L19190" i="7" s="1"/>
  <c r="K19206" i="7"/>
  <c r="L19206" i="7" s="1"/>
  <c r="K19207" i="7"/>
  <c r="L19207" i="7" s="1"/>
  <c r="K18997" i="7"/>
  <c r="K19000" i="7"/>
  <c r="L19000" i="7" s="1"/>
  <c r="K19239" i="7"/>
  <c r="L19239" i="7" s="1"/>
  <c r="K19276" i="7"/>
  <c r="L19276" i="7" s="1"/>
  <c r="K19278" i="7"/>
  <c r="L19278" i="7" s="1"/>
  <c r="K19279" i="7"/>
  <c r="L19279" i="7" s="1"/>
  <c r="K19300" i="7"/>
  <c r="L19300" i="7" s="1"/>
  <c r="K19312" i="7"/>
  <c r="L19312" i="7" s="1"/>
  <c r="K19317" i="7"/>
  <c r="L19317" i="7" s="1"/>
  <c r="K19318" i="7"/>
  <c r="L19318" i="7" s="1"/>
  <c r="K19322" i="7"/>
  <c r="L19322" i="7" s="1"/>
  <c r="K19351" i="7"/>
  <c r="L19351" i="7" s="1"/>
  <c r="K19357" i="7"/>
  <c r="L19357" i="7" s="1"/>
  <c r="K19387" i="7"/>
  <c r="L19387" i="7" s="1"/>
  <c r="K19395" i="7"/>
  <c r="L19395" i="7" s="1"/>
  <c r="K19452" i="7"/>
  <c r="L19452" i="7" s="1"/>
  <c r="K19453" i="7"/>
  <c r="L19453" i="7" s="1"/>
  <c r="K19454" i="7"/>
  <c r="L19454" i="7" s="1"/>
  <c r="K19462" i="7"/>
  <c r="K19463" i="7"/>
  <c r="L19463" i="7" s="1"/>
  <c r="K19469" i="7"/>
  <c r="L19469" i="7" s="1"/>
  <c r="K19470" i="7"/>
  <c r="L19470" i="7" s="1"/>
  <c r="K19484" i="7"/>
  <c r="L19484" i="7" s="1"/>
  <c r="K19496" i="7"/>
  <c r="L19496" i="7" s="1"/>
  <c r="K19497" i="7"/>
  <c r="L19497" i="7" s="1"/>
  <c r="K19515" i="7"/>
  <c r="L19515" i="7" s="1"/>
  <c r="K19516" i="7"/>
  <c r="L19516" i="7" s="1"/>
  <c r="K19522" i="7"/>
  <c r="L19522" i="7" s="1"/>
  <c r="K19533" i="7"/>
  <c r="L19533" i="7" s="1"/>
  <c r="K19538" i="7"/>
  <c r="L19538" i="7" s="1"/>
  <c r="K19549" i="7"/>
  <c r="L19549" i="7" s="1"/>
  <c r="K19571" i="7"/>
  <c r="L19571" i="7" s="1"/>
  <c r="K19576" i="7"/>
  <c r="L19576" i="7" s="1"/>
  <c r="K19583" i="7"/>
  <c r="L19583" i="7" s="1"/>
  <c r="K19592" i="7"/>
  <c r="L19592" i="7" s="1"/>
  <c r="K19595" i="7"/>
  <c r="L19595" i="7" s="1"/>
  <c r="K19598" i="7"/>
  <c r="L19598" i="7" s="1"/>
  <c r="K19599" i="7"/>
  <c r="L19599" i="7" s="1"/>
  <c r="K19604" i="7"/>
  <c r="L19604" i="7" s="1"/>
  <c r="K19605" i="7"/>
  <c r="L19605" i="7" s="1"/>
  <c r="K19606" i="7"/>
  <c r="L19606" i="7" s="1"/>
  <c r="K19612" i="7"/>
  <c r="L19612" i="7" s="1"/>
  <c r="K19622" i="7"/>
  <c r="L19622" i="7" s="1"/>
  <c r="K19624" i="7"/>
  <c r="K19641" i="7"/>
  <c r="L19641" i="7" s="1"/>
  <c r="K19742" i="7"/>
  <c r="L19742" i="7" s="1"/>
  <c r="K19743" i="7"/>
  <c r="L19743" i="7" s="1"/>
  <c r="K19762" i="7"/>
  <c r="K19763" i="7"/>
  <c r="L19763" i="7" s="1"/>
  <c r="K19782" i="7"/>
  <c r="L19782" i="7" s="1"/>
  <c r="K19794" i="7"/>
  <c r="L19794" i="7" s="1"/>
  <c r="K19815" i="7"/>
  <c r="L19815" i="7" s="1"/>
  <c r="K19821" i="7"/>
  <c r="L19821" i="7" s="1"/>
  <c r="K19827" i="7"/>
  <c r="L19827" i="7" s="1"/>
  <c r="K19832" i="7"/>
  <c r="L19832" i="7" s="1"/>
  <c r="K19836" i="7"/>
  <c r="L19836" i="7" s="1"/>
  <c r="K19846" i="7"/>
  <c r="L19846" i="7" s="1"/>
  <c r="K19850" i="7"/>
  <c r="L19850" i="7" s="1"/>
  <c r="K19865" i="7"/>
  <c r="L19865" i="7" s="1"/>
  <c r="K19867" i="7"/>
  <c r="L19867" i="7" s="1"/>
  <c r="K19869" i="7"/>
  <c r="L19869" i="7" s="1"/>
  <c r="K19870" i="7"/>
  <c r="L19870" i="7" s="1"/>
  <c r="K19871" i="7"/>
  <c r="L19871" i="7" s="1"/>
  <c r="K19872" i="7"/>
  <c r="L19872" i="7" s="1"/>
  <c r="K19880" i="7"/>
  <c r="L19880" i="7" s="1"/>
  <c r="K19883" i="7"/>
  <c r="L19883" i="7" s="1"/>
  <c r="K19884" i="7"/>
  <c r="L19884" i="7" s="1"/>
  <c r="K19885" i="7"/>
  <c r="L19885" i="7" s="1"/>
  <c r="K19895" i="7"/>
  <c r="L19895" i="7" s="1"/>
  <c r="K19900" i="7"/>
  <c r="L19900" i="7" s="1"/>
  <c r="K19901" i="7"/>
  <c r="L19901" i="7" s="1"/>
  <c r="K19902" i="7"/>
  <c r="L19902" i="7" s="1"/>
  <c r="K19903" i="7"/>
  <c r="L19903" i="7" s="1"/>
  <c r="K19904" i="7"/>
  <c r="K19918" i="7"/>
  <c r="K19930" i="7"/>
  <c r="L19930" i="7" s="1"/>
  <c r="K19963" i="7"/>
  <c r="L19963" i="7" s="1"/>
  <c r="K19968" i="7"/>
  <c r="L19968" i="7" s="1"/>
  <c r="K20001" i="7"/>
  <c r="L20001" i="7" s="1"/>
  <c r="K20007" i="7"/>
  <c r="K20015" i="7"/>
  <c r="L20015" i="7" s="1"/>
  <c r="K20020" i="7"/>
  <c r="L20020" i="7" s="1"/>
  <c r="K20022" i="7"/>
  <c r="L20022" i="7" s="1"/>
  <c r="K20039" i="7"/>
  <c r="L20039" i="7" s="1"/>
  <c r="K20053" i="7"/>
  <c r="K20054" i="7"/>
  <c r="L20054" i="7" s="1"/>
  <c r="K20055" i="7"/>
  <c r="L20055" i="7" s="1"/>
  <c r="K20068" i="7"/>
  <c r="L20068" i="7" s="1"/>
  <c r="K20069" i="7"/>
  <c r="L20069" i="7" s="1"/>
  <c r="K20070" i="7"/>
  <c r="L20070" i="7" s="1"/>
  <c r="K20083" i="7"/>
  <c r="L20083" i="7" s="1"/>
  <c r="K20085" i="7"/>
  <c r="L20085" i="7" s="1"/>
  <c r="K20086" i="7"/>
  <c r="L20086" i="7" s="1"/>
  <c r="K20097" i="7"/>
  <c r="L20097" i="7" s="1"/>
  <c r="K20115" i="7"/>
  <c r="L20115" i="7" s="1"/>
  <c r="K20134" i="7"/>
  <c r="L20134" i="7" s="1"/>
  <c r="K20135" i="7"/>
  <c r="L20135" i="7" s="1"/>
  <c r="K20161" i="7"/>
  <c r="L20161" i="7" s="1"/>
  <c r="K20187" i="7"/>
  <c r="L20187" i="7" s="1"/>
  <c r="K20188" i="7"/>
  <c r="L20188" i="7" s="1"/>
  <c r="K20201" i="7"/>
  <c r="L20201" i="7" s="1"/>
  <c r="K20208" i="7"/>
  <c r="L20208" i="7" s="1"/>
  <c r="K20215" i="7"/>
  <c r="L20215" i="7" s="1"/>
  <c r="K20216" i="7"/>
  <c r="L20216" i="7" s="1"/>
  <c r="K20329" i="7"/>
  <c r="L20329" i="7" s="1"/>
  <c r="K20345" i="7"/>
  <c r="L20345" i="7" s="1"/>
  <c r="K20358" i="7"/>
  <c r="L20358" i="7" s="1"/>
  <c r="K20359" i="7"/>
  <c r="L20359" i="7" s="1"/>
  <c r="K20368" i="7"/>
  <c r="L20368" i="7" s="1"/>
  <c r="K20371" i="7"/>
  <c r="L20371" i="7" s="1"/>
  <c r="K20379" i="7"/>
  <c r="L20379" i="7" s="1"/>
  <c r="K20396" i="7"/>
  <c r="L20396" i="7" s="1"/>
  <c r="K20397" i="7"/>
  <c r="L20397" i="7" s="1"/>
  <c r="K20412" i="7"/>
  <c r="L20412" i="7" s="1"/>
  <c r="K20414" i="7"/>
  <c r="L20414" i="7" s="1"/>
  <c r="K20415" i="7"/>
  <c r="L20415" i="7" s="1"/>
  <c r="K20419" i="7"/>
  <c r="L20419" i="7" s="1"/>
  <c r="K20421" i="7"/>
  <c r="L20421" i="7" s="1"/>
  <c r="K20443" i="7"/>
  <c r="L20443" i="7" s="1"/>
  <c r="K20444" i="7"/>
  <c r="L20444" i="7" s="1"/>
  <c r="K20451" i="7"/>
  <c r="L20451" i="7" s="1"/>
  <c r="K20459" i="7"/>
  <c r="L20459" i="7" s="1"/>
  <c r="K20461" i="7"/>
  <c r="L20461" i="7" s="1"/>
  <c r="K20484" i="7"/>
  <c r="L20484" i="7" s="1"/>
  <c r="K20485" i="7"/>
  <c r="L20485" i="7" s="1"/>
  <c r="K20495" i="7"/>
  <c r="L20495" i="7" s="1"/>
  <c r="K20497" i="7"/>
  <c r="L20497" i="7" s="1"/>
  <c r="K20498" i="7"/>
  <c r="L20498" i="7" s="1"/>
  <c r="K20500" i="7"/>
  <c r="L20500" i="7" s="1"/>
  <c r="K20507" i="7"/>
  <c r="L20507" i="7" s="1"/>
  <c r="K20508" i="7"/>
  <c r="L20508" i="7" s="1"/>
  <c r="K20509" i="7"/>
  <c r="L20509" i="7" s="1"/>
  <c r="K20511" i="7"/>
  <c r="K20512" i="7"/>
  <c r="L20512" i="7" s="1"/>
  <c r="K20513" i="7"/>
  <c r="L20513" i="7" s="1"/>
  <c r="K20514" i="7"/>
  <c r="L20514" i="7" s="1"/>
  <c r="K20537" i="7"/>
  <c r="L20537" i="7" s="1"/>
  <c r="K20538" i="7"/>
  <c r="L20538" i="7" s="1"/>
  <c r="K20574" i="7"/>
  <c r="L20574" i="7" s="1"/>
  <c r="K20575" i="7"/>
  <c r="L20575" i="7" s="1"/>
  <c r="K20578" i="7"/>
  <c r="L20578" i="7" s="1"/>
  <c r="K20579" i="7"/>
  <c r="L20579" i="7" s="1"/>
  <c r="K20580" i="7"/>
  <c r="L20580" i="7" s="1"/>
  <c r="K20726" i="7"/>
  <c r="L20726" i="7" s="1"/>
  <c r="K20733" i="7"/>
  <c r="L20733" i="7" s="1"/>
  <c r="K20763" i="7"/>
  <c r="L20763" i="7" s="1"/>
  <c r="K20802" i="7"/>
  <c r="L20802" i="7" s="1"/>
  <c r="K20803" i="7"/>
  <c r="L20803" i="7" s="1"/>
  <c r="K20841" i="7"/>
  <c r="L20841" i="7" s="1"/>
  <c r="K20848" i="7"/>
  <c r="L20848" i="7" s="1"/>
  <c r="K20854" i="7"/>
  <c r="L20854" i="7" s="1"/>
  <c r="K20861" i="7"/>
  <c r="L20861" i="7" s="1"/>
  <c r="K20862" i="7"/>
  <c r="L20862" i="7" s="1"/>
  <c r="K20863" i="7"/>
  <c r="L20863" i="7" s="1"/>
  <c r="K20864" i="7"/>
  <c r="L20864" i="7" s="1"/>
  <c r="K20865" i="7"/>
  <c r="L20865" i="7" s="1"/>
  <c r="K20866" i="7"/>
  <c r="L20866" i="7" s="1"/>
  <c r="K20867" i="7"/>
  <c r="L20867" i="7" s="1"/>
  <c r="K20868" i="7"/>
  <c r="L20868" i="7" s="1"/>
  <c r="K20898" i="7"/>
  <c r="L20898" i="7" s="1"/>
  <c r="D16675" i="7"/>
  <c r="D16676" i="7"/>
  <c r="D16677" i="7"/>
  <c r="D16678" i="7"/>
  <c r="D16679" i="7"/>
  <c r="D16680" i="7"/>
  <c r="D16681" i="7"/>
  <c r="D16682" i="7"/>
  <c r="D16683" i="7"/>
  <c r="D16684" i="7"/>
  <c r="D16685" i="7"/>
  <c r="D16686" i="7"/>
  <c r="D16687" i="7"/>
  <c r="D16688" i="7"/>
  <c r="D16689" i="7"/>
  <c r="D16690" i="7"/>
  <c r="D16691" i="7"/>
  <c r="D16692" i="7"/>
  <c r="D16693" i="7"/>
  <c r="D16694" i="7"/>
  <c r="D16695" i="7"/>
  <c r="D16696" i="7"/>
  <c r="D16697" i="7"/>
  <c r="D16698" i="7"/>
  <c r="D16699" i="7"/>
  <c r="D16700" i="7"/>
  <c r="D16701" i="7"/>
  <c r="D16702" i="7"/>
  <c r="D16703" i="7"/>
  <c r="D16704" i="7"/>
  <c r="D16705" i="7"/>
  <c r="D16706" i="7"/>
  <c r="D16707" i="7"/>
  <c r="D16708" i="7"/>
  <c r="D16709" i="7"/>
  <c r="D16710" i="7"/>
  <c r="D16711" i="7"/>
  <c r="D16712" i="7"/>
  <c r="D16713" i="7"/>
  <c r="D16714" i="7"/>
  <c r="D16715" i="7"/>
  <c r="D16716" i="7"/>
  <c r="D16717" i="7"/>
  <c r="D16718" i="7"/>
  <c r="D16719" i="7"/>
  <c r="D16720" i="7"/>
  <c r="D16721" i="7"/>
  <c r="D16722" i="7"/>
  <c r="D16723" i="7"/>
  <c r="D16724" i="7"/>
  <c r="D16725" i="7"/>
  <c r="D16726" i="7"/>
  <c r="D16727" i="7"/>
  <c r="D16728" i="7"/>
  <c r="D16729" i="7"/>
  <c r="D16730" i="7"/>
  <c r="D16731" i="7"/>
  <c r="D16732" i="7"/>
  <c r="D16733" i="7"/>
  <c r="D16734" i="7"/>
  <c r="D16735" i="7"/>
  <c r="D16736" i="7"/>
  <c r="D16737" i="7"/>
  <c r="D16738" i="7"/>
  <c r="D16739" i="7"/>
  <c r="D16740" i="7"/>
  <c r="D16741" i="7"/>
  <c r="D16742" i="7"/>
  <c r="D16743" i="7"/>
  <c r="D16744" i="7"/>
  <c r="D16745" i="7"/>
  <c r="D16746" i="7"/>
  <c r="D16747" i="7"/>
  <c r="D16748" i="7"/>
  <c r="D16749" i="7"/>
  <c r="D16750" i="7"/>
  <c r="D16751" i="7"/>
  <c r="D16752" i="7"/>
  <c r="D16753" i="7"/>
  <c r="D16754" i="7"/>
  <c r="D16755" i="7"/>
  <c r="D16756" i="7"/>
  <c r="D16757" i="7"/>
  <c r="D16758" i="7"/>
  <c r="D16759" i="7"/>
  <c r="D16760" i="7"/>
  <c r="D16761" i="7"/>
  <c r="D16762" i="7"/>
  <c r="D16763" i="7"/>
  <c r="D16764" i="7"/>
  <c r="D16765" i="7"/>
  <c r="D16766" i="7"/>
  <c r="D16767" i="7"/>
  <c r="D16768" i="7"/>
  <c r="D16769" i="7"/>
  <c r="D16770" i="7"/>
  <c r="D16771" i="7"/>
  <c r="D16772" i="7"/>
  <c r="D16773" i="7"/>
  <c r="D16774" i="7"/>
  <c r="D16775" i="7"/>
  <c r="D16776" i="7"/>
  <c r="D16777" i="7"/>
  <c r="D16778" i="7"/>
  <c r="D16779" i="7"/>
  <c r="D16780" i="7"/>
  <c r="D16781" i="7"/>
  <c r="D16782" i="7"/>
  <c r="D16783" i="7"/>
  <c r="D16784" i="7"/>
  <c r="D16785" i="7"/>
  <c r="D16786" i="7"/>
  <c r="D16787" i="7"/>
  <c r="D16788" i="7"/>
  <c r="D16789" i="7"/>
  <c r="D16790" i="7"/>
  <c r="D16791" i="7"/>
  <c r="D16792" i="7"/>
  <c r="D16793" i="7"/>
  <c r="D16794" i="7"/>
  <c r="D16795" i="7"/>
  <c r="D16796" i="7"/>
  <c r="D16797" i="7"/>
  <c r="D16798" i="7"/>
  <c r="D16799" i="7"/>
  <c r="D16800" i="7"/>
  <c r="D16801" i="7"/>
  <c r="D16802" i="7"/>
  <c r="D16803" i="7"/>
  <c r="D16804" i="7"/>
  <c r="D16805" i="7"/>
  <c r="D16806" i="7"/>
  <c r="D16807" i="7"/>
  <c r="D16808" i="7"/>
  <c r="D16809" i="7"/>
  <c r="D16810" i="7"/>
  <c r="D16811" i="7"/>
  <c r="D16812" i="7"/>
  <c r="D16813" i="7"/>
  <c r="D16814" i="7"/>
  <c r="D16815" i="7"/>
  <c r="D16816" i="7"/>
  <c r="D16817" i="7"/>
  <c r="D16818" i="7"/>
  <c r="D16819" i="7"/>
  <c r="D16820" i="7"/>
  <c r="D16821" i="7"/>
  <c r="D16822" i="7"/>
  <c r="D16823" i="7"/>
  <c r="D16824" i="7"/>
  <c r="D16825" i="7"/>
  <c r="D16826" i="7"/>
  <c r="D16827" i="7"/>
  <c r="D16828" i="7"/>
  <c r="D16829" i="7"/>
  <c r="D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D16893" i="7"/>
  <c r="D16894" i="7"/>
  <c r="D16895" i="7"/>
  <c r="D16896" i="7"/>
  <c r="D16897" i="7"/>
  <c r="D16898" i="7"/>
  <c r="D16899" i="7"/>
  <c r="D16900" i="7"/>
  <c r="D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D17062" i="7"/>
  <c r="D17063" i="7"/>
  <c r="D17064" i="7"/>
  <c r="D17065" i="7"/>
  <c r="D17066" i="7"/>
  <c r="D17067" i="7"/>
  <c r="D17068" i="7"/>
  <c r="D17069" i="7"/>
  <c r="D17070" i="7"/>
  <c r="D17071" i="7"/>
  <c r="D17072" i="7"/>
  <c r="D17073" i="7"/>
  <c r="D17074" i="7"/>
  <c r="D17075" i="7"/>
  <c r="D17076" i="7"/>
  <c r="D17077" i="7"/>
  <c r="D17078" i="7"/>
  <c r="D17079" i="7"/>
  <c r="D17080" i="7"/>
  <c r="D17081" i="7"/>
  <c r="D17082" i="7"/>
  <c r="D17083" i="7"/>
  <c r="D17084" i="7"/>
  <c r="D17085" i="7"/>
  <c r="D17086" i="7"/>
  <c r="D17087" i="7"/>
  <c r="D17088" i="7"/>
  <c r="D17089" i="7"/>
  <c r="D17090" i="7"/>
  <c r="D17091" i="7"/>
  <c r="D17092" i="7"/>
  <c r="D17093" i="7"/>
  <c r="D17094" i="7"/>
  <c r="D17095" i="7"/>
  <c r="D17096" i="7"/>
  <c r="D17097" i="7"/>
  <c r="D17098" i="7"/>
  <c r="D17099" i="7"/>
  <c r="D17100" i="7"/>
  <c r="D17101" i="7"/>
  <c r="D17102" i="7"/>
  <c r="D17103" i="7"/>
  <c r="D17104" i="7"/>
  <c r="D17105" i="7"/>
  <c r="D17106" i="7"/>
  <c r="D17107" i="7"/>
  <c r="D17108" i="7"/>
  <c r="D17109" i="7"/>
  <c r="D17110" i="7"/>
  <c r="D17111" i="7"/>
  <c r="D17112" i="7"/>
  <c r="D17113" i="7"/>
  <c r="D17114" i="7"/>
  <c r="D17115" i="7"/>
  <c r="D17116" i="7"/>
  <c r="D17117" i="7"/>
  <c r="D17118" i="7"/>
  <c r="D17119" i="7"/>
  <c r="D17120" i="7"/>
  <c r="D17121" i="7"/>
  <c r="D17122" i="7"/>
  <c r="D17123" i="7"/>
  <c r="D17124" i="7"/>
  <c r="D17125" i="7"/>
  <c r="D17126" i="7"/>
  <c r="D17127" i="7"/>
  <c r="D17128" i="7"/>
  <c r="D17129" i="7"/>
  <c r="D17130" i="7"/>
  <c r="D17131" i="7"/>
  <c r="D17132" i="7"/>
  <c r="D17133" i="7"/>
  <c r="D17134" i="7"/>
  <c r="D17135" i="7"/>
  <c r="D17136" i="7"/>
  <c r="D17137" i="7"/>
  <c r="D17138" i="7"/>
  <c r="D17139" i="7"/>
  <c r="D17140" i="7"/>
  <c r="D17141" i="7"/>
  <c r="D17142" i="7"/>
  <c r="D17143" i="7"/>
  <c r="D17144" i="7"/>
  <c r="D17145" i="7"/>
  <c r="D17146" i="7"/>
  <c r="D17147" i="7"/>
  <c r="D17148" i="7"/>
  <c r="D17149" i="7"/>
  <c r="D17150" i="7"/>
  <c r="D17151" i="7"/>
  <c r="D17152" i="7"/>
  <c r="D17153" i="7"/>
  <c r="D17154" i="7"/>
  <c r="D17155" i="7"/>
  <c r="D17156" i="7"/>
  <c r="D17157" i="7"/>
  <c r="D17158" i="7"/>
  <c r="D17159" i="7"/>
  <c r="D17160" i="7"/>
  <c r="D17161" i="7"/>
  <c r="D17162" i="7"/>
  <c r="D17163" i="7"/>
  <c r="D17164" i="7"/>
  <c r="D17165" i="7"/>
  <c r="D17166" i="7"/>
  <c r="D17167" i="7"/>
  <c r="D17168" i="7"/>
  <c r="D17169" i="7"/>
  <c r="D17170" i="7"/>
  <c r="D17171" i="7"/>
  <c r="D17172" i="7"/>
  <c r="D17173" i="7"/>
  <c r="D17174" i="7"/>
  <c r="D17175" i="7"/>
  <c r="D17176" i="7"/>
  <c r="D17177" i="7"/>
  <c r="D17178" i="7"/>
  <c r="D17179" i="7"/>
  <c r="D17180" i="7"/>
  <c r="D17181" i="7"/>
  <c r="D17182" i="7"/>
  <c r="D17183" i="7"/>
  <c r="D17184" i="7"/>
  <c r="D17185" i="7"/>
  <c r="D17186" i="7"/>
  <c r="D17187" i="7"/>
  <c r="D17188" i="7"/>
  <c r="D17189" i="7"/>
  <c r="D17190" i="7"/>
  <c r="D17191" i="7"/>
  <c r="D17192" i="7"/>
  <c r="D17193" i="7"/>
  <c r="D17194" i="7"/>
  <c r="D17195" i="7"/>
  <c r="D17196" i="7"/>
  <c r="D17197" i="7"/>
  <c r="D17198" i="7"/>
  <c r="D17199" i="7"/>
  <c r="D17200" i="7"/>
  <c r="D17201" i="7"/>
  <c r="D17202" i="7"/>
  <c r="D17203" i="7"/>
  <c r="D17204" i="7"/>
  <c r="D17205" i="7"/>
  <c r="D17206" i="7"/>
  <c r="D17207" i="7"/>
  <c r="D17208" i="7"/>
  <c r="D17209" i="7"/>
  <c r="D17210" i="7"/>
  <c r="D17211" i="7"/>
  <c r="D17212" i="7"/>
  <c r="D17213" i="7"/>
  <c r="D17214" i="7"/>
  <c r="D17215" i="7"/>
  <c r="D17216" i="7"/>
  <c r="D17217" i="7"/>
  <c r="D17218" i="7"/>
  <c r="D17219" i="7"/>
  <c r="D17220" i="7"/>
  <c r="D17221" i="7"/>
  <c r="D17222" i="7"/>
  <c r="D17223" i="7"/>
  <c r="D17224" i="7"/>
  <c r="D17225" i="7"/>
  <c r="D17226" i="7"/>
  <c r="D17227" i="7"/>
  <c r="D17228" i="7"/>
  <c r="D17229" i="7"/>
  <c r="D17230" i="7"/>
  <c r="D17231" i="7"/>
  <c r="D17232" i="7"/>
  <c r="D17233" i="7"/>
  <c r="D17234" i="7"/>
  <c r="D17235" i="7"/>
  <c r="D17236" i="7"/>
  <c r="D17237" i="7"/>
  <c r="D17238" i="7"/>
  <c r="D17239" i="7"/>
  <c r="D17240" i="7"/>
  <c r="D17241" i="7"/>
  <c r="D17242" i="7"/>
  <c r="D17243" i="7"/>
  <c r="D17244" i="7"/>
  <c r="D17245" i="7"/>
  <c r="D17246" i="7"/>
  <c r="D17247" i="7"/>
  <c r="D17248" i="7"/>
  <c r="D17249" i="7"/>
  <c r="D17250" i="7"/>
  <c r="D17251" i="7"/>
  <c r="D17252" i="7"/>
  <c r="D17253" i="7"/>
  <c r="D17254" i="7"/>
  <c r="D17255" i="7"/>
  <c r="D17256" i="7"/>
  <c r="D17257" i="7"/>
  <c r="D17258" i="7"/>
  <c r="D17259" i="7"/>
  <c r="D17260" i="7"/>
  <c r="D17261" i="7"/>
  <c r="D17262" i="7"/>
  <c r="D17263" i="7"/>
  <c r="D17264" i="7"/>
  <c r="D17265" i="7"/>
  <c r="D17266" i="7"/>
  <c r="D17267" i="7"/>
  <c r="D17268" i="7"/>
  <c r="D17269" i="7"/>
  <c r="D17270" i="7"/>
  <c r="D17271" i="7"/>
  <c r="D17272" i="7"/>
  <c r="D17273" i="7"/>
  <c r="D17274" i="7"/>
  <c r="D17275" i="7"/>
  <c r="D17276" i="7"/>
  <c r="D17277" i="7"/>
  <c r="D17278" i="7"/>
  <c r="D17279" i="7"/>
  <c r="D17280" i="7"/>
  <c r="D17281" i="7"/>
  <c r="D17282" i="7"/>
  <c r="D17283" i="7"/>
  <c r="D17284" i="7"/>
  <c r="D17285" i="7"/>
  <c r="D17286" i="7"/>
  <c r="D17287" i="7"/>
  <c r="D17288" i="7"/>
  <c r="D17289" i="7"/>
  <c r="D17290" i="7"/>
  <c r="D17291" i="7"/>
  <c r="D17292" i="7"/>
  <c r="D17293" i="7"/>
  <c r="D17294" i="7"/>
  <c r="D17295" i="7"/>
  <c r="D17296" i="7"/>
  <c r="D17297" i="7"/>
  <c r="D17298" i="7"/>
  <c r="D17299" i="7"/>
  <c r="D17300" i="7"/>
  <c r="D17301" i="7"/>
  <c r="D17302" i="7"/>
  <c r="D17303" i="7"/>
  <c r="D17304" i="7"/>
  <c r="D17305" i="7"/>
  <c r="D17306" i="7"/>
  <c r="D17307" i="7"/>
  <c r="D17308" i="7"/>
  <c r="D17309" i="7"/>
  <c r="D17310" i="7"/>
  <c r="D17311" i="7"/>
  <c r="D17312" i="7"/>
  <c r="D17313" i="7"/>
  <c r="D17314" i="7"/>
  <c r="D17315" i="7"/>
  <c r="D17316" i="7"/>
  <c r="D17317" i="7"/>
  <c r="D17318" i="7"/>
  <c r="D17319" i="7"/>
  <c r="D17320" i="7"/>
  <c r="D17321" i="7"/>
  <c r="D17322" i="7"/>
  <c r="D17323" i="7"/>
  <c r="D17324" i="7"/>
  <c r="D17325" i="7"/>
  <c r="D17326" i="7"/>
  <c r="D17327" i="7"/>
  <c r="D17328" i="7"/>
  <c r="D17329" i="7"/>
  <c r="D17330" i="7"/>
  <c r="D17331" i="7"/>
  <c r="D17332" i="7"/>
  <c r="D17333" i="7"/>
  <c r="D17334" i="7"/>
  <c r="D17335" i="7"/>
  <c r="D17336" i="7"/>
  <c r="D17337" i="7"/>
  <c r="D17338" i="7"/>
  <c r="D17339" i="7"/>
  <c r="D17340" i="7"/>
  <c r="D17341" i="7"/>
  <c r="D17342" i="7"/>
  <c r="D17343" i="7"/>
  <c r="D17344" i="7"/>
  <c r="D17345" i="7"/>
  <c r="D17346" i="7"/>
  <c r="D17347" i="7"/>
  <c r="D17348" i="7"/>
  <c r="D17349" i="7"/>
  <c r="D17350" i="7"/>
  <c r="D17351" i="7"/>
  <c r="D17352" i="7"/>
  <c r="D17353" i="7"/>
  <c r="D17354" i="7"/>
  <c r="D17355" i="7"/>
  <c r="D17356" i="7"/>
  <c r="D17357" i="7"/>
  <c r="D17358" i="7"/>
  <c r="D17359" i="7"/>
  <c r="D17360" i="7"/>
  <c r="D17361" i="7"/>
  <c r="D17362" i="7"/>
  <c r="D17363" i="7"/>
  <c r="D17364" i="7"/>
  <c r="D17365" i="7"/>
  <c r="D17366" i="7"/>
  <c r="D17367" i="7"/>
  <c r="D17368" i="7"/>
  <c r="D17369" i="7"/>
  <c r="D17370" i="7"/>
  <c r="D17371" i="7"/>
  <c r="D17372" i="7"/>
  <c r="D17373" i="7"/>
  <c r="D17374" i="7"/>
  <c r="D17375" i="7"/>
  <c r="D17376" i="7"/>
  <c r="D17377" i="7"/>
  <c r="D17378" i="7"/>
  <c r="D17379" i="7"/>
  <c r="D17380" i="7"/>
  <c r="D17381" i="7"/>
  <c r="D17382" i="7"/>
  <c r="D17383" i="7"/>
  <c r="D17384" i="7"/>
  <c r="D17385" i="7"/>
  <c r="D17386" i="7"/>
  <c r="D17387" i="7"/>
  <c r="D17388" i="7"/>
  <c r="D17389" i="7"/>
  <c r="D17390" i="7"/>
  <c r="D17391" i="7"/>
  <c r="D17392" i="7"/>
  <c r="D17393" i="7"/>
  <c r="D17394" i="7"/>
  <c r="D17395" i="7"/>
  <c r="D17396" i="7"/>
  <c r="D17397" i="7"/>
  <c r="D17398" i="7"/>
  <c r="D17399" i="7"/>
  <c r="D17400" i="7"/>
  <c r="D17401" i="7"/>
  <c r="D17402" i="7"/>
  <c r="D17403" i="7"/>
  <c r="D17404" i="7"/>
  <c r="D17405" i="7"/>
  <c r="D17406" i="7"/>
  <c r="D17407" i="7"/>
  <c r="D17408" i="7"/>
  <c r="D17409" i="7"/>
  <c r="D17410" i="7"/>
  <c r="D17411" i="7"/>
  <c r="D17412" i="7"/>
  <c r="D17413" i="7"/>
  <c r="D17414" i="7"/>
  <c r="D17415" i="7"/>
  <c r="D17416" i="7"/>
  <c r="D17417" i="7"/>
  <c r="D17418" i="7"/>
  <c r="D17419" i="7"/>
  <c r="D17420" i="7"/>
  <c r="D17421" i="7"/>
  <c r="D17422" i="7"/>
  <c r="D17423" i="7"/>
  <c r="D17424" i="7"/>
  <c r="D17425" i="7"/>
  <c r="D17426" i="7"/>
  <c r="D17427" i="7"/>
  <c r="D17428" i="7"/>
  <c r="D17429" i="7"/>
  <c r="D17430" i="7"/>
  <c r="D17431" i="7"/>
  <c r="D17432" i="7"/>
  <c r="D17433" i="7"/>
  <c r="D17434" i="7"/>
  <c r="D17435" i="7"/>
  <c r="D17436" i="7"/>
  <c r="D17437" i="7"/>
  <c r="D17438" i="7"/>
  <c r="D17439" i="7"/>
  <c r="D17440" i="7"/>
  <c r="D17441" i="7"/>
  <c r="D17442" i="7"/>
  <c r="D17443" i="7"/>
  <c r="D17444" i="7"/>
  <c r="D17445" i="7"/>
  <c r="D17446" i="7"/>
  <c r="D17447" i="7"/>
  <c r="D17448" i="7"/>
  <c r="D17449" i="7"/>
  <c r="D17450" i="7"/>
  <c r="D17451" i="7"/>
  <c r="D17452" i="7"/>
  <c r="D17453" i="7"/>
  <c r="D17454" i="7"/>
  <c r="D17455" i="7"/>
  <c r="D17456" i="7"/>
  <c r="D17457" i="7"/>
  <c r="D17458" i="7"/>
  <c r="D17459" i="7"/>
  <c r="D17460" i="7"/>
  <c r="D17461" i="7"/>
  <c r="D17462" i="7"/>
  <c r="D17463" i="7"/>
  <c r="D17464" i="7"/>
  <c r="D17465" i="7"/>
  <c r="D17466" i="7"/>
  <c r="D17467" i="7"/>
  <c r="D17468" i="7"/>
  <c r="D17469" i="7"/>
  <c r="D17470" i="7"/>
  <c r="D17471" i="7"/>
  <c r="D17472" i="7"/>
  <c r="D17473" i="7"/>
  <c r="D17474" i="7"/>
  <c r="D17475" i="7"/>
  <c r="D17476" i="7"/>
  <c r="D17477" i="7"/>
  <c r="D17478" i="7"/>
  <c r="D17479" i="7"/>
  <c r="D17480" i="7"/>
  <c r="D17481" i="7"/>
  <c r="D17482" i="7"/>
  <c r="D17483" i="7"/>
  <c r="D17484" i="7"/>
  <c r="D17485" i="7"/>
  <c r="D17486" i="7"/>
  <c r="D17487" i="7"/>
  <c r="D17488" i="7"/>
  <c r="D17489" i="7"/>
  <c r="D17490" i="7"/>
  <c r="D17491" i="7"/>
  <c r="D17492" i="7"/>
  <c r="D17493" i="7"/>
  <c r="D17494" i="7"/>
  <c r="D17495" i="7"/>
  <c r="D17496" i="7"/>
  <c r="D17497" i="7"/>
  <c r="D17498" i="7"/>
  <c r="D17499" i="7"/>
  <c r="D17500" i="7"/>
  <c r="D17501" i="7"/>
  <c r="D17502" i="7"/>
  <c r="D17503" i="7"/>
  <c r="D17504" i="7"/>
  <c r="D17505" i="7"/>
  <c r="D17506" i="7"/>
  <c r="D17507" i="7"/>
  <c r="D17508" i="7"/>
  <c r="D17509" i="7"/>
  <c r="D17510" i="7"/>
  <c r="D17511" i="7"/>
  <c r="D17512" i="7"/>
  <c r="D17513" i="7"/>
  <c r="D17514" i="7"/>
  <c r="D17515" i="7"/>
  <c r="D17516" i="7"/>
  <c r="D17517" i="7"/>
  <c r="D17518" i="7"/>
  <c r="D17519" i="7"/>
  <c r="D17520" i="7"/>
  <c r="D17521" i="7"/>
  <c r="D17522" i="7"/>
  <c r="D17523" i="7"/>
  <c r="D17524" i="7"/>
  <c r="D17525" i="7"/>
  <c r="D17526" i="7"/>
  <c r="D17527" i="7"/>
  <c r="D17528" i="7"/>
  <c r="D17529" i="7"/>
  <c r="D17530" i="7"/>
  <c r="D17531" i="7"/>
  <c r="D17532" i="7"/>
  <c r="D17533" i="7"/>
  <c r="D17534" i="7"/>
  <c r="D17535" i="7"/>
  <c r="D17536" i="7"/>
  <c r="D17537" i="7"/>
  <c r="D17538" i="7"/>
  <c r="D17539" i="7"/>
  <c r="D17540" i="7"/>
  <c r="D17541" i="7"/>
  <c r="D17542" i="7"/>
  <c r="D17543" i="7"/>
  <c r="D17544" i="7"/>
  <c r="D17545" i="7"/>
  <c r="D17546" i="7"/>
  <c r="D17547" i="7"/>
  <c r="D17548" i="7"/>
  <c r="D17549" i="7"/>
  <c r="D17550" i="7"/>
  <c r="D17551" i="7"/>
  <c r="D17552" i="7"/>
  <c r="D17553" i="7"/>
  <c r="D17554" i="7"/>
  <c r="D17555" i="7"/>
  <c r="D17556" i="7"/>
  <c r="D17557" i="7"/>
  <c r="D17558" i="7"/>
  <c r="D17559" i="7"/>
  <c r="D17560" i="7"/>
  <c r="D17561" i="7"/>
  <c r="D17562" i="7"/>
  <c r="D17563" i="7"/>
  <c r="D17564" i="7"/>
  <c r="D17565" i="7"/>
  <c r="D17566" i="7"/>
  <c r="D17567" i="7"/>
  <c r="D17568" i="7"/>
  <c r="D17569" i="7"/>
  <c r="D17570" i="7"/>
  <c r="D17571" i="7"/>
  <c r="D17572" i="7"/>
  <c r="D17573" i="7"/>
  <c r="D17574" i="7"/>
  <c r="D17575" i="7"/>
  <c r="D17576" i="7"/>
  <c r="D17577" i="7"/>
  <c r="D17578" i="7"/>
  <c r="D17579" i="7"/>
  <c r="D17580" i="7"/>
  <c r="D17581" i="7"/>
  <c r="D17582" i="7"/>
  <c r="D17583" i="7"/>
  <c r="D17584" i="7"/>
  <c r="D17585" i="7"/>
  <c r="D17586" i="7"/>
  <c r="D17587" i="7"/>
  <c r="D17588" i="7"/>
  <c r="D17589" i="7"/>
  <c r="D17590" i="7"/>
  <c r="D17591" i="7"/>
  <c r="D17592" i="7"/>
  <c r="D17593" i="7"/>
  <c r="D17594" i="7"/>
  <c r="D17595" i="7"/>
  <c r="D17596" i="7"/>
  <c r="D17597" i="7"/>
  <c r="D17598" i="7"/>
  <c r="D17599" i="7"/>
  <c r="D17600" i="7"/>
  <c r="D17601" i="7"/>
  <c r="D17602" i="7"/>
  <c r="D17603" i="7"/>
  <c r="D17604" i="7"/>
  <c r="D17605" i="7"/>
  <c r="D17606" i="7"/>
  <c r="D17607" i="7"/>
  <c r="D17608" i="7"/>
  <c r="D17609" i="7"/>
  <c r="D17610" i="7"/>
  <c r="D17611" i="7"/>
  <c r="D17612" i="7"/>
  <c r="D17613" i="7"/>
  <c r="D17614" i="7"/>
  <c r="D17615" i="7"/>
  <c r="D17616" i="7"/>
  <c r="D17617" i="7"/>
  <c r="D17618" i="7"/>
  <c r="D17619" i="7"/>
  <c r="D17620" i="7"/>
  <c r="D17621" i="7"/>
  <c r="D17622" i="7"/>
  <c r="D17623" i="7"/>
  <c r="D17624" i="7"/>
  <c r="D17625" i="7"/>
  <c r="D17626" i="7"/>
  <c r="D17627" i="7"/>
  <c r="D17628" i="7"/>
  <c r="D17629" i="7"/>
  <c r="D17630" i="7"/>
  <c r="D17631" i="7"/>
  <c r="D17632" i="7"/>
  <c r="D17633" i="7"/>
  <c r="D17634" i="7"/>
  <c r="D17635" i="7"/>
  <c r="D17636" i="7"/>
  <c r="D17637" i="7"/>
  <c r="D17638" i="7"/>
  <c r="D17639" i="7"/>
  <c r="D17640" i="7"/>
  <c r="D17641" i="7"/>
  <c r="D17642" i="7"/>
  <c r="D17643" i="7"/>
  <c r="D17644" i="7"/>
  <c r="D17645" i="7"/>
  <c r="D17646" i="7"/>
  <c r="D17647" i="7"/>
  <c r="D17648" i="7"/>
  <c r="D17649" i="7"/>
  <c r="D17650" i="7"/>
  <c r="D17651" i="7"/>
  <c r="D17652" i="7"/>
  <c r="D17653" i="7"/>
  <c r="D17654" i="7"/>
  <c r="D17655" i="7"/>
  <c r="D17656" i="7"/>
  <c r="D17657" i="7"/>
  <c r="D17658" i="7"/>
  <c r="D17659" i="7"/>
  <c r="D17660" i="7"/>
  <c r="D17661" i="7"/>
  <c r="D17662" i="7"/>
  <c r="D17663" i="7"/>
  <c r="D17664" i="7"/>
  <c r="D17665" i="7"/>
  <c r="D17666" i="7"/>
  <c r="D17667" i="7"/>
  <c r="D17668" i="7"/>
  <c r="D17669" i="7"/>
  <c r="D17670" i="7"/>
  <c r="D17671" i="7"/>
  <c r="D17672" i="7"/>
  <c r="D17673" i="7"/>
  <c r="D17674" i="7"/>
  <c r="D17675" i="7"/>
  <c r="D17676" i="7"/>
  <c r="D17677" i="7"/>
  <c r="D17678" i="7"/>
  <c r="D17679" i="7"/>
  <c r="D17680" i="7"/>
  <c r="D17681" i="7"/>
  <c r="D17682" i="7"/>
  <c r="D17683" i="7"/>
  <c r="D17684" i="7"/>
  <c r="D17685" i="7"/>
  <c r="D17686" i="7"/>
  <c r="D17687" i="7"/>
  <c r="D17688" i="7"/>
  <c r="D17689" i="7"/>
  <c r="D17690" i="7"/>
  <c r="D17691" i="7"/>
  <c r="D17692" i="7"/>
  <c r="D17693" i="7"/>
  <c r="D17694" i="7"/>
  <c r="D17695" i="7"/>
  <c r="D17696" i="7"/>
  <c r="D17697" i="7"/>
  <c r="D17698" i="7"/>
  <c r="D17699" i="7"/>
  <c r="D17700" i="7"/>
  <c r="D17701" i="7"/>
  <c r="D17702" i="7"/>
  <c r="D17703" i="7"/>
  <c r="D17704" i="7"/>
  <c r="D17705" i="7"/>
  <c r="D17706" i="7"/>
  <c r="D17707" i="7"/>
  <c r="D17708" i="7"/>
  <c r="D17709" i="7"/>
  <c r="D17710" i="7"/>
  <c r="D17711" i="7"/>
  <c r="D17712" i="7"/>
  <c r="D17713" i="7"/>
  <c r="D17714" i="7"/>
  <c r="D17715" i="7"/>
  <c r="D17716" i="7"/>
  <c r="D17717" i="7"/>
  <c r="D17718" i="7"/>
  <c r="D17719" i="7"/>
  <c r="D17720" i="7"/>
  <c r="D17721" i="7"/>
  <c r="D17722" i="7"/>
  <c r="D17723" i="7"/>
  <c r="D17724" i="7"/>
  <c r="D17725" i="7"/>
  <c r="D17726" i="7"/>
  <c r="D17727" i="7"/>
  <c r="D17728" i="7"/>
  <c r="D17729" i="7"/>
  <c r="D17730" i="7"/>
  <c r="D17731" i="7"/>
  <c r="D17732" i="7"/>
  <c r="D17733" i="7"/>
  <c r="D17734" i="7"/>
  <c r="D17735" i="7"/>
  <c r="D17736" i="7"/>
  <c r="D17737" i="7"/>
  <c r="D17738" i="7"/>
  <c r="D17739" i="7"/>
  <c r="D17740" i="7"/>
  <c r="D17741" i="7"/>
  <c r="D17742" i="7"/>
  <c r="D17743" i="7"/>
  <c r="D17744" i="7"/>
  <c r="D17745" i="7"/>
  <c r="D17746" i="7"/>
  <c r="D17747" i="7"/>
  <c r="D17748" i="7"/>
  <c r="D17749" i="7"/>
  <c r="D17750" i="7"/>
  <c r="D17751" i="7"/>
  <c r="D17752" i="7"/>
  <c r="D17753" i="7"/>
  <c r="D17754" i="7"/>
  <c r="D17755" i="7"/>
  <c r="D17756" i="7"/>
  <c r="D17757" i="7"/>
  <c r="D17758" i="7"/>
  <c r="D17759" i="7"/>
  <c r="D17760" i="7"/>
  <c r="D17761" i="7"/>
  <c r="D17762" i="7"/>
  <c r="D17763" i="7"/>
  <c r="D17764" i="7"/>
  <c r="D17765" i="7"/>
  <c r="D17766" i="7"/>
  <c r="D17767" i="7"/>
  <c r="D17768" i="7"/>
  <c r="D17769" i="7"/>
  <c r="D17770" i="7"/>
  <c r="D17771" i="7"/>
  <c r="D17772" i="7"/>
  <c r="D17773" i="7"/>
  <c r="D17774" i="7"/>
  <c r="D17775" i="7"/>
  <c r="D17776" i="7"/>
  <c r="D17777" i="7"/>
  <c r="D17778" i="7"/>
  <c r="D17779" i="7"/>
  <c r="D17780" i="7"/>
  <c r="D17781" i="7"/>
  <c r="D17782" i="7"/>
  <c r="D17783" i="7"/>
  <c r="D17784" i="7"/>
  <c r="D17785" i="7"/>
  <c r="D17786" i="7"/>
  <c r="D17787" i="7"/>
  <c r="D17788" i="7"/>
  <c r="D17789" i="7"/>
  <c r="D17790" i="7"/>
  <c r="D17791" i="7"/>
  <c r="D17792" i="7"/>
  <c r="D17793" i="7"/>
  <c r="D17794" i="7"/>
  <c r="D17795" i="7"/>
  <c r="D17796" i="7"/>
  <c r="D17797" i="7"/>
  <c r="D17798" i="7"/>
  <c r="D17799" i="7"/>
  <c r="D17800" i="7"/>
  <c r="D17801" i="7"/>
  <c r="D17802" i="7"/>
  <c r="D17803" i="7"/>
  <c r="D17804" i="7"/>
  <c r="D17805" i="7"/>
  <c r="D17806" i="7"/>
  <c r="D17807" i="7"/>
  <c r="D17808" i="7"/>
  <c r="D17809" i="7"/>
  <c r="D17810" i="7"/>
  <c r="D17811" i="7"/>
  <c r="D17812" i="7"/>
  <c r="D17813" i="7"/>
  <c r="D17814" i="7"/>
  <c r="D17815" i="7"/>
  <c r="D17816" i="7"/>
  <c r="D17817" i="7"/>
  <c r="D17818" i="7"/>
  <c r="D17819" i="7"/>
  <c r="D17820" i="7"/>
  <c r="D17821" i="7"/>
  <c r="D17822" i="7"/>
  <c r="D17823" i="7"/>
  <c r="D17824" i="7"/>
  <c r="D17825" i="7"/>
  <c r="D17826" i="7"/>
  <c r="D17827" i="7"/>
  <c r="D17828" i="7"/>
  <c r="D17829" i="7"/>
  <c r="D17830" i="7"/>
  <c r="D17831" i="7"/>
  <c r="D17832" i="7"/>
  <c r="D17833" i="7"/>
  <c r="D17834" i="7"/>
  <c r="D17835" i="7"/>
  <c r="D17836" i="7"/>
  <c r="D17837" i="7"/>
  <c r="D17838" i="7"/>
  <c r="D17839" i="7"/>
  <c r="D17840" i="7"/>
  <c r="D17841" i="7"/>
  <c r="D17842" i="7"/>
  <c r="D17843" i="7"/>
  <c r="D17844" i="7"/>
  <c r="D17845" i="7"/>
  <c r="D17846" i="7"/>
  <c r="D17847" i="7"/>
  <c r="D17848" i="7"/>
  <c r="D17849" i="7"/>
  <c r="D17850" i="7"/>
  <c r="D17851" i="7"/>
  <c r="D17852" i="7"/>
  <c r="D17853" i="7"/>
  <c r="D17854" i="7"/>
  <c r="D17855" i="7"/>
  <c r="D17856" i="7"/>
  <c r="D17857" i="7"/>
  <c r="D17858" i="7"/>
  <c r="D17859" i="7"/>
  <c r="D17860" i="7"/>
  <c r="D17861" i="7"/>
  <c r="D17862" i="7"/>
  <c r="D17863" i="7"/>
  <c r="D17864" i="7"/>
  <c r="D17865" i="7"/>
  <c r="D17866" i="7"/>
  <c r="D17867" i="7"/>
  <c r="D17868" i="7"/>
  <c r="D17869" i="7"/>
  <c r="D17870" i="7"/>
  <c r="D17871" i="7"/>
  <c r="D17872" i="7"/>
  <c r="D17873" i="7"/>
  <c r="D17874" i="7"/>
  <c r="D17875" i="7"/>
  <c r="D17876" i="7"/>
  <c r="D17877" i="7"/>
  <c r="D17878" i="7"/>
  <c r="D17879" i="7"/>
  <c r="D17880" i="7"/>
  <c r="D17881" i="7"/>
  <c r="D17882" i="7"/>
  <c r="D17883" i="7"/>
  <c r="D17884" i="7"/>
  <c r="D17885" i="7"/>
  <c r="D17886" i="7"/>
  <c r="D17887" i="7"/>
  <c r="D17888" i="7"/>
  <c r="D17889" i="7"/>
  <c r="D17890" i="7"/>
  <c r="D17891" i="7"/>
  <c r="D17892" i="7"/>
  <c r="D17893" i="7"/>
  <c r="D17894" i="7"/>
  <c r="D17895" i="7"/>
  <c r="D17896" i="7"/>
  <c r="D17897" i="7"/>
  <c r="D17898" i="7"/>
  <c r="D17899" i="7"/>
  <c r="D17900" i="7"/>
  <c r="D17901" i="7"/>
  <c r="D17902" i="7"/>
  <c r="D17903" i="7"/>
  <c r="D17904" i="7"/>
  <c r="D17905" i="7"/>
  <c r="D17906" i="7"/>
  <c r="D17907" i="7"/>
  <c r="D17908" i="7"/>
  <c r="D17909" i="7"/>
  <c r="D17910" i="7"/>
  <c r="D17911" i="7"/>
  <c r="D17912" i="7"/>
  <c r="D17913" i="7"/>
  <c r="D17914" i="7"/>
  <c r="D17915" i="7"/>
  <c r="D17916" i="7"/>
  <c r="D17917" i="7"/>
  <c r="D17918" i="7"/>
  <c r="D17919" i="7"/>
  <c r="D17920" i="7"/>
  <c r="D17921" i="7"/>
  <c r="D17922" i="7"/>
  <c r="D17923" i="7"/>
  <c r="D17924" i="7"/>
  <c r="D17925" i="7"/>
  <c r="D17926" i="7"/>
  <c r="D17927" i="7"/>
  <c r="D17928" i="7"/>
  <c r="D17929" i="7"/>
  <c r="D17930" i="7"/>
  <c r="D17931" i="7"/>
  <c r="D17932" i="7"/>
  <c r="D17933" i="7"/>
  <c r="D17934" i="7"/>
  <c r="D17935" i="7"/>
  <c r="D17936" i="7"/>
  <c r="D17937" i="7"/>
  <c r="D17938" i="7"/>
  <c r="D17939" i="7"/>
  <c r="D17940" i="7"/>
  <c r="D17941" i="7"/>
  <c r="D17942" i="7"/>
  <c r="D17943" i="7"/>
  <c r="D17944" i="7"/>
  <c r="D17945" i="7"/>
  <c r="D17946" i="7"/>
  <c r="D17947" i="7"/>
  <c r="D17948" i="7"/>
  <c r="D17949" i="7"/>
  <c r="D17950" i="7"/>
  <c r="D17951" i="7"/>
  <c r="D17952" i="7"/>
  <c r="D17953" i="7"/>
  <c r="D17954" i="7"/>
  <c r="D17955" i="7"/>
  <c r="D17956" i="7"/>
  <c r="D17957" i="7"/>
  <c r="D17958" i="7"/>
  <c r="D17959" i="7"/>
  <c r="D17960" i="7"/>
  <c r="D17961" i="7"/>
  <c r="D17962" i="7"/>
  <c r="D17963" i="7"/>
  <c r="D17964" i="7"/>
  <c r="D17965" i="7"/>
  <c r="D17966" i="7"/>
  <c r="D17967" i="7"/>
  <c r="D17968" i="7"/>
  <c r="D17969" i="7"/>
  <c r="D17970" i="7"/>
  <c r="D17971" i="7"/>
  <c r="D17972" i="7"/>
  <c r="D17973" i="7"/>
  <c r="D17974" i="7"/>
  <c r="D17975" i="7"/>
  <c r="D17976" i="7"/>
  <c r="D17977" i="7"/>
  <c r="D17978" i="7"/>
  <c r="D17979" i="7"/>
  <c r="D17980" i="7"/>
  <c r="D17981" i="7"/>
  <c r="D17982" i="7"/>
  <c r="D17983" i="7"/>
  <c r="D17984" i="7"/>
  <c r="D17985" i="7"/>
  <c r="D17986" i="7"/>
  <c r="D17987" i="7"/>
  <c r="D17988" i="7"/>
  <c r="D17989" i="7"/>
  <c r="D17990" i="7"/>
  <c r="D17991" i="7"/>
  <c r="D17992" i="7"/>
  <c r="D17993" i="7"/>
  <c r="D17994" i="7"/>
  <c r="D17995" i="7"/>
  <c r="D17996" i="7"/>
  <c r="D17997" i="7"/>
  <c r="D17998" i="7"/>
  <c r="D17999" i="7"/>
  <c r="D18000" i="7"/>
  <c r="D18001" i="7"/>
  <c r="D18002" i="7"/>
  <c r="D18003" i="7"/>
  <c r="D18004" i="7"/>
  <c r="D18005" i="7"/>
  <c r="D18006" i="7"/>
  <c r="D18007" i="7"/>
  <c r="D18008" i="7"/>
  <c r="D18009" i="7"/>
  <c r="D18010" i="7"/>
  <c r="D18011" i="7"/>
  <c r="D18012" i="7"/>
  <c r="D18013" i="7"/>
  <c r="D18014" i="7"/>
  <c r="D18015" i="7"/>
  <c r="D18016" i="7"/>
  <c r="D18017" i="7"/>
  <c r="D18018" i="7"/>
  <c r="D18019" i="7"/>
  <c r="D18020" i="7"/>
  <c r="D18021" i="7"/>
  <c r="D18022" i="7"/>
  <c r="D18023" i="7"/>
  <c r="D18024" i="7"/>
  <c r="D18025" i="7"/>
  <c r="D18026" i="7"/>
  <c r="D18027" i="7"/>
  <c r="D18028" i="7"/>
  <c r="D18029" i="7"/>
  <c r="D18030" i="7"/>
  <c r="D18031" i="7"/>
  <c r="D18032" i="7"/>
  <c r="D18033" i="7"/>
  <c r="D18034" i="7"/>
  <c r="D18035" i="7"/>
  <c r="D18036" i="7"/>
  <c r="D18037" i="7"/>
  <c r="D18038" i="7"/>
  <c r="D18039" i="7"/>
  <c r="D18040" i="7"/>
  <c r="D18041" i="7"/>
  <c r="D18042" i="7"/>
  <c r="D18043" i="7"/>
  <c r="D18044" i="7"/>
  <c r="D18045" i="7"/>
  <c r="D18046" i="7"/>
  <c r="D18047" i="7"/>
  <c r="D18048" i="7"/>
  <c r="D18049" i="7"/>
  <c r="D18050" i="7"/>
  <c r="D18051" i="7"/>
  <c r="D18052" i="7"/>
  <c r="D18053" i="7"/>
  <c r="D18054" i="7"/>
  <c r="D18055" i="7"/>
  <c r="D18056" i="7"/>
  <c r="D18057" i="7"/>
  <c r="D18058" i="7"/>
  <c r="D18059" i="7"/>
  <c r="D18060" i="7"/>
  <c r="D18061" i="7"/>
  <c r="D18062" i="7"/>
  <c r="D18063" i="7"/>
  <c r="D18064" i="7"/>
  <c r="D18065" i="7"/>
  <c r="D18066" i="7"/>
  <c r="D18067" i="7"/>
  <c r="D18068" i="7"/>
  <c r="D18069" i="7"/>
  <c r="D18070" i="7"/>
  <c r="D18071" i="7"/>
  <c r="D18072" i="7"/>
  <c r="D18073" i="7"/>
  <c r="D18074" i="7"/>
  <c r="D18075" i="7"/>
  <c r="D18076" i="7"/>
  <c r="D18077" i="7"/>
  <c r="D18078" i="7"/>
  <c r="D18079" i="7"/>
  <c r="D18080" i="7"/>
  <c r="D18081" i="7"/>
  <c r="D18082" i="7"/>
  <c r="D18083" i="7"/>
  <c r="D18084" i="7"/>
  <c r="D18085" i="7"/>
  <c r="D18086" i="7"/>
  <c r="D18087" i="7"/>
  <c r="D18088" i="7"/>
  <c r="D18089" i="7"/>
  <c r="D18090" i="7"/>
  <c r="D18091" i="7"/>
  <c r="D18092" i="7"/>
  <c r="D18093" i="7"/>
  <c r="D18094" i="7"/>
  <c r="D18095" i="7"/>
  <c r="D18096" i="7"/>
  <c r="D18097" i="7"/>
  <c r="D18098" i="7"/>
  <c r="D18099" i="7"/>
  <c r="D18100" i="7"/>
  <c r="D18101" i="7"/>
  <c r="D18102" i="7"/>
  <c r="D18103" i="7"/>
  <c r="D18104" i="7"/>
  <c r="D18105" i="7"/>
  <c r="D18106" i="7"/>
  <c r="D18107" i="7"/>
  <c r="D18108" i="7"/>
  <c r="D18109" i="7"/>
  <c r="D18110" i="7"/>
  <c r="D18111" i="7"/>
  <c r="D18112" i="7"/>
  <c r="D18113" i="7"/>
  <c r="D18114" i="7"/>
  <c r="D18115" i="7"/>
  <c r="D18116" i="7"/>
  <c r="D18117" i="7"/>
  <c r="D18118" i="7"/>
  <c r="D18119" i="7"/>
  <c r="D18120" i="7"/>
  <c r="D18121" i="7"/>
  <c r="D18122" i="7"/>
  <c r="D18123" i="7"/>
  <c r="D18124" i="7"/>
  <c r="D18125" i="7"/>
  <c r="D18126" i="7"/>
  <c r="D18127" i="7"/>
  <c r="D18128" i="7"/>
  <c r="D18129" i="7"/>
  <c r="D18130" i="7"/>
  <c r="D18131" i="7"/>
  <c r="D18132" i="7"/>
  <c r="D18133" i="7"/>
  <c r="D18134" i="7"/>
  <c r="D18135" i="7"/>
  <c r="D18136" i="7"/>
  <c r="D18137" i="7"/>
  <c r="D18138" i="7"/>
  <c r="D18139" i="7"/>
  <c r="D18140" i="7"/>
  <c r="D18141" i="7"/>
  <c r="D18142" i="7"/>
  <c r="D18143" i="7"/>
  <c r="D18144" i="7"/>
  <c r="D18145" i="7"/>
  <c r="D18146" i="7"/>
  <c r="D18147" i="7"/>
  <c r="D18148" i="7"/>
  <c r="D18149" i="7"/>
  <c r="D18150" i="7"/>
  <c r="D18151" i="7"/>
  <c r="D18152" i="7"/>
  <c r="D18153" i="7"/>
  <c r="D18154" i="7"/>
  <c r="D18155" i="7"/>
  <c r="D18156" i="7"/>
  <c r="D18157" i="7"/>
  <c r="D18158" i="7"/>
  <c r="D18159" i="7"/>
  <c r="D18160" i="7"/>
  <c r="D18161" i="7"/>
  <c r="D18162" i="7"/>
  <c r="D18163" i="7"/>
  <c r="D18164" i="7"/>
  <c r="D18165" i="7"/>
  <c r="D18166" i="7"/>
  <c r="D18167" i="7"/>
  <c r="D18168" i="7"/>
  <c r="D18169" i="7"/>
  <c r="D18170" i="7"/>
  <c r="D18171" i="7"/>
  <c r="D18172" i="7"/>
  <c r="D18173" i="7"/>
  <c r="D18174" i="7"/>
  <c r="D18175" i="7"/>
  <c r="D18176" i="7"/>
  <c r="D18177" i="7"/>
  <c r="D18178" i="7"/>
  <c r="D18179" i="7"/>
  <c r="D18180" i="7"/>
  <c r="D18181" i="7"/>
  <c r="D18182" i="7"/>
  <c r="D18183" i="7"/>
  <c r="D18184" i="7"/>
  <c r="D18185" i="7"/>
  <c r="D18186" i="7"/>
  <c r="D18187" i="7"/>
  <c r="D18188" i="7"/>
  <c r="D18189" i="7"/>
  <c r="D18190" i="7"/>
  <c r="D18191" i="7"/>
  <c r="D18192" i="7"/>
  <c r="D18193" i="7"/>
  <c r="D18194" i="7"/>
  <c r="D18195" i="7"/>
  <c r="D18196" i="7"/>
  <c r="D18197" i="7"/>
  <c r="D18198" i="7"/>
  <c r="D18199" i="7"/>
  <c r="D18200" i="7"/>
  <c r="D18201" i="7"/>
  <c r="D18202" i="7"/>
  <c r="D18203" i="7"/>
  <c r="D18204" i="7"/>
  <c r="D18205" i="7"/>
  <c r="D18206" i="7"/>
  <c r="D18207" i="7"/>
  <c r="D18208" i="7"/>
  <c r="D18209" i="7"/>
  <c r="D18210" i="7"/>
  <c r="D18211" i="7"/>
  <c r="D18212" i="7"/>
  <c r="D18213" i="7"/>
  <c r="D18214" i="7"/>
  <c r="D18215" i="7"/>
  <c r="D18216" i="7"/>
  <c r="D18217" i="7"/>
  <c r="D18218" i="7"/>
  <c r="D18219" i="7"/>
  <c r="D18220" i="7"/>
  <c r="D18221" i="7"/>
  <c r="D18222" i="7"/>
  <c r="D18223" i="7"/>
  <c r="D18224" i="7"/>
  <c r="D18225" i="7"/>
  <c r="D18226" i="7"/>
  <c r="D18227" i="7"/>
  <c r="D18228" i="7"/>
  <c r="D18229" i="7"/>
  <c r="D18230" i="7"/>
  <c r="D18231" i="7"/>
  <c r="D18232" i="7"/>
  <c r="D18233" i="7"/>
  <c r="D18234" i="7"/>
  <c r="D18235" i="7"/>
  <c r="D18236" i="7"/>
  <c r="D18237" i="7"/>
  <c r="D18238" i="7"/>
  <c r="D18239" i="7"/>
  <c r="D18240" i="7"/>
  <c r="D18241" i="7"/>
  <c r="D18242" i="7"/>
  <c r="D18243" i="7"/>
  <c r="D18244" i="7"/>
  <c r="D18245" i="7"/>
  <c r="D18246" i="7"/>
  <c r="D18247" i="7"/>
  <c r="D18248" i="7"/>
  <c r="D18249" i="7"/>
  <c r="D18250" i="7"/>
  <c r="D18251" i="7"/>
  <c r="D18252" i="7"/>
  <c r="D18253" i="7"/>
  <c r="D18254" i="7"/>
  <c r="D18255" i="7"/>
  <c r="D18256" i="7"/>
  <c r="D18257" i="7"/>
  <c r="D18258" i="7"/>
  <c r="D18259" i="7"/>
  <c r="D18260" i="7"/>
  <c r="D18261" i="7"/>
  <c r="D18262" i="7"/>
  <c r="D18263" i="7"/>
  <c r="D18264" i="7"/>
  <c r="D18265" i="7"/>
  <c r="D18266" i="7"/>
  <c r="D18267" i="7"/>
  <c r="D18268" i="7"/>
  <c r="D18269" i="7"/>
  <c r="D18270" i="7"/>
  <c r="D18271" i="7"/>
  <c r="D18272" i="7"/>
  <c r="D18273" i="7"/>
  <c r="D18274" i="7"/>
  <c r="D18275" i="7"/>
  <c r="D18276" i="7"/>
  <c r="D18277" i="7"/>
  <c r="D18278" i="7"/>
  <c r="D18279" i="7"/>
  <c r="D18280" i="7"/>
  <c r="D18281" i="7"/>
  <c r="D18282" i="7"/>
  <c r="D18283" i="7"/>
  <c r="D18284" i="7"/>
  <c r="D18285" i="7"/>
  <c r="D18286" i="7"/>
  <c r="D18287" i="7"/>
  <c r="D18288" i="7"/>
  <c r="D18289" i="7"/>
  <c r="D18290" i="7"/>
  <c r="D18291" i="7"/>
  <c r="D18292" i="7"/>
  <c r="D18293" i="7"/>
  <c r="D18294" i="7"/>
  <c r="D18295" i="7"/>
  <c r="D18296" i="7"/>
  <c r="D18297" i="7"/>
  <c r="D18298" i="7"/>
  <c r="D18299" i="7"/>
  <c r="D18300" i="7"/>
  <c r="D18301" i="7"/>
  <c r="D18302" i="7"/>
  <c r="D18303" i="7"/>
  <c r="D18304" i="7"/>
  <c r="D18305" i="7"/>
  <c r="D18306" i="7"/>
  <c r="D18307" i="7"/>
  <c r="D18308" i="7"/>
  <c r="D18309" i="7"/>
  <c r="D18310" i="7"/>
  <c r="D18311" i="7"/>
  <c r="D18312" i="7"/>
  <c r="D18313" i="7"/>
  <c r="D18314" i="7"/>
  <c r="D18315" i="7"/>
  <c r="D18316" i="7"/>
  <c r="D18317" i="7"/>
  <c r="D18318" i="7"/>
  <c r="D18319" i="7"/>
  <c r="D18320" i="7"/>
  <c r="D18321" i="7"/>
  <c r="D18322" i="7"/>
  <c r="D18323" i="7"/>
  <c r="D18324" i="7"/>
  <c r="D18325" i="7"/>
  <c r="D18326" i="7"/>
  <c r="D18327" i="7"/>
  <c r="D18328" i="7"/>
  <c r="D18329" i="7"/>
  <c r="D18330" i="7"/>
  <c r="D18331" i="7"/>
  <c r="D18332" i="7"/>
  <c r="D18333" i="7"/>
  <c r="D18334" i="7"/>
  <c r="D18335" i="7"/>
  <c r="D18336" i="7"/>
  <c r="D18337" i="7"/>
  <c r="D18338" i="7"/>
  <c r="D18339" i="7"/>
  <c r="D18340" i="7"/>
  <c r="D18341" i="7"/>
  <c r="D18342" i="7"/>
  <c r="D18343" i="7"/>
  <c r="D18344" i="7"/>
  <c r="D18345" i="7"/>
  <c r="D18346" i="7"/>
  <c r="D18347" i="7"/>
  <c r="D18348" i="7"/>
  <c r="D18349" i="7"/>
  <c r="D18350" i="7"/>
  <c r="D18351" i="7"/>
  <c r="D18352" i="7"/>
  <c r="D18353" i="7"/>
  <c r="D18354" i="7"/>
  <c r="D18355" i="7"/>
  <c r="D18356" i="7"/>
  <c r="D18357" i="7"/>
  <c r="D18358" i="7"/>
  <c r="D18359" i="7"/>
  <c r="D18360" i="7"/>
  <c r="D18361" i="7"/>
  <c r="D18362" i="7"/>
  <c r="D18363" i="7"/>
  <c r="D18364" i="7"/>
  <c r="D18365" i="7"/>
  <c r="D18366" i="7"/>
  <c r="D18367" i="7"/>
  <c r="D18368" i="7"/>
  <c r="D18369" i="7"/>
  <c r="D18370" i="7"/>
  <c r="D18371" i="7"/>
  <c r="D18372" i="7"/>
  <c r="D18373" i="7"/>
  <c r="D18374" i="7"/>
  <c r="D18375" i="7"/>
  <c r="D18376" i="7"/>
  <c r="D18377" i="7"/>
  <c r="D18378" i="7"/>
  <c r="D18379" i="7"/>
  <c r="D18380" i="7"/>
  <c r="D18381" i="7"/>
  <c r="D18382" i="7"/>
  <c r="D18383" i="7"/>
  <c r="D18384" i="7"/>
  <c r="D18385" i="7"/>
  <c r="D18386" i="7"/>
  <c r="D18387" i="7"/>
  <c r="D18388" i="7"/>
  <c r="D18389" i="7"/>
  <c r="D18390" i="7"/>
  <c r="D18391" i="7"/>
  <c r="D18392" i="7"/>
  <c r="D18393" i="7"/>
  <c r="D18394" i="7"/>
  <c r="D18395" i="7"/>
  <c r="D18396" i="7"/>
  <c r="D18397" i="7"/>
  <c r="D18398" i="7"/>
  <c r="D18399" i="7"/>
  <c r="D18400" i="7"/>
  <c r="D18401" i="7"/>
  <c r="D18402" i="7"/>
  <c r="D18403" i="7"/>
  <c r="D18404" i="7"/>
  <c r="D18405" i="7"/>
  <c r="D18406" i="7"/>
  <c r="D18407" i="7"/>
  <c r="D18408" i="7"/>
  <c r="D18409" i="7"/>
  <c r="D18410" i="7"/>
  <c r="D18411" i="7"/>
  <c r="D18412" i="7"/>
  <c r="D18413" i="7"/>
  <c r="D18414" i="7"/>
  <c r="D18415" i="7"/>
  <c r="D18416" i="7"/>
  <c r="D18417" i="7"/>
  <c r="D18418" i="7"/>
  <c r="D18419" i="7"/>
  <c r="D18420" i="7"/>
  <c r="D18421" i="7"/>
  <c r="D18422" i="7"/>
  <c r="D18423" i="7"/>
  <c r="D18424" i="7"/>
  <c r="D18425" i="7"/>
  <c r="D18426" i="7"/>
  <c r="D18427" i="7"/>
  <c r="D18428" i="7"/>
  <c r="D18429" i="7"/>
  <c r="D18430" i="7"/>
  <c r="D18431" i="7"/>
  <c r="D18432" i="7"/>
  <c r="D18433" i="7"/>
  <c r="D18434" i="7"/>
  <c r="D18435" i="7"/>
  <c r="D18436" i="7"/>
  <c r="D18437" i="7"/>
  <c r="D18438" i="7"/>
  <c r="D18439" i="7"/>
  <c r="D18440" i="7"/>
  <c r="D18441" i="7"/>
  <c r="D18442" i="7"/>
  <c r="D18443" i="7"/>
  <c r="D18444" i="7"/>
  <c r="D18445" i="7"/>
  <c r="D18446" i="7"/>
  <c r="D18447" i="7"/>
  <c r="D18448" i="7"/>
  <c r="D18449" i="7"/>
  <c r="D18450" i="7"/>
  <c r="D18451" i="7"/>
  <c r="D18452" i="7"/>
  <c r="D18453" i="7"/>
  <c r="D18454" i="7"/>
  <c r="D18455" i="7"/>
  <c r="D18456" i="7"/>
  <c r="D18457" i="7"/>
  <c r="D18458" i="7"/>
  <c r="D18459" i="7"/>
  <c r="D18460" i="7"/>
  <c r="D18461" i="7"/>
  <c r="D18462" i="7"/>
  <c r="D18463" i="7"/>
  <c r="D18464" i="7"/>
  <c r="D18465" i="7"/>
  <c r="D18466" i="7"/>
  <c r="D18467" i="7"/>
  <c r="D18468" i="7"/>
  <c r="D18469" i="7"/>
  <c r="D18470" i="7"/>
  <c r="D18471" i="7"/>
  <c r="D18472" i="7"/>
  <c r="D18473" i="7"/>
  <c r="D18474" i="7"/>
  <c r="D18475" i="7"/>
  <c r="D18476" i="7"/>
  <c r="D18477" i="7"/>
  <c r="D18478" i="7"/>
  <c r="D18479" i="7"/>
  <c r="D18480" i="7"/>
  <c r="D18481" i="7"/>
  <c r="D18482" i="7"/>
  <c r="D18483" i="7"/>
  <c r="D18484" i="7"/>
  <c r="D18485" i="7"/>
  <c r="D18486" i="7"/>
  <c r="D18487" i="7"/>
  <c r="D18488" i="7"/>
  <c r="D18489" i="7"/>
  <c r="D18490" i="7"/>
  <c r="D18491" i="7"/>
  <c r="D18492" i="7"/>
  <c r="D18493" i="7"/>
  <c r="D18494" i="7"/>
  <c r="D18495" i="7"/>
  <c r="D18496" i="7"/>
  <c r="D18497" i="7"/>
  <c r="D18498" i="7"/>
  <c r="D18499" i="7"/>
  <c r="D18500" i="7"/>
  <c r="D18501" i="7"/>
  <c r="D18502" i="7"/>
  <c r="D18503" i="7"/>
  <c r="D18504" i="7"/>
  <c r="D18505" i="7"/>
  <c r="D18506" i="7"/>
  <c r="D18507" i="7"/>
  <c r="D18508" i="7"/>
  <c r="D18509" i="7"/>
  <c r="D18510" i="7"/>
  <c r="D18511" i="7"/>
  <c r="D18512" i="7"/>
  <c r="D18513" i="7"/>
  <c r="D18514" i="7"/>
  <c r="D18515" i="7"/>
  <c r="D18516" i="7"/>
  <c r="D18517" i="7"/>
  <c r="D18518" i="7"/>
  <c r="D18519" i="7"/>
  <c r="D18520" i="7"/>
  <c r="D18521" i="7"/>
  <c r="D18522" i="7"/>
  <c r="D18523" i="7"/>
  <c r="D18524" i="7"/>
  <c r="D18525" i="7"/>
  <c r="D18526" i="7"/>
  <c r="D18527" i="7"/>
  <c r="D18528" i="7"/>
  <c r="D18529" i="7"/>
  <c r="D18530" i="7"/>
  <c r="D18531" i="7"/>
  <c r="D18532" i="7"/>
  <c r="D18533" i="7"/>
  <c r="D18534" i="7"/>
  <c r="D18535" i="7"/>
  <c r="D18536" i="7"/>
  <c r="D18537" i="7"/>
  <c r="D18538" i="7"/>
  <c r="D18539" i="7"/>
  <c r="D18540" i="7"/>
  <c r="D18541" i="7"/>
  <c r="D18542" i="7"/>
  <c r="D18543" i="7"/>
  <c r="D18544" i="7"/>
  <c r="D18545" i="7"/>
  <c r="D18546" i="7"/>
  <c r="D18547" i="7"/>
  <c r="D18548" i="7"/>
  <c r="D18549" i="7"/>
  <c r="D18550" i="7"/>
  <c r="D18551" i="7"/>
  <c r="D18552" i="7"/>
  <c r="D18553" i="7"/>
  <c r="D18554" i="7"/>
  <c r="D18555" i="7"/>
  <c r="D18556" i="7"/>
  <c r="D18557" i="7"/>
  <c r="D18558" i="7"/>
  <c r="D18559" i="7"/>
  <c r="D18560" i="7"/>
  <c r="D18561" i="7"/>
  <c r="D18562" i="7"/>
  <c r="D18563" i="7"/>
  <c r="D18564" i="7"/>
  <c r="D18565" i="7"/>
  <c r="D18566" i="7"/>
  <c r="D18567" i="7"/>
  <c r="D18568" i="7"/>
  <c r="D18569" i="7"/>
  <c r="D18570" i="7"/>
  <c r="D18571" i="7"/>
  <c r="D18572" i="7"/>
  <c r="D18573" i="7"/>
  <c r="D18574" i="7"/>
  <c r="D18575" i="7"/>
  <c r="D18576" i="7"/>
  <c r="D18577" i="7"/>
  <c r="D18578" i="7"/>
  <c r="D18579" i="7"/>
  <c r="D18580" i="7"/>
  <c r="D18581" i="7"/>
  <c r="D18582" i="7"/>
  <c r="D18583" i="7"/>
  <c r="D18584" i="7"/>
  <c r="D18585" i="7"/>
  <c r="D18586" i="7"/>
  <c r="D18587" i="7"/>
  <c r="D18588" i="7"/>
  <c r="D18589" i="7"/>
  <c r="D18590" i="7"/>
  <c r="D18591" i="7"/>
  <c r="D18592" i="7"/>
  <c r="D18593" i="7"/>
  <c r="D18594" i="7"/>
  <c r="D18595" i="7"/>
  <c r="D18596" i="7"/>
  <c r="D18597" i="7"/>
  <c r="D18598" i="7"/>
  <c r="D18599" i="7"/>
  <c r="D18600" i="7"/>
  <c r="D18601" i="7"/>
  <c r="D18602" i="7"/>
  <c r="D18603" i="7"/>
  <c r="D18604" i="7"/>
  <c r="D18605" i="7"/>
  <c r="D18606" i="7"/>
  <c r="D18607" i="7"/>
  <c r="D18608" i="7"/>
  <c r="D18609" i="7"/>
  <c r="D18610" i="7"/>
  <c r="D18611" i="7"/>
  <c r="D18612" i="7"/>
  <c r="D18613" i="7"/>
  <c r="D18614" i="7"/>
  <c r="D18615" i="7"/>
  <c r="D18616" i="7"/>
  <c r="D18617" i="7"/>
  <c r="D18618" i="7"/>
  <c r="D18619" i="7"/>
  <c r="D18620" i="7"/>
  <c r="D18621" i="7"/>
  <c r="D18622" i="7"/>
  <c r="D18623" i="7"/>
  <c r="D18624" i="7"/>
  <c r="D18625" i="7"/>
  <c r="D18626" i="7"/>
  <c r="D18627" i="7"/>
  <c r="D18628" i="7"/>
  <c r="D18629" i="7"/>
  <c r="D18630" i="7"/>
  <c r="D18631" i="7"/>
  <c r="D18632" i="7"/>
  <c r="D18633" i="7"/>
  <c r="D18634" i="7"/>
  <c r="D18635" i="7"/>
  <c r="D18636" i="7"/>
  <c r="D18637" i="7"/>
  <c r="D18638" i="7"/>
  <c r="D18639" i="7"/>
  <c r="D18640" i="7"/>
  <c r="D18641" i="7"/>
  <c r="D18642" i="7"/>
  <c r="D18643" i="7"/>
  <c r="D18644" i="7"/>
  <c r="D18645" i="7"/>
  <c r="D18646" i="7"/>
  <c r="D18647" i="7"/>
  <c r="D18648" i="7"/>
  <c r="D18649" i="7"/>
  <c r="D18650" i="7"/>
  <c r="D18651" i="7"/>
  <c r="D18652" i="7"/>
  <c r="D18653" i="7"/>
  <c r="D18654" i="7"/>
  <c r="D18655" i="7"/>
  <c r="D18656" i="7"/>
  <c r="D18657" i="7"/>
  <c r="D18658" i="7"/>
  <c r="D18659" i="7"/>
  <c r="D18660" i="7"/>
  <c r="D18661" i="7"/>
  <c r="D18662" i="7"/>
  <c r="D18663" i="7"/>
  <c r="D18664" i="7"/>
  <c r="D18665" i="7"/>
  <c r="D18666" i="7"/>
  <c r="D18667" i="7"/>
  <c r="D18668" i="7"/>
  <c r="D18669" i="7"/>
  <c r="D18670" i="7"/>
  <c r="D18671" i="7"/>
  <c r="D18672" i="7"/>
  <c r="D18673" i="7"/>
  <c r="D18674" i="7"/>
  <c r="D18675" i="7"/>
  <c r="D18676" i="7"/>
  <c r="D18677" i="7"/>
  <c r="D18678" i="7"/>
  <c r="D18679" i="7"/>
  <c r="D18680" i="7"/>
  <c r="D18681" i="7"/>
  <c r="D18682" i="7"/>
  <c r="D18683" i="7"/>
  <c r="D18684" i="7"/>
  <c r="D18685" i="7"/>
  <c r="D18686" i="7"/>
  <c r="D18687" i="7"/>
  <c r="D18688" i="7"/>
  <c r="D18689" i="7"/>
  <c r="D18690" i="7"/>
  <c r="D18691" i="7"/>
  <c r="D18692" i="7"/>
  <c r="D18693" i="7"/>
  <c r="D18694" i="7"/>
  <c r="D18695" i="7"/>
  <c r="D18696" i="7"/>
  <c r="D18697" i="7"/>
  <c r="D18698" i="7"/>
  <c r="D18699" i="7"/>
  <c r="D18700" i="7"/>
  <c r="D18701" i="7"/>
  <c r="D18702" i="7"/>
  <c r="D18703" i="7"/>
  <c r="D18704" i="7"/>
  <c r="D18705" i="7"/>
  <c r="D18706" i="7"/>
  <c r="D18707" i="7"/>
  <c r="D18708" i="7"/>
  <c r="D18709" i="7"/>
  <c r="D18710" i="7"/>
  <c r="D18711" i="7"/>
  <c r="D18712" i="7"/>
  <c r="D18713" i="7"/>
  <c r="D18714" i="7"/>
  <c r="D18715" i="7"/>
  <c r="D18716" i="7"/>
  <c r="D18717" i="7"/>
  <c r="D18718" i="7"/>
  <c r="D18719" i="7"/>
  <c r="D18720" i="7"/>
  <c r="D18721" i="7"/>
  <c r="D18722" i="7"/>
  <c r="D18723" i="7"/>
  <c r="D18724" i="7"/>
  <c r="D18725" i="7"/>
  <c r="D18726" i="7"/>
  <c r="D18727" i="7"/>
  <c r="D18728" i="7"/>
  <c r="D18729" i="7"/>
  <c r="D18730" i="7"/>
  <c r="D18731" i="7"/>
  <c r="D18732" i="7"/>
  <c r="D18733" i="7"/>
  <c r="D18734" i="7"/>
  <c r="D18735" i="7"/>
  <c r="D18736" i="7"/>
  <c r="D18737" i="7"/>
  <c r="D18738" i="7"/>
  <c r="D18739" i="7"/>
  <c r="D18740" i="7"/>
  <c r="D18741" i="7"/>
  <c r="D18742" i="7"/>
  <c r="D18743" i="7"/>
  <c r="D18744" i="7"/>
  <c r="D18745" i="7"/>
  <c r="D18746" i="7"/>
  <c r="D18747" i="7"/>
  <c r="D18748" i="7"/>
  <c r="D18749" i="7"/>
  <c r="D18750" i="7"/>
  <c r="D18751" i="7"/>
  <c r="D18752" i="7"/>
  <c r="D18753" i="7"/>
  <c r="D18754" i="7"/>
  <c r="D18755" i="7"/>
  <c r="D18756" i="7"/>
  <c r="D18757" i="7"/>
  <c r="D18758" i="7"/>
  <c r="D18759" i="7"/>
  <c r="D18760" i="7"/>
  <c r="D18761" i="7"/>
  <c r="D18762" i="7"/>
  <c r="D18763" i="7"/>
  <c r="D18764" i="7"/>
  <c r="D18765" i="7"/>
  <c r="D18766" i="7"/>
  <c r="D18767" i="7"/>
  <c r="D18768" i="7"/>
  <c r="D18769" i="7"/>
  <c r="D18770" i="7"/>
  <c r="D18771" i="7"/>
  <c r="D18772" i="7"/>
  <c r="D18773" i="7"/>
  <c r="D18774" i="7"/>
  <c r="D18775" i="7"/>
  <c r="D18776" i="7"/>
  <c r="D18777" i="7"/>
  <c r="D18778" i="7"/>
  <c r="D18779" i="7"/>
  <c r="D18780" i="7"/>
  <c r="D18781" i="7"/>
  <c r="D18782" i="7"/>
  <c r="D18783" i="7"/>
  <c r="D18784" i="7"/>
  <c r="D18785" i="7"/>
  <c r="D18786" i="7"/>
  <c r="D18787" i="7"/>
  <c r="D18788" i="7"/>
  <c r="D18789" i="7"/>
  <c r="D18790" i="7"/>
  <c r="D18791" i="7"/>
  <c r="D18792" i="7"/>
  <c r="D18793" i="7"/>
  <c r="D18794" i="7"/>
  <c r="D18795" i="7"/>
  <c r="D18796" i="7"/>
  <c r="D18797" i="7"/>
  <c r="D18798" i="7"/>
  <c r="D18799" i="7"/>
  <c r="D18800" i="7"/>
  <c r="D18801" i="7"/>
  <c r="D18802" i="7"/>
  <c r="D18803" i="7"/>
  <c r="D18804" i="7"/>
  <c r="D18805" i="7"/>
  <c r="D18806" i="7"/>
  <c r="D18807" i="7"/>
  <c r="D18808" i="7"/>
  <c r="D18809" i="7"/>
  <c r="D18810" i="7"/>
  <c r="D18811" i="7"/>
  <c r="D18812" i="7"/>
  <c r="D18813" i="7"/>
  <c r="D18814" i="7"/>
  <c r="D18815" i="7"/>
  <c r="D18816" i="7"/>
  <c r="D18817" i="7"/>
  <c r="D18818" i="7"/>
  <c r="D18819" i="7"/>
  <c r="D18820" i="7"/>
  <c r="D18821" i="7"/>
  <c r="D18822" i="7"/>
  <c r="D18823" i="7"/>
  <c r="D18824" i="7"/>
  <c r="D18825" i="7"/>
  <c r="D18826" i="7"/>
  <c r="D18827" i="7"/>
  <c r="D18828" i="7"/>
  <c r="D18829" i="7"/>
  <c r="D18830" i="7"/>
  <c r="D18831" i="7"/>
  <c r="D18832" i="7"/>
  <c r="D18833" i="7"/>
  <c r="D18834" i="7"/>
  <c r="D18835" i="7"/>
  <c r="D18836" i="7"/>
  <c r="D18837" i="7"/>
  <c r="D18838" i="7"/>
  <c r="D18839" i="7"/>
  <c r="D18840" i="7"/>
  <c r="D18841" i="7"/>
  <c r="D18842" i="7"/>
  <c r="D18843" i="7"/>
  <c r="D18844" i="7"/>
  <c r="D18845" i="7"/>
  <c r="D18846" i="7"/>
  <c r="D18847" i="7"/>
  <c r="D18848" i="7"/>
  <c r="D18849" i="7"/>
  <c r="D18850" i="7"/>
  <c r="D18851" i="7"/>
  <c r="D18852" i="7"/>
  <c r="D18853" i="7"/>
  <c r="D18854" i="7"/>
  <c r="D18855" i="7"/>
  <c r="D18856" i="7"/>
  <c r="D18857" i="7"/>
  <c r="D18858" i="7"/>
  <c r="D18859" i="7"/>
  <c r="D18860" i="7"/>
  <c r="D18861" i="7"/>
  <c r="D18862" i="7"/>
  <c r="D18863" i="7"/>
  <c r="D18864" i="7"/>
  <c r="D18865" i="7"/>
  <c r="D18866" i="7"/>
  <c r="D18867" i="7"/>
  <c r="D18868" i="7"/>
  <c r="D18869" i="7"/>
  <c r="D18870" i="7"/>
  <c r="D18871" i="7"/>
  <c r="D18872" i="7"/>
  <c r="D18873" i="7"/>
  <c r="D18874" i="7"/>
  <c r="D18875" i="7"/>
  <c r="D18876" i="7"/>
  <c r="D18877" i="7"/>
  <c r="D18878" i="7"/>
  <c r="D18879" i="7"/>
  <c r="D18880" i="7"/>
  <c r="D18881" i="7"/>
  <c r="D18882" i="7"/>
  <c r="D18883" i="7"/>
  <c r="D18884" i="7"/>
  <c r="D18885" i="7"/>
  <c r="D18886" i="7"/>
  <c r="D18887" i="7"/>
  <c r="D18888" i="7"/>
  <c r="D18889" i="7"/>
  <c r="D18890" i="7"/>
  <c r="D18891" i="7"/>
  <c r="D18892" i="7"/>
  <c r="D18893" i="7"/>
  <c r="D18894" i="7"/>
  <c r="D18895" i="7"/>
  <c r="D18896" i="7"/>
  <c r="D18897" i="7"/>
  <c r="D18898" i="7"/>
  <c r="D18899" i="7"/>
  <c r="D18900" i="7"/>
  <c r="D18901" i="7"/>
  <c r="D18902" i="7"/>
  <c r="D18903" i="7"/>
  <c r="D18904" i="7"/>
  <c r="D18905" i="7"/>
  <c r="D18906" i="7"/>
  <c r="D18907" i="7"/>
  <c r="D18908" i="7"/>
  <c r="D18909" i="7"/>
  <c r="D18910" i="7"/>
  <c r="D18911" i="7"/>
  <c r="D18912" i="7"/>
  <c r="D18913" i="7"/>
  <c r="D18914" i="7"/>
  <c r="D18915" i="7"/>
  <c r="D18916" i="7"/>
  <c r="D18917" i="7"/>
  <c r="D18918" i="7"/>
  <c r="D18919" i="7"/>
  <c r="D18920" i="7"/>
  <c r="D18921" i="7"/>
  <c r="D18922" i="7"/>
  <c r="D18923" i="7"/>
  <c r="D18924" i="7"/>
  <c r="D18925" i="7"/>
  <c r="D18926" i="7"/>
  <c r="D18927" i="7"/>
  <c r="D18928" i="7"/>
  <c r="D18929" i="7"/>
  <c r="D18930" i="7"/>
  <c r="D18931" i="7"/>
  <c r="D18932" i="7"/>
  <c r="D18933" i="7"/>
  <c r="D18934" i="7"/>
  <c r="D18935" i="7"/>
  <c r="D18936" i="7"/>
  <c r="D18937" i="7"/>
  <c r="D18938" i="7"/>
  <c r="D18939" i="7"/>
  <c r="D18940" i="7"/>
  <c r="D18941" i="7"/>
  <c r="D18942" i="7"/>
  <c r="D18943" i="7"/>
  <c r="D18944" i="7"/>
  <c r="D18945" i="7"/>
  <c r="D18946" i="7"/>
  <c r="D18947" i="7"/>
  <c r="D18948" i="7"/>
  <c r="D18949" i="7"/>
  <c r="D18950" i="7"/>
  <c r="D18951" i="7"/>
  <c r="D18952" i="7"/>
  <c r="D18953" i="7"/>
  <c r="D18954" i="7"/>
  <c r="D18955" i="7"/>
  <c r="D18956" i="7"/>
  <c r="D18957" i="7"/>
  <c r="D18958" i="7"/>
  <c r="D18959" i="7"/>
  <c r="D18960" i="7"/>
  <c r="D18961" i="7"/>
  <c r="D18962" i="7"/>
  <c r="D18963" i="7"/>
  <c r="D18964" i="7"/>
  <c r="D18965" i="7"/>
  <c r="D18966" i="7"/>
  <c r="D18967" i="7"/>
  <c r="D18968" i="7"/>
  <c r="D18969" i="7"/>
  <c r="D18970" i="7"/>
  <c r="D18971" i="7"/>
  <c r="D18972" i="7"/>
  <c r="D18973" i="7"/>
  <c r="D18974" i="7"/>
  <c r="D18975" i="7"/>
  <c r="D18976" i="7"/>
  <c r="D18977" i="7"/>
  <c r="D18978" i="7"/>
  <c r="D18979" i="7"/>
  <c r="D18980" i="7"/>
  <c r="D18981" i="7"/>
  <c r="D18982" i="7"/>
  <c r="D18983" i="7"/>
  <c r="D18984" i="7"/>
  <c r="D18985" i="7"/>
  <c r="D18986" i="7"/>
  <c r="D18987" i="7"/>
  <c r="D18988" i="7"/>
  <c r="D18989" i="7"/>
  <c r="D18990" i="7"/>
  <c r="D18991" i="7"/>
  <c r="D18992" i="7"/>
  <c r="D18993" i="7"/>
  <c r="D18994" i="7"/>
  <c r="D18995" i="7"/>
  <c r="D18996" i="7"/>
  <c r="D19001" i="7"/>
  <c r="D19002" i="7"/>
  <c r="D19003" i="7"/>
  <c r="D19004" i="7"/>
  <c r="D19005" i="7"/>
  <c r="D19006" i="7"/>
  <c r="D19007" i="7"/>
  <c r="D19008" i="7"/>
  <c r="D19009" i="7"/>
  <c r="D19010" i="7"/>
  <c r="D19011" i="7"/>
  <c r="D19012" i="7"/>
  <c r="D19013" i="7"/>
  <c r="D19014" i="7"/>
  <c r="D19015" i="7"/>
  <c r="D19016" i="7"/>
  <c r="D19017" i="7"/>
  <c r="D19018" i="7"/>
  <c r="D19019" i="7"/>
  <c r="D19020" i="7"/>
  <c r="D19021" i="7"/>
  <c r="D19022" i="7"/>
  <c r="D19023" i="7"/>
  <c r="D19024" i="7"/>
  <c r="D19025" i="7"/>
  <c r="D19026" i="7"/>
  <c r="D19027" i="7"/>
  <c r="D19028" i="7"/>
  <c r="D19029" i="7"/>
  <c r="D19030" i="7"/>
  <c r="D19031" i="7"/>
  <c r="D19032" i="7"/>
  <c r="D19033" i="7"/>
  <c r="D19034" i="7"/>
  <c r="D19035" i="7"/>
  <c r="D19036" i="7"/>
  <c r="D19037" i="7"/>
  <c r="D19038" i="7"/>
  <c r="D19039" i="7"/>
  <c r="D19040" i="7"/>
  <c r="D19041" i="7"/>
  <c r="D19042" i="7"/>
  <c r="D19043" i="7"/>
  <c r="D19044" i="7"/>
  <c r="D19045" i="7"/>
  <c r="D19046" i="7"/>
  <c r="D19047" i="7"/>
  <c r="D19048" i="7"/>
  <c r="D19049" i="7"/>
  <c r="D19050" i="7"/>
  <c r="D19051" i="7"/>
  <c r="D19052" i="7"/>
  <c r="D19053" i="7"/>
  <c r="D19054" i="7"/>
  <c r="D19055" i="7"/>
  <c r="D19056" i="7"/>
  <c r="D19057" i="7"/>
  <c r="D19058" i="7"/>
  <c r="D19059" i="7"/>
  <c r="D19060" i="7"/>
  <c r="D19061" i="7"/>
  <c r="D19062" i="7"/>
  <c r="D19063" i="7"/>
  <c r="D19064" i="7"/>
  <c r="D19065" i="7"/>
  <c r="D19066" i="7"/>
  <c r="D19067" i="7"/>
  <c r="D19068" i="7"/>
  <c r="D19070" i="7"/>
  <c r="D19071" i="7"/>
  <c r="D19072" i="7"/>
  <c r="D19073" i="7"/>
  <c r="D19074" i="7"/>
  <c r="D19075" i="7"/>
  <c r="D19076" i="7"/>
  <c r="D19077" i="7"/>
  <c r="D19078" i="7"/>
  <c r="D19079" i="7"/>
  <c r="D19080" i="7"/>
  <c r="D19081" i="7"/>
  <c r="D19082" i="7"/>
  <c r="D19083" i="7"/>
  <c r="D19084" i="7"/>
  <c r="D19085" i="7"/>
  <c r="D19086" i="7"/>
  <c r="D19087" i="7"/>
  <c r="D19088" i="7"/>
  <c r="D19089" i="7"/>
  <c r="D19090" i="7"/>
  <c r="D19091" i="7"/>
  <c r="D19092" i="7"/>
  <c r="D19093" i="7"/>
  <c r="D19094" i="7"/>
  <c r="D19095" i="7"/>
  <c r="D19096" i="7"/>
  <c r="D19097" i="7"/>
  <c r="D19098" i="7"/>
  <c r="D19099" i="7"/>
  <c r="D19100" i="7"/>
  <c r="D19101" i="7"/>
  <c r="D19102" i="7"/>
  <c r="D19103" i="7"/>
  <c r="D19104" i="7"/>
  <c r="D19105" i="7"/>
  <c r="D19106" i="7"/>
  <c r="D19107" i="7"/>
  <c r="D19108" i="7"/>
  <c r="D19109" i="7"/>
  <c r="D19110" i="7"/>
  <c r="D19111" i="7"/>
  <c r="D19112" i="7"/>
  <c r="D19113" i="7"/>
  <c r="D19114" i="7"/>
  <c r="D19115" i="7"/>
  <c r="D19116" i="7"/>
  <c r="D19117" i="7"/>
  <c r="D19118" i="7"/>
  <c r="D19119" i="7"/>
  <c r="D19120" i="7"/>
  <c r="D19121" i="7"/>
  <c r="D19122" i="7"/>
  <c r="D19123" i="7"/>
  <c r="D19124" i="7"/>
  <c r="D19125" i="7"/>
  <c r="D19126" i="7"/>
  <c r="D19127" i="7"/>
  <c r="D19128" i="7"/>
  <c r="D19129" i="7"/>
  <c r="D19130" i="7"/>
  <c r="D19131" i="7"/>
  <c r="D19135" i="7"/>
  <c r="D19136" i="7"/>
  <c r="D19137" i="7"/>
  <c r="D19138" i="7"/>
  <c r="D19139" i="7"/>
  <c r="D19140" i="7"/>
  <c r="D19141" i="7"/>
  <c r="D19142" i="7"/>
  <c r="D19143" i="7"/>
  <c r="D19144" i="7"/>
  <c r="D19145" i="7"/>
  <c r="D19146" i="7"/>
  <c r="D19147" i="7"/>
  <c r="D19148" i="7"/>
  <c r="D19149" i="7"/>
  <c r="D19150" i="7"/>
  <c r="D19151" i="7"/>
  <c r="D19152" i="7"/>
  <c r="D19153" i="7"/>
  <c r="D19154" i="7"/>
  <c r="D19155" i="7"/>
  <c r="D19156" i="7"/>
  <c r="D19157" i="7"/>
  <c r="D19158" i="7"/>
  <c r="D19159" i="7"/>
  <c r="D19160" i="7"/>
  <c r="D19161" i="7"/>
  <c r="D19162" i="7"/>
  <c r="D19163" i="7"/>
  <c r="D19164" i="7"/>
  <c r="D19165" i="7"/>
  <c r="D19166" i="7"/>
  <c r="D19167" i="7"/>
  <c r="D19168" i="7"/>
  <c r="D19169" i="7"/>
  <c r="D19170" i="7"/>
  <c r="D19171" i="7"/>
  <c r="D19172" i="7"/>
  <c r="D19173" i="7"/>
  <c r="D19176" i="7"/>
  <c r="D19177" i="7"/>
  <c r="D19178" i="7"/>
  <c r="D19179" i="7"/>
  <c r="D19180" i="7"/>
  <c r="D19181" i="7"/>
  <c r="D19182" i="7"/>
  <c r="D19183" i="7"/>
  <c r="D19184" i="7"/>
  <c r="D19185" i="7"/>
  <c r="D19186" i="7"/>
  <c r="D19187" i="7"/>
  <c r="D19188" i="7"/>
  <c r="D19191" i="7"/>
  <c r="D19192" i="7"/>
  <c r="D19193" i="7"/>
  <c r="D19194" i="7"/>
  <c r="D19195" i="7"/>
  <c r="D19196" i="7"/>
  <c r="D19197" i="7"/>
  <c r="D19198" i="7"/>
  <c r="D19199" i="7"/>
  <c r="D19200" i="7"/>
  <c r="D19201" i="7"/>
  <c r="D19202" i="7"/>
  <c r="D19203" i="7"/>
  <c r="D19204" i="7"/>
  <c r="D19205" i="7"/>
  <c r="D19208" i="7"/>
  <c r="D19209" i="7"/>
  <c r="D19210" i="7"/>
  <c r="D19211" i="7"/>
  <c r="D19212" i="7"/>
  <c r="D19213" i="7"/>
  <c r="D19214" i="7"/>
  <c r="D19215" i="7"/>
  <c r="D19216" i="7"/>
  <c r="D19217" i="7"/>
  <c r="D19069" i="7"/>
  <c r="D19174" i="7"/>
  <c r="D19175" i="7"/>
  <c r="D19189" i="7"/>
  <c r="D19190" i="7"/>
  <c r="D19206" i="7"/>
  <c r="D19207" i="7"/>
  <c r="D19218" i="7"/>
  <c r="D19219" i="7"/>
  <c r="D19132" i="7"/>
  <c r="D19133" i="7"/>
  <c r="D19134" i="7"/>
  <c r="D18997" i="7"/>
  <c r="D18998" i="7"/>
  <c r="D18999" i="7"/>
  <c r="D19000" i="7"/>
  <c r="D19220" i="7"/>
  <c r="D19221" i="7"/>
  <c r="D19222" i="7"/>
  <c r="D19223" i="7"/>
  <c r="D19224" i="7"/>
  <c r="D19225" i="7"/>
  <c r="D19226" i="7"/>
  <c r="D19227" i="7"/>
  <c r="D19228" i="7"/>
  <c r="D19229" i="7"/>
  <c r="D19230" i="7"/>
  <c r="D19231" i="7"/>
  <c r="D19232" i="7"/>
  <c r="D19233" i="7"/>
  <c r="D19234" i="7"/>
  <c r="D19235" i="7"/>
  <c r="D19236" i="7"/>
  <c r="D19237" i="7"/>
  <c r="D19238" i="7"/>
  <c r="D19239" i="7"/>
  <c r="D19240" i="7"/>
  <c r="D19241" i="7"/>
  <c r="D19242" i="7"/>
  <c r="D19243" i="7"/>
  <c r="D19244" i="7"/>
  <c r="D19245" i="7"/>
  <c r="D19246" i="7"/>
  <c r="D19247" i="7"/>
  <c r="D19248" i="7"/>
  <c r="D19249" i="7"/>
  <c r="D19250" i="7"/>
  <c r="D19251" i="7"/>
  <c r="D19252" i="7"/>
  <c r="D19253" i="7"/>
  <c r="D19254" i="7"/>
  <c r="D19255" i="7"/>
  <c r="D19256" i="7"/>
  <c r="D19257" i="7"/>
  <c r="D19258" i="7"/>
  <c r="D19259" i="7"/>
  <c r="D19260" i="7"/>
  <c r="D19261" i="7"/>
  <c r="D19262" i="7"/>
  <c r="D19263" i="7"/>
  <c r="D19264" i="7"/>
  <c r="D19265" i="7"/>
  <c r="D19266" i="7"/>
  <c r="D19267" i="7"/>
  <c r="D19268" i="7"/>
  <c r="D19269" i="7"/>
  <c r="D19270" i="7"/>
  <c r="D19271" i="7"/>
  <c r="D19272" i="7"/>
  <c r="D19273" i="7"/>
  <c r="D19274" i="7"/>
  <c r="D19275" i="7"/>
  <c r="D19276" i="7"/>
  <c r="D19277" i="7"/>
  <c r="D19278" i="7"/>
  <c r="D19279" i="7"/>
  <c r="D19280" i="7"/>
  <c r="D19281" i="7"/>
  <c r="D19282" i="7"/>
  <c r="D19283" i="7"/>
  <c r="D19284" i="7"/>
  <c r="D19285" i="7"/>
  <c r="D19286" i="7"/>
  <c r="D19287" i="7"/>
  <c r="D19288" i="7"/>
  <c r="D19289" i="7"/>
  <c r="D19290" i="7"/>
  <c r="D19291" i="7"/>
  <c r="D19292" i="7"/>
  <c r="D19293" i="7"/>
  <c r="D19294" i="7"/>
  <c r="D19295" i="7"/>
  <c r="D19296" i="7"/>
  <c r="D19297" i="7"/>
  <c r="D19298" i="7"/>
  <c r="D19299" i="7"/>
  <c r="D19300" i="7"/>
  <c r="D19301" i="7"/>
  <c r="D19302" i="7"/>
  <c r="D19303" i="7"/>
  <c r="D19304" i="7"/>
  <c r="D19305" i="7"/>
  <c r="D19306" i="7"/>
  <c r="D19307" i="7"/>
  <c r="D19308" i="7"/>
  <c r="D19309" i="7"/>
  <c r="D19310" i="7"/>
  <c r="D19311" i="7"/>
  <c r="D19312" i="7"/>
  <c r="D19313" i="7"/>
  <c r="D19314" i="7"/>
  <c r="D19315" i="7"/>
  <c r="D19316" i="7"/>
  <c r="D19317" i="7"/>
  <c r="D19318" i="7"/>
  <c r="D19319" i="7"/>
  <c r="D19320" i="7"/>
  <c r="D19321" i="7"/>
  <c r="D19322" i="7"/>
  <c r="D19323" i="7"/>
  <c r="D19324" i="7"/>
  <c r="D19325" i="7"/>
  <c r="D19326" i="7"/>
  <c r="D19327" i="7"/>
  <c r="D19328" i="7"/>
  <c r="D19329" i="7"/>
  <c r="D19330" i="7"/>
  <c r="D19331" i="7"/>
  <c r="D19332" i="7"/>
  <c r="D19333" i="7"/>
  <c r="D19334" i="7"/>
  <c r="D19335" i="7"/>
  <c r="D19336" i="7"/>
  <c r="D19337" i="7"/>
  <c r="D19338" i="7"/>
  <c r="D19339" i="7"/>
  <c r="D19340" i="7"/>
  <c r="D19341" i="7"/>
  <c r="D19342" i="7"/>
  <c r="D19343" i="7"/>
  <c r="D19344" i="7"/>
  <c r="D19345" i="7"/>
  <c r="D19346" i="7"/>
  <c r="D19347" i="7"/>
  <c r="D19348" i="7"/>
  <c r="D19349" i="7"/>
  <c r="D19350" i="7"/>
  <c r="D19351" i="7"/>
  <c r="D19352" i="7"/>
  <c r="D19353" i="7"/>
  <c r="D19354" i="7"/>
  <c r="D19355" i="7"/>
  <c r="D19356" i="7"/>
  <c r="D19357" i="7"/>
  <c r="D19358" i="7"/>
  <c r="D19359" i="7"/>
  <c r="D19362" i="7"/>
  <c r="D19363" i="7"/>
  <c r="D19364" i="7"/>
  <c r="D19365" i="7"/>
  <c r="D19366" i="7"/>
  <c r="D19367" i="7"/>
  <c r="D19368" i="7"/>
  <c r="D19369" i="7"/>
  <c r="D19370" i="7"/>
  <c r="D19371" i="7"/>
  <c r="D19372" i="7"/>
  <c r="D19373" i="7"/>
  <c r="D19374" i="7"/>
  <c r="D19375" i="7"/>
  <c r="D19376" i="7"/>
  <c r="D19377" i="7"/>
  <c r="D19378" i="7"/>
  <c r="D19379" i="7"/>
  <c r="D19380" i="7"/>
  <c r="D19381" i="7"/>
  <c r="D19382" i="7"/>
  <c r="D19383" i="7"/>
  <c r="D19384" i="7"/>
  <c r="D19385" i="7"/>
  <c r="D19386" i="7"/>
  <c r="D19387" i="7"/>
  <c r="D19388" i="7"/>
  <c r="D19389" i="7"/>
  <c r="D19390" i="7"/>
  <c r="D19391" i="7"/>
  <c r="D19392" i="7"/>
  <c r="D19393" i="7"/>
  <c r="D19394" i="7"/>
  <c r="D19395" i="7"/>
  <c r="D19396" i="7"/>
  <c r="D19411" i="7"/>
  <c r="D19412" i="7"/>
  <c r="D19413" i="7"/>
  <c r="D19414" i="7"/>
  <c r="D19415" i="7"/>
  <c r="D19416" i="7"/>
  <c r="D19417" i="7"/>
  <c r="D19418" i="7"/>
  <c r="D19419" i="7"/>
  <c r="D19420" i="7"/>
  <c r="D19421" i="7"/>
  <c r="D19422" i="7"/>
  <c r="D19423" i="7"/>
  <c r="D19424" i="7"/>
  <c r="D19425" i="7"/>
  <c r="D19426" i="7"/>
  <c r="D19427" i="7"/>
  <c r="D19428" i="7"/>
  <c r="D19429" i="7"/>
  <c r="D19430" i="7"/>
  <c r="D19431" i="7"/>
  <c r="D19432" i="7"/>
  <c r="D19433" i="7"/>
  <c r="D19434" i="7"/>
  <c r="D19435" i="7"/>
  <c r="D19436" i="7"/>
  <c r="D19437" i="7"/>
  <c r="D19438" i="7"/>
  <c r="D19439" i="7"/>
  <c r="D19440" i="7"/>
  <c r="D19441" i="7"/>
  <c r="D19442" i="7"/>
  <c r="D19443" i="7"/>
  <c r="D19444" i="7"/>
  <c r="D19445" i="7"/>
  <c r="D19446" i="7"/>
  <c r="D19447" i="7"/>
  <c r="D19448" i="7"/>
  <c r="D19449" i="7"/>
  <c r="D19450" i="7"/>
  <c r="D19451" i="7"/>
  <c r="D19452" i="7"/>
  <c r="D19453" i="7"/>
  <c r="D19454" i="7"/>
  <c r="D19455" i="7"/>
  <c r="D19456" i="7"/>
  <c r="D19457" i="7"/>
  <c r="D19458" i="7"/>
  <c r="D19459" i="7"/>
  <c r="D19460" i="7"/>
  <c r="D19461" i="7"/>
  <c r="D19462" i="7"/>
  <c r="D19463" i="7"/>
  <c r="D19464" i="7"/>
  <c r="D19465" i="7"/>
  <c r="D19466" i="7"/>
  <c r="D19467" i="7"/>
  <c r="D19468" i="7"/>
  <c r="D19469" i="7"/>
  <c r="D19470" i="7"/>
  <c r="D19471" i="7"/>
  <c r="D19472" i="7"/>
  <c r="D19473" i="7"/>
  <c r="D19474" i="7"/>
  <c r="D19475" i="7"/>
  <c r="D19476" i="7"/>
  <c r="D19477" i="7"/>
  <c r="D19478" i="7"/>
  <c r="D19479" i="7"/>
  <c r="D19480" i="7"/>
  <c r="D19481" i="7"/>
  <c r="D19482" i="7"/>
  <c r="D19483" i="7"/>
  <c r="D19484" i="7"/>
  <c r="D19485" i="7"/>
  <c r="D19486" i="7"/>
  <c r="D19487" i="7"/>
  <c r="D19488" i="7"/>
  <c r="D19489" i="7"/>
  <c r="D19490" i="7"/>
  <c r="D19491" i="7"/>
  <c r="D19492" i="7"/>
  <c r="D19493" i="7"/>
  <c r="D19494" i="7"/>
  <c r="D19495" i="7"/>
  <c r="D19496" i="7"/>
  <c r="D19497" i="7"/>
  <c r="D19498" i="7"/>
  <c r="D19499" i="7"/>
  <c r="D19500" i="7"/>
  <c r="D19501" i="7"/>
  <c r="D19502" i="7"/>
  <c r="D19503" i="7"/>
  <c r="D19504" i="7"/>
  <c r="D19505" i="7"/>
  <c r="D19506" i="7"/>
  <c r="D19507" i="7"/>
  <c r="D19508" i="7"/>
  <c r="D19509" i="7"/>
  <c r="D19510" i="7"/>
  <c r="D19511" i="7"/>
  <c r="D19512" i="7"/>
  <c r="D19513" i="7"/>
  <c r="D19514" i="7"/>
  <c r="D19515" i="7"/>
  <c r="D19516" i="7"/>
  <c r="D19517" i="7"/>
  <c r="D19518" i="7"/>
  <c r="D19519" i="7"/>
  <c r="D19520" i="7"/>
  <c r="D19521" i="7"/>
  <c r="D19522" i="7"/>
  <c r="D19397" i="7"/>
  <c r="D19398" i="7"/>
  <c r="D19399" i="7"/>
  <c r="D19400" i="7"/>
  <c r="D19401" i="7"/>
  <c r="D19402" i="7"/>
  <c r="D19403" i="7"/>
  <c r="D19404" i="7"/>
  <c r="D19405" i="7"/>
  <c r="D19406" i="7"/>
  <c r="D19407" i="7"/>
  <c r="D19408" i="7"/>
  <c r="D19409" i="7"/>
  <c r="D19410" i="7"/>
  <c r="D19523" i="7"/>
  <c r="D19524" i="7"/>
  <c r="D19360" i="7"/>
  <c r="D19361" i="7"/>
  <c r="D19525" i="7"/>
  <c r="D19526" i="7"/>
  <c r="D19527" i="7"/>
  <c r="D19528" i="7"/>
  <c r="D19529" i="7"/>
  <c r="D19530" i="7"/>
  <c r="D19531" i="7"/>
  <c r="D19532" i="7"/>
  <c r="D19533" i="7"/>
  <c r="D19534" i="7"/>
  <c r="D19535" i="7"/>
  <c r="D19536" i="7"/>
  <c r="D19537" i="7"/>
  <c r="D19538" i="7"/>
  <c r="D19539" i="7"/>
  <c r="D19540" i="7"/>
  <c r="D19541" i="7"/>
  <c r="D19542" i="7"/>
  <c r="D19543" i="7"/>
  <c r="D19544" i="7"/>
  <c r="D19545" i="7"/>
  <c r="D19546" i="7"/>
  <c r="D19547" i="7"/>
  <c r="D19548" i="7"/>
  <c r="D19549" i="7"/>
  <c r="D19550" i="7"/>
  <c r="D19551" i="7"/>
  <c r="D19552" i="7"/>
  <c r="D19553" i="7"/>
  <c r="D19554" i="7"/>
  <c r="D19555" i="7"/>
  <c r="D19556" i="7"/>
  <c r="D19557" i="7"/>
  <c r="D19558" i="7"/>
  <c r="D19559" i="7"/>
  <c r="D19560" i="7"/>
  <c r="D19561" i="7"/>
  <c r="D19562" i="7"/>
  <c r="D19563" i="7"/>
  <c r="D19564" i="7"/>
  <c r="D19565" i="7"/>
  <c r="D19566" i="7"/>
  <c r="D19567" i="7"/>
  <c r="D19568" i="7"/>
  <c r="D19569" i="7"/>
  <c r="D19570" i="7"/>
  <c r="D19571" i="7"/>
  <c r="D19572" i="7"/>
  <c r="D19573" i="7"/>
  <c r="D19574" i="7"/>
  <c r="D19575" i="7"/>
  <c r="D19576" i="7"/>
  <c r="D19577" i="7"/>
  <c r="D19578" i="7"/>
  <c r="D19579" i="7"/>
  <c r="D19580" i="7"/>
  <c r="D19581" i="7"/>
  <c r="D19582" i="7"/>
  <c r="D19583" i="7"/>
  <c r="D19587" i="7"/>
  <c r="D19588" i="7"/>
  <c r="D19589" i="7"/>
  <c r="D19590" i="7"/>
  <c r="D19591" i="7"/>
  <c r="D19592" i="7"/>
  <c r="D19593" i="7"/>
  <c r="D19594" i="7"/>
  <c r="D19595" i="7"/>
  <c r="D19596" i="7"/>
  <c r="D19597" i="7"/>
  <c r="D19598" i="7"/>
  <c r="D19599" i="7"/>
  <c r="D19600" i="7"/>
  <c r="D19601" i="7"/>
  <c r="D19602" i="7"/>
  <c r="D19603" i="7"/>
  <c r="D19604" i="7"/>
  <c r="D19605" i="7"/>
  <c r="D19606" i="7"/>
  <c r="D19607" i="7"/>
  <c r="D19608" i="7"/>
  <c r="D19609" i="7"/>
  <c r="D19610" i="7"/>
  <c r="D19611" i="7"/>
  <c r="D19612" i="7"/>
  <c r="D19613" i="7"/>
  <c r="D19614" i="7"/>
  <c r="D19615" i="7"/>
  <c r="D19616" i="7"/>
  <c r="D19617" i="7"/>
  <c r="D19618" i="7"/>
  <c r="D19619" i="7"/>
  <c r="D19620" i="7"/>
  <c r="D19621" i="7"/>
  <c r="D19622" i="7"/>
  <c r="D19623" i="7"/>
  <c r="D19624" i="7"/>
  <c r="D19625" i="7"/>
  <c r="D19626" i="7"/>
  <c r="D19627" i="7"/>
  <c r="D19628" i="7"/>
  <c r="D19629" i="7"/>
  <c r="D19630" i="7"/>
  <c r="D19631" i="7"/>
  <c r="D19632" i="7"/>
  <c r="D19633" i="7"/>
  <c r="D19634" i="7"/>
  <c r="D19635" i="7"/>
  <c r="D19636" i="7"/>
  <c r="D19637" i="7"/>
  <c r="D19638" i="7"/>
  <c r="D19639" i="7"/>
  <c r="D19640" i="7"/>
  <c r="D19641" i="7"/>
  <c r="D19642" i="7"/>
  <c r="D19643" i="7"/>
  <c r="D19644" i="7"/>
  <c r="D19645" i="7"/>
  <c r="D19646" i="7"/>
  <c r="D19647" i="7"/>
  <c r="D19648" i="7"/>
  <c r="D19649" i="7"/>
  <c r="D19650" i="7"/>
  <c r="D19651" i="7"/>
  <c r="D19652" i="7"/>
  <c r="D19653" i="7"/>
  <c r="D19654" i="7"/>
  <c r="D19655" i="7"/>
  <c r="D19656" i="7"/>
  <c r="D19657" i="7"/>
  <c r="D19658" i="7"/>
  <c r="D19659" i="7"/>
  <c r="D19660" i="7"/>
  <c r="D19661" i="7"/>
  <c r="D19662" i="7"/>
  <c r="D19663" i="7"/>
  <c r="D19664" i="7"/>
  <c r="D19665" i="7"/>
  <c r="D19666" i="7"/>
  <c r="D19667" i="7"/>
  <c r="D19668" i="7"/>
  <c r="D19669" i="7"/>
  <c r="D19670" i="7"/>
  <c r="D19671" i="7"/>
  <c r="D19672" i="7"/>
  <c r="D19673" i="7"/>
  <c r="D19674" i="7"/>
  <c r="D19675" i="7"/>
  <c r="D19676" i="7"/>
  <c r="D19677" i="7"/>
  <c r="D19678" i="7"/>
  <c r="D19679" i="7"/>
  <c r="D19680" i="7"/>
  <c r="D19681" i="7"/>
  <c r="D19682" i="7"/>
  <c r="D19683" i="7"/>
  <c r="D19684" i="7"/>
  <c r="D19685" i="7"/>
  <c r="D19686" i="7"/>
  <c r="D19687" i="7"/>
  <c r="D19688" i="7"/>
  <c r="D19689" i="7"/>
  <c r="D19690" i="7"/>
  <c r="D19691" i="7"/>
  <c r="D19692" i="7"/>
  <c r="D19693" i="7"/>
  <c r="D19694" i="7"/>
  <c r="D19695" i="7"/>
  <c r="D19696" i="7"/>
  <c r="D19697" i="7"/>
  <c r="D19698" i="7"/>
  <c r="D19699" i="7"/>
  <c r="D19700" i="7"/>
  <c r="D19701" i="7"/>
  <c r="D19702" i="7"/>
  <c r="D19703" i="7"/>
  <c r="D19704" i="7"/>
  <c r="D19705" i="7"/>
  <c r="D19706" i="7"/>
  <c r="D19707" i="7"/>
  <c r="D19708" i="7"/>
  <c r="D19709" i="7"/>
  <c r="D19710" i="7"/>
  <c r="D19711" i="7"/>
  <c r="D19712" i="7"/>
  <c r="D19713" i="7"/>
  <c r="D19714" i="7"/>
  <c r="D19715" i="7"/>
  <c r="D19716" i="7"/>
  <c r="D19717" i="7"/>
  <c r="D19718" i="7"/>
  <c r="D19719" i="7"/>
  <c r="D19720" i="7"/>
  <c r="D19721" i="7"/>
  <c r="D19722" i="7"/>
  <c r="D19723" i="7"/>
  <c r="D19724" i="7"/>
  <c r="D19725" i="7"/>
  <c r="D19726" i="7"/>
  <c r="D19727" i="7"/>
  <c r="D19728" i="7"/>
  <c r="D19729" i="7"/>
  <c r="D19730" i="7"/>
  <c r="D19731" i="7"/>
  <c r="D19732" i="7"/>
  <c r="D19733" i="7"/>
  <c r="D19734" i="7"/>
  <c r="D19735" i="7"/>
  <c r="D19736" i="7"/>
  <c r="D19737" i="7"/>
  <c r="D19738" i="7"/>
  <c r="D19739" i="7"/>
  <c r="D19740" i="7"/>
  <c r="D19741" i="7"/>
  <c r="D19742" i="7"/>
  <c r="D19743" i="7"/>
  <c r="D19744" i="7"/>
  <c r="D19745" i="7"/>
  <c r="D19746" i="7"/>
  <c r="D19747" i="7"/>
  <c r="D19748" i="7"/>
  <c r="D19749" i="7"/>
  <c r="D19750" i="7"/>
  <c r="D19751" i="7"/>
  <c r="D19752" i="7"/>
  <c r="D19753" i="7"/>
  <c r="D19754" i="7"/>
  <c r="D19755" i="7"/>
  <c r="D19756" i="7"/>
  <c r="D19757" i="7"/>
  <c r="D19758" i="7"/>
  <c r="D19759" i="7"/>
  <c r="D19760" i="7"/>
  <c r="D19761" i="7"/>
  <c r="D19762" i="7"/>
  <c r="D19763" i="7"/>
  <c r="D19764" i="7"/>
  <c r="D19765" i="7"/>
  <c r="D19766" i="7"/>
  <c r="D19767" i="7"/>
  <c r="D19768" i="7"/>
  <c r="D19769" i="7"/>
  <c r="D19770" i="7"/>
  <c r="D19771" i="7"/>
  <c r="D19772" i="7"/>
  <c r="D19773" i="7"/>
  <c r="D19774" i="7"/>
  <c r="D19775" i="7"/>
  <c r="D19776" i="7"/>
  <c r="D19777" i="7"/>
  <c r="D19778" i="7"/>
  <c r="D19779" i="7"/>
  <c r="D19780" i="7"/>
  <c r="D19781" i="7"/>
  <c r="D19782" i="7"/>
  <c r="D19783" i="7"/>
  <c r="D19784" i="7"/>
  <c r="D19785" i="7"/>
  <c r="D19786" i="7"/>
  <c r="D19787" i="7"/>
  <c r="D19788" i="7"/>
  <c r="D19584" i="7"/>
  <c r="D19585" i="7"/>
  <c r="D19586" i="7"/>
  <c r="D19789" i="7"/>
  <c r="D19790" i="7"/>
  <c r="D19791" i="7"/>
  <c r="D19792" i="7"/>
  <c r="D19793" i="7"/>
  <c r="D19794" i="7"/>
  <c r="D19795" i="7"/>
  <c r="D19796" i="7"/>
  <c r="D19797" i="7"/>
  <c r="D19798" i="7"/>
  <c r="D19799" i="7"/>
  <c r="D19800" i="7"/>
  <c r="D19801" i="7"/>
  <c r="D19802" i="7"/>
  <c r="D19803" i="7"/>
  <c r="D19804" i="7"/>
  <c r="D19805" i="7"/>
  <c r="D19806" i="7"/>
  <c r="D19807" i="7"/>
  <c r="D19808" i="7"/>
  <c r="D19809" i="7"/>
  <c r="D19810" i="7"/>
  <c r="D19811" i="7"/>
  <c r="D19812" i="7"/>
  <c r="D19813" i="7"/>
  <c r="D19814" i="7"/>
  <c r="D19815" i="7"/>
  <c r="D19816" i="7"/>
  <c r="D19817" i="7"/>
  <c r="D19818" i="7"/>
  <c r="D19819" i="7"/>
  <c r="D19820" i="7"/>
  <c r="D19821" i="7"/>
  <c r="D19822" i="7"/>
  <c r="D19823" i="7"/>
  <c r="D19824" i="7"/>
  <c r="D19825" i="7"/>
  <c r="D19826" i="7"/>
  <c r="D19827" i="7"/>
  <c r="D19828" i="7"/>
  <c r="D19829" i="7"/>
  <c r="D19830" i="7"/>
  <c r="D19831" i="7"/>
  <c r="D19832" i="7"/>
  <c r="D19833" i="7"/>
  <c r="D19834" i="7"/>
  <c r="D19835" i="7"/>
  <c r="D19836" i="7"/>
  <c r="D19837" i="7"/>
  <c r="D19838" i="7"/>
  <c r="D19839" i="7"/>
  <c r="D19840" i="7"/>
  <c r="D19841" i="7"/>
  <c r="D19842" i="7"/>
  <c r="D19843" i="7"/>
  <c r="D19844" i="7"/>
  <c r="D19845" i="7"/>
  <c r="D19846" i="7"/>
  <c r="D19847" i="7"/>
  <c r="D19848" i="7"/>
  <c r="D19849" i="7"/>
  <c r="D19850" i="7"/>
  <c r="D19851" i="7"/>
  <c r="D19852" i="7"/>
  <c r="D19853" i="7"/>
  <c r="D19854" i="7"/>
  <c r="D19855" i="7"/>
  <c r="D19856" i="7"/>
  <c r="D19857" i="7"/>
  <c r="D19858" i="7"/>
  <c r="D19859" i="7"/>
  <c r="D19860" i="7"/>
  <c r="D19861" i="7"/>
  <c r="D19862" i="7"/>
  <c r="D19863" i="7"/>
  <c r="D19864" i="7"/>
  <c r="D19865" i="7"/>
  <c r="D19866" i="7"/>
  <c r="D19867" i="7"/>
  <c r="D19868" i="7"/>
  <c r="D19869" i="7"/>
  <c r="D19870" i="7"/>
  <c r="D19871" i="7"/>
  <c r="D19872" i="7"/>
  <c r="D19873" i="7"/>
  <c r="D19874" i="7"/>
  <c r="D19875" i="7"/>
  <c r="D19876" i="7"/>
  <c r="D19877" i="7"/>
  <c r="D19878" i="7"/>
  <c r="D19879" i="7"/>
  <c r="D19880" i="7"/>
  <c r="D19881" i="7"/>
  <c r="D19882" i="7"/>
  <c r="D19883" i="7"/>
  <c r="D19884" i="7"/>
  <c r="D19885" i="7"/>
  <c r="D19886" i="7"/>
  <c r="D19887" i="7"/>
  <c r="D19888" i="7"/>
  <c r="D19889" i="7"/>
  <c r="D19890" i="7"/>
  <c r="D19891" i="7"/>
  <c r="D19892" i="7"/>
  <c r="D19893" i="7"/>
  <c r="D19894" i="7"/>
  <c r="D19895" i="7"/>
  <c r="D19896" i="7"/>
  <c r="D19897" i="7"/>
  <c r="D19898" i="7"/>
  <c r="D19899" i="7"/>
  <c r="D19900" i="7"/>
  <c r="D19901" i="7"/>
  <c r="D19902" i="7"/>
  <c r="D19903" i="7"/>
  <c r="D19904" i="7"/>
  <c r="D19905" i="7"/>
  <c r="D19906" i="7"/>
  <c r="D19907" i="7"/>
  <c r="D19908" i="7"/>
  <c r="D19909" i="7"/>
  <c r="D19910" i="7"/>
  <c r="D19911" i="7"/>
  <c r="D19912" i="7"/>
  <c r="D19913" i="7"/>
  <c r="D19914" i="7"/>
  <c r="D19915" i="7"/>
  <c r="D19916" i="7"/>
  <c r="D19917" i="7"/>
  <c r="D19918" i="7"/>
  <c r="D19919" i="7"/>
  <c r="D19920" i="7"/>
  <c r="D19921" i="7"/>
  <c r="D19922" i="7"/>
  <c r="D19923" i="7"/>
  <c r="D19924" i="7"/>
  <c r="D19925" i="7"/>
  <c r="D19926" i="7"/>
  <c r="D19927" i="7"/>
  <c r="D19928" i="7"/>
  <c r="D19929" i="7"/>
  <c r="D19930" i="7"/>
  <c r="D19931" i="7"/>
  <c r="D19932" i="7"/>
  <c r="D19933" i="7"/>
  <c r="D19934" i="7"/>
  <c r="D19935" i="7"/>
  <c r="D19936" i="7"/>
  <c r="D19937" i="7"/>
  <c r="D19938" i="7"/>
  <c r="D19939" i="7"/>
  <c r="D19940" i="7"/>
  <c r="D19941" i="7"/>
  <c r="D19942" i="7"/>
  <c r="D19943" i="7"/>
  <c r="D19944" i="7"/>
  <c r="D19945" i="7"/>
  <c r="D19946" i="7"/>
  <c r="D19947" i="7"/>
  <c r="D19948" i="7"/>
  <c r="D19949" i="7"/>
  <c r="D19950" i="7"/>
  <c r="D19951" i="7"/>
  <c r="D19952" i="7"/>
  <c r="D19953" i="7"/>
  <c r="D19954" i="7"/>
  <c r="D19955" i="7"/>
  <c r="D19956" i="7"/>
  <c r="D19957" i="7"/>
  <c r="D19958" i="7"/>
  <c r="D19959" i="7"/>
  <c r="D19960" i="7"/>
  <c r="D19961" i="7"/>
  <c r="D19962" i="7"/>
  <c r="D19963" i="7"/>
  <c r="D19964" i="7"/>
  <c r="D19965" i="7"/>
  <c r="D19966" i="7"/>
  <c r="D19967" i="7"/>
  <c r="D19968" i="7"/>
  <c r="D19969" i="7"/>
  <c r="D19970" i="7"/>
  <c r="D19971" i="7"/>
  <c r="D19972" i="7"/>
  <c r="D19973" i="7"/>
  <c r="D19974" i="7"/>
  <c r="D19975" i="7"/>
  <c r="D19976" i="7"/>
  <c r="D19977" i="7"/>
  <c r="D19978" i="7"/>
  <c r="D19979" i="7"/>
  <c r="D19980" i="7"/>
  <c r="D19981" i="7"/>
  <c r="D19982" i="7"/>
  <c r="D19983" i="7"/>
  <c r="D19984" i="7"/>
  <c r="D19985" i="7"/>
  <c r="D19986" i="7"/>
  <c r="D19987" i="7"/>
  <c r="D19988" i="7"/>
  <c r="D19989" i="7"/>
  <c r="D19990" i="7"/>
  <c r="D19991" i="7"/>
  <c r="D19992" i="7"/>
  <c r="D19993" i="7"/>
  <c r="D19994" i="7"/>
  <c r="D19995" i="7"/>
  <c r="D19996" i="7"/>
  <c r="D19997" i="7"/>
  <c r="D19998" i="7"/>
  <c r="D19999" i="7"/>
  <c r="D20000" i="7"/>
  <c r="D20001" i="7"/>
  <c r="D20002" i="7"/>
  <c r="D20003" i="7"/>
  <c r="D20004" i="7"/>
  <c r="D20005" i="7"/>
  <c r="D20006" i="7"/>
  <c r="D20007" i="7"/>
  <c r="D20008" i="7"/>
  <c r="D20009" i="7"/>
  <c r="D20010" i="7"/>
  <c r="D20011" i="7"/>
  <c r="D20012" i="7"/>
  <c r="D20013" i="7"/>
  <c r="D20014" i="7"/>
  <c r="D20015" i="7"/>
  <c r="D20016" i="7"/>
  <c r="D20017" i="7"/>
  <c r="D20018" i="7"/>
  <c r="D20019" i="7"/>
  <c r="D20020" i="7"/>
  <c r="D20021" i="7"/>
  <c r="D20022" i="7"/>
  <c r="D20023" i="7"/>
  <c r="D20024" i="7"/>
  <c r="D20025" i="7"/>
  <c r="D20026" i="7"/>
  <c r="D20027" i="7"/>
  <c r="D20028" i="7"/>
  <c r="D20029" i="7"/>
  <c r="D20030" i="7"/>
  <c r="D20031" i="7"/>
  <c r="D20032" i="7"/>
  <c r="D20033" i="7"/>
  <c r="D20034" i="7"/>
  <c r="D20035" i="7"/>
  <c r="D20036" i="7"/>
  <c r="D20037" i="7"/>
  <c r="D20038" i="7"/>
  <c r="D20039" i="7"/>
  <c r="D20040" i="7"/>
  <c r="D20041" i="7"/>
  <c r="D20042" i="7"/>
  <c r="D20043" i="7"/>
  <c r="D20044" i="7"/>
  <c r="D20045" i="7"/>
  <c r="D20046" i="7"/>
  <c r="D20047" i="7"/>
  <c r="D20048" i="7"/>
  <c r="D20049" i="7"/>
  <c r="D20050" i="7"/>
  <c r="D20051" i="7"/>
  <c r="D20052" i="7"/>
  <c r="D20053" i="7"/>
  <c r="D20054" i="7"/>
  <c r="D20055" i="7"/>
  <c r="D20056" i="7"/>
  <c r="D20057" i="7"/>
  <c r="D20058" i="7"/>
  <c r="D20059" i="7"/>
  <c r="D20060" i="7"/>
  <c r="D20061" i="7"/>
  <c r="D20062" i="7"/>
  <c r="D20063" i="7"/>
  <c r="D20064" i="7"/>
  <c r="D20068" i="7"/>
  <c r="D20069" i="7"/>
  <c r="D20065" i="7"/>
  <c r="D20066" i="7"/>
  <c r="D20067" i="7"/>
  <c r="D20070" i="7"/>
  <c r="D20071" i="7"/>
  <c r="D20072" i="7"/>
  <c r="D20073" i="7"/>
  <c r="D20074" i="7"/>
  <c r="D20075" i="7"/>
  <c r="D20076" i="7"/>
  <c r="D20077" i="7"/>
  <c r="D20078" i="7"/>
  <c r="D20079" i="7"/>
  <c r="D20080" i="7"/>
  <c r="D20081" i="7"/>
  <c r="D20082" i="7"/>
  <c r="D20083" i="7"/>
  <c r="D20084" i="7"/>
  <c r="D20085" i="7"/>
  <c r="D20086" i="7"/>
  <c r="D20087" i="7"/>
  <c r="D20088" i="7"/>
  <c r="D20089" i="7"/>
  <c r="D20090" i="7"/>
  <c r="D20091" i="7"/>
  <c r="D20092" i="7"/>
  <c r="D20093" i="7"/>
  <c r="D20094" i="7"/>
  <c r="D20095" i="7"/>
  <c r="D20096" i="7"/>
  <c r="D20097" i="7"/>
  <c r="D20098" i="7"/>
  <c r="D20099" i="7"/>
  <c r="D20100" i="7"/>
  <c r="D20101" i="7"/>
  <c r="D20102" i="7"/>
  <c r="D20103" i="7"/>
  <c r="D20104" i="7"/>
  <c r="D20105" i="7"/>
  <c r="D20106" i="7"/>
  <c r="D20107" i="7"/>
  <c r="D20108" i="7"/>
  <c r="D20109" i="7"/>
  <c r="D20110" i="7"/>
  <c r="D20111" i="7"/>
  <c r="D20112" i="7"/>
  <c r="D20113" i="7"/>
  <c r="D20114" i="7"/>
  <c r="D20115" i="7"/>
  <c r="D20116" i="7"/>
  <c r="D20117" i="7"/>
  <c r="D20118" i="7"/>
  <c r="D20119" i="7"/>
  <c r="D20120" i="7"/>
  <c r="D20121" i="7"/>
  <c r="D20122" i="7"/>
  <c r="D20123" i="7"/>
  <c r="D20124" i="7"/>
  <c r="D20125" i="7"/>
  <c r="D20126" i="7"/>
  <c r="D20127" i="7"/>
  <c r="D20128" i="7"/>
  <c r="D20129" i="7"/>
  <c r="D20130" i="7"/>
  <c r="D20131" i="7"/>
  <c r="D20132" i="7"/>
  <c r="D20133" i="7"/>
  <c r="D20134" i="7"/>
  <c r="D20135" i="7"/>
  <c r="D20136" i="7"/>
  <c r="D20137" i="7"/>
  <c r="D20138" i="7"/>
  <c r="D20139" i="7"/>
  <c r="D20140" i="7"/>
  <c r="D20141" i="7"/>
  <c r="D20142" i="7"/>
  <c r="D20143" i="7"/>
  <c r="D20144" i="7"/>
  <c r="D20145" i="7"/>
  <c r="D20146" i="7"/>
  <c r="D20147" i="7"/>
  <c r="D20148" i="7"/>
  <c r="D20149" i="7"/>
  <c r="D20150" i="7"/>
  <c r="D20151" i="7"/>
  <c r="D20152" i="7"/>
  <c r="D20153" i="7"/>
  <c r="D20154" i="7"/>
  <c r="D20155" i="7"/>
  <c r="D20156" i="7"/>
  <c r="D20157" i="7"/>
  <c r="D20158" i="7"/>
  <c r="D20159" i="7"/>
  <c r="D20160" i="7"/>
  <c r="D20161" i="7"/>
  <c r="D20162" i="7"/>
  <c r="D20163" i="7"/>
  <c r="D20164" i="7"/>
  <c r="D20165" i="7"/>
  <c r="D20166" i="7"/>
  <c r="D20167" i="7"/>
  <c r="D20168" i="7"/>
  <c r="D20169" i="7"/>
  <c r="D20170" i="7"/>
  <c r="D20171" i="7"/>
  <c r="D20172" i="7"/>
  <c r="D20173" i="7"/>
  <c r="D20174" i="7"/>
  <c r="D20175" i="7"/>
  <c r="D20176" i="7"/>
  <c r="D20177" i="7"/>
  <c r="D20178" i="7"/>
  <c r="D20179" i="7"/>
  <c r="D20180" i="7"/>
  <c r="D20181" i="7"/>
  <c r="D20182" i="7"/>
  <c r="D20183" i="7"/>
  <c r="D20184" i="7"/>
  <c r="D20185" i="7"/>
  <c r="D20186" i="7"/>
  <c r="D20187" i="7"/>
  <c r="D20188" i="7"/>
  <c r="D20189" i="7"/>
  <c r="D20190" i="7"/>
  <c r="D20191" i="7"/>
  <c r="D20192" i="7"/>
  <c r="D20193" i="7"/>
  <c r="D20194" i="7"/>
  <c r="D20195" i="7"/>
  <c r="D20196" i="7"/>
  <c r="D20197" i="7"/>
  <c r="D20198" i="7"/>
  <c r="D20199" i="7"/>
  <c r="D20200" i="7"/>
  <c r="D20201" i="7"/>
  <c r="D20202" i="7"/>
  <c r="D20203" i="7"/>
  <c r="D20204" i="7"/>
  <c r="D20205" i="7"/>
  <c r="D20206" i="7"/>
  <c r="D20207" i="7"/>
  <c r="D20208" i="7"/>
  <c r="D20209" i="7"/>
  <c r="D20210" i="7"/>
  <c r="D20211" i="7"/>
  <c r="D20212" i="7"/>
  <c r="D20213" i="7"/>
  <c r="D20214" i="7"/>
  <c r="D20215" i="7"/>
  <c r="D20216" i="7"/>
  <c r="D20217" i="7"/>
  <c r="D20218" i="7"/>
  <c r="D20219" i="7"/>
  <c r="D20220" i="7"/>
  <c r="D20221" i="7"/>
  <c r="D20222" i="7"/>
  <c r="D20223" i="7"/>
  <c r="D20224" i="7"/>
  <c r="D20225" i="7"/>
  <c r="D20226" i="7"/>
  <c r="D20227" i="7"/>
  <c r="D20228" i="7"/>
  <c r="D20229" i="7"/>
  <c r="D20230" i="7"/>
  <c r="D20231" i="7"/>
  <c r="D20232" i="7"/>
  <c r="D20233" i="7"/>
  <c r="D20234" i="7"/>
  <c r="D20235" i="7"/>
  <c r="D20236" i="7"/>
  <c r="D20237" i="7"/>
  <c r="D20238" i="7"/>
  <c r="D20239" i="7"/>
  <c r="D20240" i="7"/>
  <c r="D20241" i="7"/>
  <c r="D20242" i="7"/>
  <c r="D20243" i="7"/>
  <c r="D20244" i="7"/>
  <c r="D20245" i="7"/>
  <c r="D20246" i="7"/>
  <c r="D20247" i="7"/>
  <c r="D20248" i="7"/>
  <c r="D20249" i="7"/>
  <c r="D20250" i="7"/>
  <c r="D20251" i="7"/>
  <c r="D20252" i="7"/>
  <c r="D20253" i="7"/>
  <c r="D20254" i="7"/>
  <c r="D20255" i="7"/>
  <c r="D20256" i="7"/>
  <c r="D20257" i="7"/>
  <c r="D20258" i="7"/>
  <c r="D20259" i="7"/>
  <c r="D20260" i="7"/>
  <c r="D20261" i="7"/>
  <c r="D20262" i="7"/>
  <c r="D20263" i="7"/>
  <c r="D20264" i="7"/>
  <c r="D20265" i="7"/>
  <c r="D20266" i="7"/>
  <c r="D20267" i="7"/>
  <c r="D20268" i="7"/>
  <c r="D20269" i="7"/>
  <c r="D20270" i="7"/>
  <c r="D20271" i="7"/>
  <c r="D20272" i="7"/>
  <c r="D20273" i="7"/>
  <c r="D20274" i="7"/>
  <c r="D20275" i="7"/>
  <c r="D20276" i="7"/>
  <c r="D20277" i="7"/>
  <c r="D20278" i="7"/>
  <c r="D20279" i="7"/>
  <c r="D20280" i="7"/>
  <c r="D20281" i="7"/>
  <c r="D20282" i="7"/>
  <c r="D20283" i="7"/>
  <c r="D20284" i="7"/>
  <c r="D20285" i="7"/>
  <c r="D20286" i="7"/>
  <c r="D20287" i="7"/>
  <c r="D20288" i="7"/>
  <c r="D20289" i="7"/>
  <c r="D20290" i="7"/>
  <c r="D20291" i="7"/>
  <c r="D20292" i="7"/>
  <c r="D20293" i="7"/>
  <c r="D20294" i="7"/>
  <c r="D20295" i="7"/>
  <c r="D20296" i="7"/>
  <c r="D20297" i="7"/>
  <c r="D20298" i="7"/>
  <c r="D20299" i="7"/>
  <c r="D20300" i="7"/>
  <c r="D20301" i="7"/>
  <c r="D20302" i="7"/>
  <c r="D20303" i="7"/>
  <c r="D20304" i="7"/>
  <c r="D20305" i="7"/>
  <c r="D20306" i="7"/>
  <c r="D20307" i="7"/>
  <c r="D20308" i="7"/>
  <c r="D20309" i="7"/>
  <c r="D20310" i="7"/>
  <c r="D20311" i="7"/>
  <c r="D20312" i="7"/>
  <c r="D20313" i="7"/>
  <c r="D20314" i="7"/>
  <c r="D20315" i="7"/>
  <c r="D20316" i="7"/>
  <c r="D20317" i="7"/>
  <c r="D20318" i="7"/>
  <c r="D20319" i="7"/>
  <c r="D20320" i="7"/>
  <c r="D20321" i="7"/>
  <c r="D20322" i="7"/>
  <c r="D20323" i="7"/>
  <c r="D20324" i="7"/>
  <c r="D20325" i="7"/>
  <c r="D20326" i="7"/>
  <c r="D20327" i="7"/>
  <c r="D20328" i="7"/>
  <c r="D20329" i="7"/>
  <c r="D20330" i="7"/>
  <c r="D20331" i="7"/>
  <c r="D20332" i="7"/>
  <c r="D20333" i="7"/>
  <c r="D20334" i="7"/>
  <c r="D20335" i="7"/>
  <c r="D20336" i="7"/>
  <c r="D20337" i="7"/>
  <c r="D20338" i="7"/>
  <c r="D20339" i="7"/>
  <c r="D20340" i="7"/>
  <c r="D20341" i="7"/>
  <c r="D20342" i="7"/>
  <c r="D20343" i="7"/>
  <c r="D20344" i="7"/>
  <c r="D20345" i="7"/>
  <c r="D20346" i="7"/>
  <c r="D20347" i="7"/>
  <c r="D20348" i="7"/>
  <c r="D20349" i="7"/>
  <c r="D20350" i="7"/>
  <c r="D20351" i="7"/>
  <c r="D20352" i="7"/>
  <c r="D20353" i="7"/>
  <c r="D20354" i="7"/>
  <c r="D20355" i="7"/>
  <c r="D20356" i="7"/>
  <c r="D20357" i="7"/>
  <c r="D20358" i="7"/>
  <c r="D20359" i="7"/>
  <c r="D20360" i="7"/>
  <c r="D20361" i="7"/>
  <c r="D20362" i="7"/>
  <c r="D20363" i="7"/>
  <c r="D20364" i="7"/>
  <c r="D20365" i="7"/>
  <c r="D20366" i="7"/>
  <c r="D20367" i="7"/>
  <c r="D20368" i="7"/>
  <c r="D20369" i="7"/>
  <c r="D20370" i="7"/>
  <c r="D20371" i="7"/>
  <c r="D20372" i="7"/>
  <c r="D20373" i="7"/>
  <c r="D20374" i="7"/>
  <c r="D20375" i="7"/>
  <c r="D20376" i="7"/>
  <c r="D20377" i="7"/>
  <c r="D20378" i="7"/>
  <c r="D20379" i="7"/>
  <c r="D20380" i="7"/>
  <c r="D20381" i="7"/>
  <c r="D20382" i="7"/>
  <c r="D20383" i="7"/>
  <c r="D20384" i="7"/>
  <c r="D20385" i="7"/>
  <c r="D20386" i="7"/>
  <c r="D20387" i="7"/>
  <c r="D20388" i="7"/>
  <c r="D20389" i="7"/>
  <c r="D20390" i="7"/>
  <c r="D20391" i="7"/>
  <c r="D20392" i="7"/>
  <c r="D20393" i="7"/>
  <c r="D20394" i="7"/>
  <c r="D20395" i="7"/>
  <c r="D20396" i="7"/>
  <c r="D20397" i="7"/>
  <c r="D20398" i="7"/>
  <c r="D20399" i="7"/>
  <c r="D20400" i="7"/>
  <c r="D20401" i="7"/>
  <c r="D20402" i="7"/>
  <c r="D20403" i="7"/>
  <c r="D20404" i="7"/>
  <c r="D20405" i="7"/>
  <c r="D20406" i="7"/>
  <c r="D20407" i="7"/>
  <c r="D20408" i="7"/>
  <c r="D20409" i="7"/>
  <c r="D20410" i="7"/>
  <c r="D20411" i="7"/>
  <c r="D20412" i="7"/>
  <c r="D20413" i="7"/>
  <c r="D20414" i="7"/>
  <c r="D20415" i="7"/>
  <c r="D20416" i="7"/>
  <c r="D20417" i="7"/>
  <c r="D20418" i="7"/>
  <c r="D20419" i="7"/>
  <c r="D20420" i="7"/>
  <c r="D20421" i="7"/>
  <c r="D20422" i="7"/>
  <c r="D20423" i="7"/>
  <c r="D20424" i="7"/>
  <c r="D20425" i="7"/>
  <c r="D20426" i="7"/>
  <c r="D20427" i="7"/>
  <c r="D20428" i="7"/>
  <c r="D20429" i="7"/>
  <c r="D20430" i="7"/>
  <c r="D20431" i="7"/>
  <c r="D20432" i="7"/>
  <c r="D20433" i="7"/>
  <c r="D20434" i="7"/>
  <c r="D20435" i="7"/>
  <c r="D20436" i="7"/>
  <c r="D20437" i="7"/>
  <c r="D20438" i="7"/>
  <c r="D20439" i="7"/>
  <c r="D20440" i="7"/>
  <c r="D20441" i="7"/>
  <c r="D20442" i="7"/>
  <c r="D20443" i="7"/>
  <c r="D20444" i="7"/>
  <c r="D20445" i="7"/>
  <c r="D20446" i="7"/>
  <c r="D20447" i="7"/>
  <c r="D20448" i="7"/>
  <c r="D20449" i="7"/>
  <c r="D20450" i="7"/>
  <c r="D20451" i="7"/>
  <c r="D20452" i="7"/>
  <c r="D20453" i="7"/>
  <c r="D20454" i="7"/>
  <c r="D20455" i="7"/>
  <c r="D20456" i="7"/>
  <c r="D20457" i="7"/>
  <c r="D20458" i="7"/>
  <c r="D20459" i="7"/>
  <c r="D20460" i="7"/>
  <c r="D20461" i="7"/>
  <c r="D20462" i="7"/>
  <c r="D20463" i="7"/>
  <c r="D20464" i="7"/>
  <c r="D20465" i="7"/>
  <c r="D20466" i="7"/>
  <c r="D20467" i="7"/>
  <c r="D20468" i="7"/>
  <c r="D20469" i="7"/>
  <c r="D20470" i="7"/>
  <c r="D20471" i="7"/>
  <c r="D20472" i="7"/>
  <c r="D20473" i="7"/>
  <c r="D20474" i="7"/>
  <c r="D20475" i="7"/>
  <c r="D20476" i="7"/>
  <c r="D20477" i="7"/>
  <c r="D20478" i="7"/>
  <c r="D20479" i="7"/>
  <c r="D20480" i="7"/>
  <c r="D20481" i="7"/>
  <c r="D20482" i="7"/>
  <c r="D20483" i="7"/>
  <c r="D20484" i="7"/>
  <c r="D20485" i="7"/>
  <c r="D20486" i="7"/>
  <c r="D20487" i="7"/>
  <c r="D20488" i="7"/>
  <c r="D20489" i="7"/>
  <c r="D20490" i="7"/>
  <c r="D20491" i="7"/>
  <c r="D20492" i="7"/>
  <c r="D20493" i="7"/>
  <c r="D20494" i="7"/>
  <c r="D20495" i="7"/>
  <c r="D20496" i="7"/>
  <c r="D20497" i="7"/>
  <c r="D20498" i="7"/>
  <c r="D20499" i="7"/>
  <c r="D20500" i="7"/>
  <c r="D20501" i="7"/>
  <c r="D20502" i="7"/>
  <c r="D20503" i="7"/>
  <c r="D20504" i="7"/>
  <c r="D20505" i="7"/>
  <c r="D20506" i="7"/>
  <c r="D20507" i="7"/>
  <c r="D20508" i="7"/>
  <c r="D20509" i="7"/>
  <c r="D20510" i="7"/>
  <c r="D20511" i="7"/>
  <c r="D20512" i="7"/>
  <c r="D20513" i="7"/>
  <c r="D20514" i="7"/>
  <c r="D20515" i="7"/>
  <c r="D20516" i="7"/>
  <c r="D20517" i="7"/>
  <c r="D20518" i="7"/>
  <c r="D20519" i="7"/>
  <c r="D20520" i="7"/>
  <c r="D20521" i="7"/>
  <c r="D20522" i="7"/>
  <c r="D20523" i="7"/>
  <c r="D20524" i="7"/>
  <c r="D20525" i="7"/>
  <c r="D20526" i="7"/>
  <c r="D20527" i="7"/>
  <c r="D20528" i="7"/>
  <c r="D20529" i="7"/>
  <c r="D20530" i="7"/>
  <c r="D20531" i="7"/>
  <c r="D20532" i="7"/>
  <c r="D20533" i="7"/>
  <c r="D20534" i="7"/>
  <c r="D20535" i="7"/>
  <c r="D20536" i="7"/>
  <c r="D20537" i="7"/>
  <c r="D20538" i="7"/>
  <c r="D20539" i="7"/>
  <c r="D20540" i="7"/>
  <c r="D20541" i="7"/>
  <c r="D20542" i="7"/>
  <c r="D20543" i="7"/>
  <c r="D20544" i="7"/>
  <c r="D20545" i="7"/>
  <c r="D20546" i="7"/>
  <c r="D20547" i="7"/>
  <c r="D20548" i="7"/>
  <c r="D20549" i="7"/>
  <c r="D20550" i="7"/>
  <c r="D20551" i="7"/>
  <c r="D20552" i="7"/>
  <c r="D20553" i="7"/>
  <c r="D20554" i="7"/>
  <c r="D20555" i="7"/>
  <c r="D20556" i="7"/>
  <c r="D20557" i="7"/>
  <c r="D20558" i="7"/>
  <c r="D20559" i="7"/>
  <c r="D20560" i="7"/>
  <c r="D20561" i="7"/>
  <c r="D20562" i="7"/>
  <c r="D20563" i="7"/>
  <c r="D20564" i="7"/>
  <c r="D20565" i="7"/>
  <c r="D20566" i="7"/>
  <c r="D20567" i="7"/>
  <c r="D20568" i="7"/>
  <c r="D20569" i="7"/>
  <c r="D20570" i="7"/>
  <c r="D20571" i="7"/>
  <c r="D20572" i="7"/>
  <c r="D20573" i="7"/>
  <c r="D20574" i="7"/>
  <c r="D20575" i="7"/>
  <c r="D20576" i="7"/>
  <c r="D20577" i="7"/>
  <c r="D20578" i="7"/>
  <c r="D20579" i="7"/>
  <c r="D20580" i="7"/>
  <c r="D20581" i="7"/>
  <c r="D20582" i="7"/>
  <c r="D20583" i="7"/>
  <c r="D20584" i="7"/>
  <c r="D20585" i="7"/>
  <c r="D20586" i="7"/>
  <c r="D20587" i="7"/>
  <c r="D20588" i="7"/>
  <c r="D20589" i="7"/>
  <c r="D20590" i="7"/>
  <c r="D20591" i="7"/>
  <c r="D20592" i="7"/>
  <c r="D20593" i="7"/>
  <c r="D20594" i="7"/>
  <c r="D20595" i="7"/>
  <c r="D20596" i="7"/>
  <c r="D20597" i="7"/>
  <c r="D20598" i="7"/>
  <c r="D20599" i="7"/>
  <c r="D20600" i="7"/>
  <c r="D20601" i="7"/>
  <c r="D20602" i="7"/>
  <c r="D20603" i="7"/>
  <c r="D20604" i="7"/>
  <c r="D20605" i="7"/>
  <c r="D20606" i="7"/>
  <c r="D20607" i="7"/>
  <c r="D20608" i="7"/>
  <c r="D20609" i="7"/>
  <c r="D20610" i="7"/>
  <c r="D20611" i="7"/>
  <c r="D20612" i="7"/>
  <c r="D20613" i="7"/>
  <c r="D20614" i="7"/>
  <c r="D20615" i="7"/>
  <c r="D20616" i="7"/>
  <c r="D20617" i="7"/>
  <c r="D20618" i="7"/>
  <c r="D20619" i="7"/>
  <c r="D20620" i="7"/>
  <c r="D20621" i="7"/>
  <c r="D20622" i="7"/>
  <c r="D20623" i="7"/>
  <c r="D20624" i="7"/>
  <c r="D20625" i="7"/>
  <c r="D20626" i="7"/>
  <c r="D20627" i="7"/>
  <c r="D20628" i="7"/>
  <c r="D20629" i="7"/>
  <c r="D20630" i="7"/>
  <c r="D20631" i="7"/>
  <c r="D20632" i="7"/>
  <c r="D20633" i="7"/>
  <c r="D20634" i="7"/>
  <c r="D20635" i="7"/>
  <c r="D20636" i="7"/>
  <c r="D20637" i="7"/>
  <c r="D20638" i="7"/>
  <c r="D20639" i="7"/>
  <c r="D20640" i="7"/>
  <c r="D20641" i="7"/>
  <c r="D20642" i="7"/>
  <c r="D20643" i="7"/>
  <c r="D20644" i="7"/>
  <c r="D20645" i="7"/>
  <c r="D20646" i="7"/>
  <c r="D20647" i="7"/>
  <c r="D20648" i="7"/>
  <c r="D20649" i="7"/>
  <c r="D20650" i="7"/>
  <c r="D20651" i="7"/>
  <c r="D20652" i="7"/>
  <c r="D20653" i="7"/>
  <c r="D20654" i="7"/>
  <c r="D20655" i="7"/>
  <c r="D20656" i="7"/>
  <c r="D20657" i="7"/>
  <c r="D20658" i="7"/>
  <c r="D20659" i="7"/>
  <c r="D20660" i="7"/>
  <c r="D20661" i="7"/>
  <c r="D20662" i="7"/>
  <c r="D20663" i="7"/>
  <c r="D20664" i="7"/>
  <c r="D20665" i="7"/>
  <c r="D20666" i="7"/>
  <c r="D20667" i="7"/>
  <c r="D20668" i="7"/>
  <c r="D20669" i="7"/>
  <c r="D20670" i="7"/>
  <c r="D20671" i="7"/>
  <c r="D20672" i="7"/>
  <c r="D20673" i="7"/>
  <c r="D20674" i="7"/>
  <c r="D20675" i="7"/>
  <c r="D20676" i="7"/>
  <c r="D20677" i="7"/>
  <c r="D20678" i="7"/>
  <c r="D20679" i="7"/>
  <c r="D20680" i="7"/>
  <c r="D20681" i="7"/>
  <c r="D20682" i="7"/>
  <c r="D20683" i="7"/>
  <c r="D20684" i="7"/>
  <c r="D20685" i="7"/>
  <c r="D20686" i="7"/>
  <c r="D20687" i="7"/>
  <c r="D20688" i="7"/>
  <c r="D20689" i="7"/>
  <c r="D20690" i="7"/>
  <c r="D20691" i="7"/>
  <c r="D20692" i="7"/>
  <c r="D20693" i="7"/>
  <c r="D20694" i="7"/>
  <c r="D20695" i="7"/>
  <c r="D20696" i="7"/>
  <c r="D20697" i="7"/>
  <c r="D20698" i="7"/>
  <c r="D20699" i="7"/>
  <c r="D20700" i="7"/>
  <c r="D20701" i="7"/>
  <c r="D20702" i="7"/>
  <c r="D20703" i="7"/>
  <c r="D20704" i="7"/>
  <c r="D20705" i="7"/>
  <c r="D20706" i="7"/>
  <c r="D20707" i="7"/>
  <c r="D20708" i="7"/>
  <c r="D20709" i="7"/>
  <c r="D20710" i="7"/>
  <c r="D20711" i="7"/>
  <c r="D20712" i="7"/>
  <c r="D20713" i="7"/>
  <c r="D20714" i="7"/>
  <c r="D20715" i="7"/>
  <c r="D20716" i="7"/>
  <c r="D20717" i="7"/>
  <c r="D20718" i="7"/>
  <c r="D20719" i="7"/>
  <c r="D20720" i="7"/>
  <c r="D20721" i="7"/>
  <c r="D20722" i="7"/>
  <c r="D20723" i="7"/>
  <c r="D20724" i="7"/>
  <c r="D20725" i="7"/>
  <c r="D20726" i="7"/>
  <c r="D20727" i="7"/>
  <c r="D20728" i="7"/>
  <c r="D20729" i="7"/>
  <c r="D20730" i="7"/>
  <c r="D20731" i="7"/>
  <c r="D20732" i="7"/>
  <c r="D20733" i="7"/>
  <c r="D20734" i="7"/>
  <c r="D20735" i="7"/>
  <c r="D20736" i="7"/>
  <c r="D20737" i="7"/>
  <c r="D20738" i="7"/>
  <c r="D20739" i="7"/>
  <c r="D20740" i="7"/>
  <c r="D20741" i="7"/>
  <c r="D20742" i="7"/>
  <c r="D20743" i="7"/>
  <c r="D20744" i="7"/>
  <c r="D20745" i="7"/>
  <c r="D20746" i="7"/>
  <c r="D20747" i="7"/>
  <c r="D20748" i="7"/>
  <c r="D20749" i="7"/>
  <c r="D20750" i="7"/>
  <c r="D20751" i="7"/>
  <c r="D20752" i="7"/>
  <c r="D20753" i="7"/>
  <c r="D20754" i="7"/>
  <c r="D20755" i="7"/>
  <c r="D20756" i="7"/>
  <c r="D20757" i="7"/>
  <c r="D20758" i="7"/>
  <c r="D20759" i="7"/>
  <c r="D20760" i="7"/>
  <c r="D20761" i="7"/>
  <c r="D20762" i="7"/>
  <c r="D20763" i="7"/>
  <c r="D20764" i="7"/>
  <c r="D20765" i="7"/>
  <c r="D20766" i="7"/>
  <c r="D20767" i="7"/>
  <c r="D20768" i="7"/>
  <c r="D20769" i="7"/>
  <c r="D20770" i="7"/>
  <c r="D20771" i="7"/>
  <c r="D20772" i="7"/>
  <c r="D20773" i="7"/>
  <c r="D20774" i="7"/>
  <c r="D20775" i="7"/>
  <c r="D20776" i="7"/>
  <c r="D20777" i="7"/>
  <c r="D20778" i="7"/>
  <c r="D20779" i="7"/>
  <c r="D20780" i="7"/>
  <c r="D20781" i="7"/>
  <c r="D20782" i="7"/>
  <c r="D20783" i="7"/>
  <c r="D20784" i="7"/>
  <c r="D20785" i="7"/>
  <c r="D20786" i="7"/>
  <c r="D20787" i="7"/>
  <c r="D20788" i="7"/>
  <c r="D20789" i="7"/>
  <c r="D20790" i="7"/>
  <c r="D20791" i="7"/>
  <c r="D20792" i="7"/>
  <c r="D20793" i="7"/>
  <c r="D20794" i="7"/>
  <c r="D20795" i="7"/>
  <c r="D20796" i="7"/>
  <c r="D20797" i="7"/>
  <c r="D20798" i="7"/>
  <c r="D20799" i="7"/>
  <c r="D20800" i="7"/>
  <c r="D20801" i="7"/>
  <c r="D20802" i="7"/>
  <c r="D20803" i="7"/>
  <c r="D20804" i="7"/>
  <c r="D20805" i="7"/>
  <c r="D20806" i="7"/>
  <c r="D20807" i="7"/>
  <c r="D20808" i="7"/>
  <c r="D20809" i="7"/>
  <c r="D20810" i="7"/>
  <c r="D20811" i="7"/>
  <c r="D20812" i="7"/>
  <c r="D20813" i="7"/>
  <c r="D20814" i="7"/>
  <c r="D20815" i="7"/>
  <c r="D20816" i="7"/>
  <c r="D20817" i="7"/>
  <c r="D20818" i="7"/>
  <c r="D20819" i="7"/>
  <c r="D20820" i="7"/>
  <c r="D20821" i="7"/>
  <c r="D20822" i="7"/>
  <c r="D20823" i="7"/>
  <c r="D20824" i="7"/>
  <c r="D20825" i="7"/>
  <c r="D20826" i="7"/>
  <c r="D20827" i="7"/>
  <c r="D20828" i="7"/>
  <c r="D20829" i="7"/>
  <c r="D20830" i="7"/>
  <c r="D20831" i="7"/>
  <c r="D20832" i="7"/>
  <c r="D20833" i="7"/>
  <c r="D20834" i="7"/>
  <c r="D20835" i="7"/>
  <c r="D20836" i="7"/>
  <c r="D20837" i="7"/>
  <c r="D20838" i="7"/>
  <c r="D20839" i="7"/>
  <c r="D20840" i="7"/>
  <c r="D20841" i="7"/>
  <c r="D20842" i="7"/>
  <c r="D20843" i="7"/>
  <c r="D20844" i="7"/>
  <c r="D20845" i="7"/>
  <c r="D20846" i="7"/>
  <c r="D20847" i="7"/>
  <c r="D20848" i="7"/>
  <c r="D20849" i="7"/>
  <c r="D20850" i="7"/>
  <c r="D20851" i="7"/>
  <c r="D20852" i="7"/>
  <c r="D20853" i="7"/>
  <c r="D20854" i="7"/>
  <c r="D20855" i="7"/>
  <c r="D20856" i="7"/>
  <c r="D20857" i="7"/>
  <c r="D20858" i="7"/>
  <c r="D20859" i="7"/>
  <c r="D20860" i="7"/>
  <c r="D20861" i="7"/>
  <c r="D20862" i="7"/>
  <c r="D20863" i="7"/>
  <c r="D20864" i="7"/>
  <c r="D20865" i="7"/>
  <c r="D20866" i="7"/>
  <c r="D20867" i="7"/>
  <c r="D20868" i="7"/>
  <c r="D20869" i="7"/>
  <c r="D20870" i="7"/>
  <c r="D20871" i="7"/>
  <c r="D20872" i="7"/>
  <c r="D20873" i="7"/>
  <c r="D20874" i="7"/>
  <c r="D20875" i="7"/>
  <c r="D20876" i="7"/>
  <c r="D20877" i="7"/>
  <c r="D20878" i="7"/>
  <c r="D20879" i="7"/>
  <c r="D20880" i="7"/>
  <c r="D20881" i="7"/>
  <c r="D20882" i="7"/>
  <c r="D20883" i="7"/>
  <c r="D20884" i="7"/>
  <c r="D20885" i="7"/>
  <c r="D20886" i="7"/>
  <c r="D20887" i="7"/>
  <c r="D20888" i="7"/>
  <c r="D20889" i="7"/>
  <c r="D20890" i="7"/>
  <c r="D20891" i="7"/>
  <c r="D20892" i="7"/>
  <c r="D20893" i="7"/>
  <c r="D20894" i="7"/>
  <c r="D20895" i="7"/>
  <c r="D20896" i="7"/>
  <c r="D20897" i="7"/>
  <c r="D20898" i="7"/>
  <c r="D20899" i="7"/>
  <c r="D20900" i="7"/>
  <c r="AO12" i="9"/>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U67" i="3"/>
  <c r="BV67" i="3" s="1"/>
  <c r="BT67" i="3"/>
  <c r="BS67" i="3"/>
  <c r="BR67" i="3"/>
  <c r="BJ67" i="3"/>
  <c r="BV13" i="3"/>
  <c r="BV12" i="3"/>
  <c r="BV11" i="3"/>
  <c r="BJ11" i="3"/>
  <c r="BJ68" i="3" s="1"/>
  <c r="BV10" i="3"/>
  <c r="BS2" i="3"/>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3" i="9" s="1"/>
  <c r="BB19" i="9" s="1"/>
  <c r="BK9" i="3" s="1"/>
  <c r="BB20" i="9"/>
  <c r="BK66" i="3" s="1"/>
  <c r="BC20" i="9"/>
  <c r="BL66" i="3" s="1"/>
  <c r="BD20" i="9"/>
  <c r="BM66" i="3" s="1"/>
  <c r="BE20" i="9"/>
  <c r="BF13" i="9" s="1"/>
  <c r="BF19" i="9" s="1"/>
  <c r="BO9" i="3" s="1"/>
  <c r="BF20" i="9"/>
  <c r="BO66" i="3" s="1"/>
  <c r="BG20" i="9"/>
  <c r="BH13" i="9" s="1"/>
  <c r="BH19" i="9" s="1"/>
  <c r="BQ9" i="3" s="1"/>
  <c r="BH20" i="9"/>
  <c r="BQ66" i="3" s="1"/>
  <c r="BI20" i="9"/>
  <c r="BR66" i="3" s="1"/>
  <c r="BJ20" i="9"/>
  <c r="BS66" i="3" s="1"/>
  <c r="BK20" i="9"/>
  <c r="BT66" i="3" s="1"/>
  <c r="BL20" i="9"/>
  <c r="BU66" i="3" s="1"/>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G67" i="3"/>
  <c r="BF67" i="3"/>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9" i="9"/>
  <c r="BO65" i="3"/>
  <c r="BG3" i="9"/>
  <c r="BD65" i="3"/>
  <c r="BD69" i="3" s="1"/>
  <c r="AY3" i="9"/>
  <c r="AY9" i="9" s="1"/>
  <c r="BE8" i="3" s="1"/>
  <c r="AV65" i="3"/>
  <c r="AV69" i="3" s="1"/>
  <c r="AQ3" i="9"/>
  <c r="BU9" i="9"/>
  <c r="BM9" i="9"/>
  <c r="BE3" i="9"/>
  <c r="BE9" i="9" s="1"/>
  <c r="BN8" i="3" s="1"/>
  <c r="BB65" i="3"/>
  <c r="BB69" i="3" s="1"/>
  <c r="AW3" i="9"/>
  <c r="AW9" i="9" s="1"/>
  <c r="BC8" i="3" s="1"/>
  <c r="BW19" i="9"/>
  <c r="BC65" i="3"/>
  <c r="AX3" i="9"/>
  <c r="AX9" i="9" s="1"/>
  <c r="BD8" i="3" s="1"/>
  <c r="BT9" i="9"/>
  <c r="BT65" i="3"/>
  <c r="BL3" i="9"/>
  <c r="BL65" i="3"/>
  <c r="BD3" i="9"/>
  <c r="BD9" i="9" s="1"/>
  <c r="BM8" i="3" s="1"/>
  <c r="BA65" i="3"/>
  <c r="BA69" i="3" s="1"/>
  <c r="AV3" i="9"/>
  <c r="BV19" i="9"/>
  <c r="BS9" i="9"/>
  <c r="BK3" i="9"/>
  <c r="BK9" i="9" s="1"/>
  <c r="BT8" i="3" s="1"/>
  <c r="BK65" i="3"/>
  <c r="BC3" i="9"/>
  <c r="AZ65" i="3"/>
  <c r="AZ69" i="3" s="1"/>
  <c r="AU3" i="9"/>
  <c r="AU9" i="9" s="1"/>
  <c r="BA8" i="3" s="1"/>
  <c r="BA14" i="3" s="1"/>
  <c r="BS19" i="9"/>
  <c r="BN65" i="3"/>
  <c r="BF3" i="9"/>
  <c r="BR9" i="9"/>
  <c r="BR65" i="3"/>
  <c r="BJ3" i="9"/>
  <c r="BJ65" i="3"/>
  <c r="BB3" i="9"/>
  <c r="BB9" i="9" s="1"/>
  <c r="BK8" i="3" s="1"/>
  <c r="AY65" i="3"/>
  <c r="AT3" i="9"/>
  <c r="AT9" i="9" s="1"/>
  <c r="AZ8" i="3" s="1"/>
  <c r="BQ19" i="9"/>
  <c r="BQ9" i="9"/>
  <c r="BI3" i="9"/>
  <c r="BI9" i="9" s="1"/>
  <c r="BR8" i="3" s="1"/>
  <c r="BF65" i="3"/>
  <c r="BG65" i="3" s="1"/>
  <c r="BA3" i="9"/>
  <c r="BA9" i="9" s="1"/>
  <c r="BJ8" i="3" s="1"/>
  <c r="AX65" i="3"/>
  <c r="AX69" i="3" s="1"/>
  <c r="AS3" i="9"/>
  <c r="BV9" i="9"/>
  <c r="AU65" i="3"/>
  <c r="AP3" i="9"/>
  <c r="BX9" i="9"/>
  <c r="BP9" i="9"/>
  <c r="BP65" i="3"/>
  <c r="BH3" i="9"/>
  <c r="BE65" i="3"/>
  <c r="AZ3" i="9"/>
  <c r="AW65" i="3"/>
  <c r="AW69" i="3" s="1"/>
  <c r="AR3" i="9"/>
  <c r="AR9" i="9" s="1"/>
  <c r="AX8" i="3" s="1"/>
  <c r="BT19" i="9"/>
  <c r="BO9" i="9"/>
  <c r="BU19" i="9"/>
  <c r="BO19" i="9"/>
  <c r="AU13" i="9"/>
  <c r="AU19" i="9" s="1"/>
  <c r="BA9" i="3" s="1"/>
  <c r="BR19" i="9"/>
  <c r="BN19" i="9"/>
  <c r="BX19" i="9"/>
  <c r="BP19" i="9"/>
  <c r="BN9" i="9"/>
  <c r="L20511" i="7"/>
  <c r="L19131" i="7"/>
  <c r="L17529" i="7"/>
  <c r="L17497" i="7"/>
  <c r="L17449" i="7"/>
  <c r="L17409" i="7"/>
  <c r="L17217" i="7"/>
  <c r="L17001" i="7"/>
  <c r="L16929" i="7"/>
  <c r="L16913" i="7"/>
  <c r="L16905" i="7"/>
  <c r="L20053" i="7"/>
  <c r="L19918" i="7"/>
  <c r="L18595" i="7"/>
  <c r="L18571" i="7"/>
  <c r="L18475" i="7"/>
  <c r="L18467" i="7"/>
  <c r="L18459" i="7"/>
  <c r="L18443" i="7"/>
  <c r="L18427" i="7"/>
  <c r="L19762" i="7"/>
  <c r="L18997" i="7"/>
  <c r="L18703" i="7"/>
  <c r="L18695" i="7"/>
  <c r="L18608" i="7"/>
  <c r="L18408" i="7"/>
  <c r="L18400" i="7"/>
  <c r="L18392" i="7"/>
  <c r="L18384" i="7"/>
  <c r="L18045" i="7"/>
  <c r="L17909" i="7"/>
  <c r="L18974" i="7"/>
  <c r="L17214" i="7"/>
  <c r="L17110" i="7"/>
  <c r="L19624" i="7"/>
  <c r="L19462" i="7"/>
  <c r="L18669" i="7"/>
  <c r="L18645" i="7"/>
  <c r="L20007" i="7"/>
  <c r="L19904" i="7"/>
  <c r="L18708" i="7"/>
  <c r="BG13" i="9"/>
  <c r="BG19" i="9" s="1"/>
  <c r="BC13" i="9"/>
  <c r="BC19" i="9" s="1"/>
  <c r="BU65" i="3"/>
  <c r="BV65" i="3" s="1"/>
  <c r="BO69" i="3"/>
  <c r="BS65" i="3"/>
  <c r="BS69" i="3" s="1"/>
  <c r="BJ9" i="9"/>
  <c r="BS8" i="3" s="1"/>
  <c r="BK13" i="9"/>
  <c r="BK19" i="9" s="1"/>
  <c r="BM19" i="9"/>
  <c r="BE13" i="9"/>
  <c r="BE19" i="9" s="1"/>
  <c r="BQ65" i="3"/>
  <c r="BQ69" i="3" s="1"/>
  <c r="BM65" i="3"/>
  <c r="BM69" i="3" s="1"/>
  <c r="BT69" i="3"/>
  <c r="BL69" i="3"/>
  <c r="BR69" i="3"/>
  <c r="AS9" i="9"/>
  <c r="AY8" i="3" s="1"/>
  <c r="AT13" i="9"/>
  <c r="AT19" i="9" s="1"/>
  <c r="AZ9" i="3" s="1"/>
  <c r="BL13" i="9"/>
  <c r="BL19" i="9" s="1"/>
  <c r="BD13" i="9"/>
  <c r="BD19" i="9" s="1"/>
  <c r="BN66" i="3"/>
  <c r="BN69" i="3" s="1"/>
  <c r="AZ9" i="9"/>
  <c r="BF8" i="3" s="1"/>
  <c r="BG8" i="3" s="1"/>
  <c r="AS13" i="9"/>
  <c r="AS19" i="9" s="1"/>
  <c r="AY9" i="3" s="1"/>
  <c r="BH9" i="9"/>
  <c r="BQ8" i="3" s="1"/>
  <c r="BQ14" i="3" s="1"/>
  <c r="BP66" i="3"/>
  <c r="BK69" i="3"/>
  <c r="BJ66" i="3"/>
  <c r="AZ13" i="9"/>
  <c r="AZ19" i="9" s="1"/>
  <c r="BF9" i="3" s="1"/>
  <c r="BG9" i="3" s="1"/>
  <c r="AR13" i="9"/>
  <c r="AR19" i="9" s="1"/>
  <c r="AX9" i="3" s="1"/>
  <c r="BG9" i="9"/>
  <c r="BP8" i="3" s="1"/>
  <c r="BJ13" i="9"/>
  <c r="BJ19" i="9" s="1"/>
  <c r="AY13" i="9"/>
  <c r="AY19" i="9" s="1"/>
  <c r="BE9" i="3" s="1"/>
  <c r="BF9" i="9"/>
  <c r="BO8" i="3" s="1"/>
  <c r="BO14" i="3" s="1"/>
  <c r="BI13" i="9"/>
  <c r="BI19" i="9" s="1"/>
  <c r="AX13" i="9"/>
  <c r="AX19" i="9" s="1"/>
  <c r="BD9" i="3" s="1"/>
  <c r="BA13" i="9"/>
  <c r="BA19" i="9" s="1"/>
  <c r="AV9" i="9"/>
  <c r="BB8" i="3" s="1"/>
  <c r="BL9" i="9"/>
  <c r="BU8" i="3" s="1"/>
  <c r="BV8" i="3" s="1"/>
  <c r="AV13" i="9"/>
  <c r="AV19" i="9" s="1"/>
  <c r="BB9" i="3" s="1"/>
  <c r="BC9" i="9"/>
  <c r="BL8" i="3" s="1"/>
  <c r="BV66" i="3"/>
  <c r="AQ9" i="9"/>
  <c r="AW8" i="3" s="1"/>
  <c r="AQ13" i="9"/>
  <c r="AQ19" i="9" s="1"/>
  <c r="AW9" i="3" s="1"/>
  <c r="AP9" i="9"/>
  <c r="AV8" i="3" s="1"/>
  <c r="AP13" i="9"/>
  <c r="AP19" i="9" s="1"/>
  <c r="AV9" i="3" s="1"/>
  <c r="BC69" i="3"/>
  <c r="BE69" i="3"/>
  <c r="BK11" i="3"/>
  <c r="BV68" i="3"/>
  <c r="AY69" i="3"/>
  <c r="AU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C14" i="3" l="1"/>
  <c r="BP69" i="3"/>
  <c r="BF69" i="3"/>
  <c r="G6" i="1" s="1"/>
  <c r="I6" i="1"/>
  <c r="BB14" i="3"/>
  <c r="BB22" i="9"/>
  <c r="BK14" i="3"/>
  <c r="BJ69" i="3"/>
  <c r="BE14" i="3"/>
  <c r="AZ14" i="3"/>
  <c r="AX14" i="3"/>
  <c r="BO22" i="9"/>
  <c r="BF14" i="3"/>
  <c r="AO13" i="9"/>
  <c r="AO19" i="9" s="1"/>
  <c r="AU9" i="3" s="1"/>
  <c r="AQ66" i="3"/>
  <c r="I5" i="1"/>
  <c r="BM22" i="9"/>
  <c r="BD14" i="3"/>
  <c r="BF22" i="9"/>
  <c r="BH22" i="9"/>
  <c r="BN22" i="9"/>
  <c r="BJ9" i="3"/>
  <c r="BJ14" i="3" s="1"/>
  <c r="H5" i="1" s="1"/>
  <c r="BA22" i="9"/>
  <c r="BL9" i="3"/>
  <c r="BL14" i="3" s="1"/>
  <c r="BC22" i="9"/>
  <c r="BS9" i="3"/>
  <c r="BS14" i="3" s="1"/>
  <c r="BJ22" i="9"/>
  <c r="BP9" i="3"/>
  <c r="BP14" i="3" s="1"/>
  <c r="BG22" i="9"/>
  <c r="BN9" i="3"/>
  <c r="BN14" i="3" s="1"/>
  <c r="BE22" i="9"/>
  <c r="BM9" i="3"/>
  <c r="BM14" i="3" s="1"/>
  <c r="BD22" i="9"/>
  <c r="BT9" i="3"/>
  <c r="BT14" i="3" s="1"/>
  <c r="BK22" i="9"/>
  <c r="BR9" i="3"/>
  <c r="BR14" i="3" s="1"/>
  <c r="BI22" i="9"/>
  <c r="BU9" i="3"/>
  <c r="BV9" i="3" s="1"/>
  <c r="BV14" i="3" s="1"/>
  <c r="BL22" i="9"/>
  <c r="AW14" i="3"/>
  <c r="AY14" i="3"/>
  <c r="BU69" i="3"/>
  <c r="H6" i="1" s="1"/>
  <c r="BV69" i="3"/>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BU14" i="3"/>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A18150" i="7" s="1"/>
  <c r="D3190" i="7"/>
  <c r="D3177" i="7"/>
  <c r="D3176" i="7"/>
  <c r="A18204" i="7" s="1"/>
  <c r="D3127" i="7"/>
  <c r="D3105" i="7"/>
  <c r="D3069" i="7"/>
  <c r="D3039" i="7"/>
  <c r="A18299" i="7" s="1"/>
  <c r="D3025" i="7"/>
  <c r="D3018" i="7"/>
  <c r="A18331" i="7" s="1"/>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A18068" i="7" s="1"/>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A18146" i="7" s="1"/>
  <c r="D3186" i="7"/>
  <c r="D3185" i="7"/>
  <c r="D3184" i="7"/>
  <c r="D3183" i="7"/>
  <c r="A18142" i="7" s="1"/>
  <c r="D3182" i="7"/>
  <c r="D3181" i="7"/>
  <c r="D3180" i="7"/>
  <c r="D3179" i="7"/>
  <c r="D3178" i="7"/>
  <c r="D3171" i="7"/>
  <c r="D3170" i="7"/>
  <c r="D3169" i="7"/>
  <c r="D3168" i="7"/>
  <c r="D3167" i="7"/>
  <c r="D3166" i="7"/>
  <c r="D3165" i="7"/>
  <c r="D3164" i="7"/>
  <c r="A18192" i="7" s="1"/>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A18156" i="7" s="1"/>
  <c r="D3126" i="7"/>
  <c r="D3125" i="7"/>
  <c r="D3124" i="7"/>
  <c r="D3123" i="7"/>
  <c r="D3122" i="7"/>
  <c r="D3121" i="7"/>
  <c r="D3120" i="7"/>
  <c r="D3119" i="7"/>
  <c r="D3118" i="7"/>
  <c r="D3117" i="7"/>
  <c r="D3116" i="7"/>
  <c r="D3115" i="7"/>
  <c r="D3114" i="7"/>
  <c r="D3113" i="7"/>
  <c r="D3112" i="7"/>
  <c r="D3111" i="7"/>
  <c r="D3110" i="7"/>
  <c r="D3109" i="7"/>
  <c r="D3108" i="7"/>
  <c r="D3107" i="7"/>
  <c r="D3106" i="7"/>
  <c r="A18206" i="7" s="1"/>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A18264" i="7" s="1"/>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A18311" i="7" s="1"/>
  <c r="D3021" i="7"/>
  <c r="D3020" i="7"/>
  <c r="D3019" i="7"/>
  <c r="D3016" i="7"/>
  <c r="D3015" i="7"/>
  <c r="D3014" i="7"/>
  <c r="D3013" i="7"/>
  <c r="D3012" i="7"/>
  <c r="D3011" i="7"/>
  <c r="D3010" i="7"/>
  <c r="D3009" i="7"/>
  <c r="D3008" i="7"/>
  <c r="D3007" i="7"/>
  <c r="D3006" i="7"/>
  <c r="D3005" i="7"/>
  <c r="D3004" i="7"/>
  <c r="D3003" i="7"/>
  <c r="D3002" i="7"/>
  <c r="A18315" i="7" s="1"/>
  <c r="D3001" i="7"/>
  <c r="D3000" i="7"/>
  <c r="D2999" i="7"/>
  <c r="D2998" i="7"/>
  <c r="D2969" i="7"/>
  <c r="D2919" i="7"/>
  <c r="D2918" i="7"/>
  <c r="A18455" i="7" s="1"/>
  <c r="D2917" i="7"/>
  <c r="D2916" i="7"/>
  <c r="D2876" i="7"/>
  <c r="D2875" i="7"/>
  <c r="D2869" i="7"/>
  <c r="D2868" i="7"/>
  <c r="D2857" i="7"/>
  <c r="D2856" i="7"/>
  <c r="D2810" i="7"/>
  <c r="D2809" i="7"/>
  <c r="D2808" i="7"/>
  <c r="D2787" i="7"/>
  <c r="D2777" i="7"/>
  <c r="D2763" i="7"/>
  <c r="D2762" i="7"/>
  <c r="D2761" i="7"/>
  <c r="D2733" i="7"/>
  <c r="D2721" i="7"/>
  <c r="D2720" i="7"/>
  <c r="D2719" i="7"/>
  <c r="D2997" i="7"/>
  <c r="D2996" i="7"/>
  <c r="A18341" i="7" s="1"/>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A18451" i="7" s="1"/>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A18520" i="7" s="1"/>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A18639" i="7" s="1"/>
  <c r="D2481" i="7"/>
  <c r="D2480" i="7"/>
  <c r="D2696" i="7"/>
  <c r="A18638" i="7" s="1"/>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A18989" i="7" s="1"/>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A16717" i="7" s="1"/>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A16677" i="7" s="1"/>
  <c r="D4670" i="7"/>
  <c r="D4669" i="7"/>
  <c r="A16675" i="7" s="1"/>
  <c r="D4668" i="7"/>
  <c r="D4667" i="7"/>
  <c r="D4666" i="7"/>
  <c r="A16672" i="7" s="1"/>
  <c r="D4665" i="7"/>
  <c r="D4664" i="7"/>
  <c r="A16670" i="7" s="1"/>
  <c r="D4663" i="7"/>
  <c r="A16669" i="7" s="1"/>
  <c r="D4662" i="7"/>
  <c r="D4661" i="7"/>
  <c r="D4660" i="7"/>
  <c r="D4659" i="7"/>
  <c r="D4658" i="7"/>
  <c r="D4657" i="7"/>
  <c r="D4656" i="7"/>
  <c r="D4655" i="7"/>
  <c r="D4652" i="7"/>
  <c r="D4651" i="7"/>
  <c r="A16715" i="7" s="1"/>
  <c r="D4650" i="7"/>
  <c r="A16714" i="7" s="1"/>
  <c r="D4649" i="7"/>
  <c r="A16713" i="7" s="1"/>
  <c r="D4648" i="7"/>
  <c r="D4647" i="7"/>
  <c r="D4646" i="7"/>
  <c r="A16710" i="7" s="1"/>
  <c r="D4645" i="7"/>
  <c r="D4644" i="7"/>
  <c r="A16708" i="7" s="1"/>
  <c r="D4643" i="7"/>
  <c r="A16707" i="7" s="1"/>
  <c r="D4642" i="7"/>
  <c r="D4641" i="7"/>
  <c r="D4640" i="7"/>
  <c r="A16704" i="7" s="1"/>
  <c r="D4639" i="7"/>
  <c r="A16703" i="7" s="1"/>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A16948" i="7" s="1"/>
  <c r="D4380" i="7"/>
  <c r="D4540" i="7"/>
  <c r="D4302" i="7"/>
  <c r="A17042" i="7" s="1"/>
  <c r="D4505" i="7"/>
  <c r="D4318" i="7"/>
  <c r="D4600" i="7"/>
  <c r="D4599" i="7"/>
  <c r="D4528" i="7"/>
  <c r="D4253" i="7"/>
  <c r="D4214" i="7"/>
  <c r="D4122" i="7"/>
  <c r="A17217" i="7" s="1"/>
  <c r="D4112" i="7"/>
  <c r="D4037" i="7"/>
  <c r="D4024" i="7"/>
  <c r="A17320" i="7" s="1"/>
  <c r="D3985" i="7"/>
  <c r="D3965" i="7"/>
  <c r="D3918" i="7"/>
  <c r="D3906" i="7"/>
  <c r="A17471" i="7" s="1"/>
  <c r="D3845" i="7"/>
  <c r="D3820" i="7"/>
  <c r="A17529" i="7" s="1"/>
  <c r="D3819" i="7"/>
  <c r="D3803" i="7"/>
  <c r="D3792" i="7"/>
  <c r="A17550" i="7" s="1"/>
  <c r="D3782" i="7"/>
  <c r="A17557" i="7" s="1"/>
  <c r="D3775" i="7"/>
  <c r="D3745" i="7"/>
  <c r="A17593" i="7" s="1"/>
  <c r="D3735" i="7"/>
  <c r="D3724" i="7"/>
  <c r="D3711" i="7"/>
  <c r="D3710" i="7"/>
  <c r="D3657" i="7"/>
  <c r="D3631" i="7"/>
  <c r="A17712" i="7" s="1"/>
  <c r="D3588" i="7"/>
  <c r="D3580" i="7"/>
  <c r="D3494" i="7"/>
  <c r="D3366" i="7"/>
  <c r="D3337" i="7"/>
  <c r="D3336" i="7"/>
  <c r="D3335" i="7"/>
  <c r="D4252" i="7"/>
  <c r="D4213" i="7"/>
  <c r="D4121" i="7"/>
  <c r="A17216" i="7" s="1"/>
  <c r="D4111" i="7"/>
  <c r="A17250" i="7" s="1"/>
  <c r="D4036" i="7"/>
  <c r="D4023" i="7"/>
  <c r="D3984" i="7"/>
  <c r="D3964" i="7"/>
  <c r="D3917" i="7"/>
  <c r="D3905" i="7"/>
  <c r="D3844" i="7"/>
  <c r="A17506" i="7" s="1"/>
  <c r="D3818" i="7"/>
  <c r="D3817" i="7"/>
  <c r="D3802" i="7"/>
  <c r="D3791" i="7"/>
  <c r="A17549" i="7" s="1"/>
  <c r="D3781" i="7"/>
  <c r="A17556" i="7" s="1"/>
  <c r="D3774" i="7"/>
  <c r="D3744" i="7"/>
  <c r="D3734" i="7"/>
  <c r="D3723" i="7"/>
  <c r="D3709" i="7"/>
  <c r="D3708" i="7"/>
  <c r="A17661" i="7" s="1"/>
  <c r="D3656" i="7"/>
  <c r="D3630" i="7"/>
  <c r="D3587" i="7"/>
  <c r="D3579" i="7"/>
  <c r="D4598" i="7"/>
  <c r="D4527" i="7"/>
  <c r="D4597" i="7"/>
  <c r="D4317" i="7"/>
  <c r="D4504" i="7"/>
  <c r="D4301" i="7"/>
  <c r="A17041" i="7" s="1"/>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A17933" i="7" s="1"/>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A18066" i="7" s="1"/>
  <c r="K3188" i="7"/>
  <c r="K3274" i="7"/>
  <c r="K2856" i="7"/>
  <c r="K2811" i="7"/>
  <c r="K2588" i="7"/>
  <c r="K2357" i="7"/>
  <c r="A18933" i="7" s="1"/>
  <c r="K2163" i="7"/>
  <c r="K1954" i="7"/>
  <c r="K1946" i="7"/>
  <c r="K1858" i="7"/>
  <c r="K1748" i="7"/>
  <c r="K1596" i="7"/>
  <c r="K1514" i="7"/>
  <c r="K1449" i="7"/>
  <c r="K1263" i="7"/>
  <c r="K797" i="7"/>
  <c r="K487" i="7"/>
  <c r="K4899" i="7"/>
  <c r="K4544" i="7"/>
  <c r="K4385" i="7"/>
  <c r="A16916" i="7" s="1"/>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A20867" i="7" s="1"/>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BK5" i="3" s="1"/>
  <c r="S5" i="3"/>
  <c r="AH5" i="3" s="1"/>
  <c r="AW5" i="3" s="1"/>
  <c r="BL5" i="3" s="1"/>
  <c r="T5" i="3"/>
  <c r="AI5" i="3" s="1"/>
  <c r="AX5" i="3" s="1"/>
  <c r="BM5" i="3" s="1"/>
  <c r="U5" i="3"/>
  <c r="AJ5" i="3" s="1"/>
  <c r="AY5" i="3" s="1"/>
  <c r="BN5" i="3" s="1"/>
  <c r="V5" i="3"/>
  <c r="AK5" i="3" s="1"/>
  <c r="AZ5" i="3" s="1"/>
  <c r="BO5" i="3" s="1"/>
  <c r="W5" i="3"/>
  <c r="AL5" i="3" s="1"/>
  <c r="BA5" i="3" s="1"/>
  <c r="BP5" i="3" s="1"/>
  <c r="X5" i="3"/>
  <c r="AM5" i="3" s="1"/>
  <c r="BB5" i="3" s="1"/>
  <c r="BQ5" i="3" s="1"/>
  <c r="Y5" i="3"/>
  <c r="AN5" i="3" s="1"/>
  <c r="BC5" i="3" s="1"/>
  <c r="BR5" i="3" s="1"/>
  <c r="Z5" i="3"/>
  <c r="AO5" i="3" s="1"/>
  <c r="BD5" i="3" s="1"/>
  <c r="BS5" i="3" s="1"/>
  <c r="AA5" i="3"/>
  <c r="AP5" i="3" s="1"/>
  <c r="BE5" i="3" s="1"/>
  <c r="BT5" i="3" s="1"/>
  <c r="AB5" i="3"/>
  <c r="AQ5" i="3" s="1"/>
  <c r="BF5" i="3" s="1"/>
  <c r="BU5" i="3" s="1"/>
  <c r="Q5" i="3"/>
  <c r="AF5" i="3" s="1"/>
  <c r="AU5" i="3" s="1"/>
  <c r="BJ5" i="3" s="1"/>
  <c r="D7595" i="7"/>
  <c r="A4615" i="7"/>
  <c r="A5495" i="7"/>
  <c r="D7594" i="7"/>
  <c r="L2756" i="7" l="1"/>
  <c r="A18580" i="7"/>
  <c r="L2403" i="7"/>
  <c r="A18922" i="7"/>
  <c r="L4718" i="7"/>
  <c r="A16635" i="7"/>
  <c r="L2900" i="7"/>
  <c r="A18437" i="7"/>
  <c r="L750" i="7"/>
  <c r="A20580" i="7"/>
  <c r="L465" i="7"/>
  <c r="A20861" i="7"/>
  <c r="L2938" i="7"/>
  <c r="A18392" i="7"/>
  <c r="L1859" i="7"/>
  <c r="A19453" i="7"/>
  <c r="L2869" i="7"/>
  <c r="A18475" i="7"/>
  <c r="L2990" i="7"/>
  <c r="A18335" i="7"/>
  <c r="L2874" i="7"/>
  <c r="A18461" i="7"/>
  <c r="L2579" i="7"/>
  <c r="A18785" i="7"/>
  <c r="L2431" i="7"/>
  <c r="A18908" i="7"/>
  <c r="L2415" i="7"/>
  <c r="A18918" i="7"/>
  <c r="L2087" i="7"/>
  <c r="A19318" i="7"/>
  <c r="L1857" i="7"/>
  <c r="L864" i="7"/>
  <c r="A20495" i="7"/>
  <c r="L64" i="7"/>
  <c r="L4616" i="7"/>
  <c r="A16680" i="7"/>
  <c r="L4323" i="7"/>
  <c r="A17012" i="7"/>
  <c r="L3733" i="7"/>
  <c r="A17606" i="7"/>
  <c r="L4005" i="7"/>
  <c r="A17328" i="7"/>
  <c r="L3681" i="7"/>
  <c r="A17634" i="7"/>
  <c r="L3412" i="7"/>
  <c r="A17917" i="7"/>
  <c r="L3288" i="7"/>
  <c r="A18049" i="7"/>
  <c r="L3459" i="7"/>
  <c r="A17843" i="7"/>
  <c r="L4602" i="7"/>
  <c r="A16726" i="7"/>
  <c r="L3999" i="7"/>
  <c r="A17322" i="7"/>
  <c r="L3313" i="7"/>
  <c r="A17997" i="7"/>
  <c r="L3012" i="7"/>
  <c r="A18325" i="7"/>
  <c r="L2321" i="7"/>
  <c r="L2139" i="7"/>
  <c r="L3616" i="7"/>
  <c r="A17722" i="7"/>
  <c r="L3277" i="7"/>
  <c r="A18056" i="7"/>
  <c r="L3026" i="7"/>
  <c r="A18303" i="7"/>
  <c r="L2420" i="7"/>
  <c r="A18910" i="7"/>
  <c r="L3016" i="7"/>
  <c r="A18329" i="7"/>
  <c r="L2732" i="7"/>
  <c r="A18610" i="7"/>
  <c r="L2430" i="7"/>
  <c r="A18907" i="7"/>
  <c r="L2209" i="7"/>
  <c r="A19131" i="7"/>
  <c r="L1834" i="7"/>
  <c r="L1721" i="7"/>
  <c r="L1253" i="7"/>
  <c r="A20086" i="7"/>
  <c r="L915" i="7"/>
  <c r="A20415" i="7"/>
  <c r="L4376" i="7"/>
  <c r="A16979" i="7"/>
  <c r="L3824" i="7"/>
  <c r="A17511" i="7"/>
  <c r="L4580" i="7"/>
  <c r="A16752" i="7"/>
  <c r="L4464" i="7"/>
  <c r="A16855" i="7"/>
  <c r="L3971" i="7"/>
  <c r="A17351" i="7"/>
  <c r="L4216" i="7"/>
  <c r="A17104" i="7"/>
  <c r="L3759" i="7"/>
  <c r="A17558" i="7"/>
  <c r="L3538" i="7"/>
  <c r="A17788" i="7"/>
  <c r="L2910" i="7"/>
  <c r="A18447" i="7"/>
  <c r="L478" i="7"/>
  <c r="A20848" i="7"/>
  <c r="L1483" i="7"/>
  <c r="A19871" i="7"/>
  <c r="L3237" i="7"/>
  <c r="A18072" i="7"/>
  <c r="L3134" i="7"/>
  <c r="A18162" i="7"/>
  <c r="L3057" i="7"/>
  <c r="A18268" i="7"/>
  <c r="L2955" i="7"/>
  <c r="A18388" i="7"/>
  <c r="L2867" i="7"/>
  <c r="A18473" i="7"/>
  <c r="L2767" i="7"/>
  <c r="A18569" i="7"/>
  <c r="L2707" i="7"/>
  <c r="A18626" i="7"/>
  <c r="L2429" i="7"/>
  <c r="A18906" i="7"/>
  <c r="L1768" i="7"/>
  <c r="A19571" i="7"/>
  <c r="L1250" i="7"/>
  <c r="A20083" i="7"/>
  <c r="L4608" i="7"/>
  <c r="A16732" i="7"/>
  <c r="L4003" i="7"/>
  <c r="A17326" i="7"/>
  <c r="L4463" i="7"/>
  <c r="A16854" i="7"/>
  <c r="L3518" i="7"/>
  <c r="A17815" i="7"/>
  <c r="L3539" i="7"/>
  <c r="A17789" i="7"/>
  <c r="L4079" i="7"/>
  <c r="A17218" i="7"/>
  <c r="L3281" i="7"/>
  <c r="A18042" i="7"/>
  <c r="L2404" i="7"/>
  <c r="A18923" i="7"/>
  <c r="L2372" i="7"/>
  <c r="A18948" i="7"/>
  <c r="L1890" i="7"/>
  <c r="L1760" i="7"/>
  <c r="A19583" i="7"/>
  <c r="L1582" i="7"/>
  <c r="A19815" i="7"/>
  <c r="L1327" i="7"/>
  <c r="A20054" i="7"/>
  <c r="L3484" i="7"/>
  <c r="A17868" i="7"/>
  <c r="L3780" i="7"/>
  <c r="A17555" i="7"/>
  <c r="L4607" i="7"/>
  <c r="A16731" i="7"/>
  <c r="L3301" i="7"/>
  <c r="A18031" i="7"/>
  <c r="L4605" i="7"/>
  <c r="A16729" i="7"/>
  <c r="L3463" i="7"/>
  <c r="A17847" i="7"/>
  <c r="L3280" i="7"/>
  <c r="A18041" i="7"/>
  <c r="L2445" i="7"/>
  <c r="A18895" i="7"/>
  <c r="L2953" i="7"/>
  <c r="A18386" i="7"/>
  <c r="L2690" i="7"/>
  <c r="A18648" i="7"/>
  <c r="L3311" i="7"/>
  <c r="A18030" i="7"/>
  <c r="L3328" i="7"/>
  <c r="A18012" i="7"/>
  <c r="L4606" i="7"/>
  <c r="A16730" i="7"/>
  <c r="L4368" i="7"/>
  <c r="A16971" i="7"/>
  <c r="L4604" i="7"/>
  <c r="A16728" i="7"/>
  <c r="L4429" i="7"/>
  <c r="A16902" i="7"/>
  <c r="L3279" i="7"/>
  <c r="A18040" i="7"/>
  <c r="L1692" i="7"/>
  <c r="A19592" i="7"/>
  <c r="L1264" i="7"/>
  <c r="L4255" i="7"/>
  <c r="A17059" i="7"/>
  <c r="L3014" i="7"/>
  <c r="A18327" i="7"/>
  <c r="L2658" i="7"/>
  <c r="A18716" i="7"/>
  <c r="L3124" i="7"/>
  <c r="A18224" i="7"/>
  <c r="L2865" i="7"/>
  <c r="A18471" i="7"/>
  <c r="L1269" i="7"/>
  <c r="A20070" i="7"/>
  <c r="L2681" i="7"/>
  <c r="A18655" i="7"/>
  <c r="L1436" i="7"/>
  <c r="A19963" i="7"/>
  <c r="L2876" i="7"/>
  <c r="A18463" i="7"/>
  <c r="L874" i="7"/>
  <c r="A20459" i="7"/>
  <c r="L135" i="7"/>
  <c r="L4614" i="7"/>
  <c r="A16724" i="7"/>
  <c r="L3559" i="7"/>
  <c r="A17777" i="7"/>
  <c r="L4595" i="7"/>
  <c r="A16738" i="7"/>
  <c r="L3432" i="7"/>
  <c r="A17906" i="7"/>
  <c r="L3302" i="7"/>
  <c r="A18032" i="7"/>
  <c r="L4400" i="7"/>
  <c r="A16931" i="7"/>
  <c r="L3414" i="7"/>
  <c r="A17919" i="7"/>
  <c r="L3797" i="7"/>
  <c r="A17534" i="7"/>
  <c r="L4601" i="7"/>
  <c r="A16725" i="7"/>
  <c r="L2146" i="7"/>
  <c r="L2189" i="7"/>
  <c r="L4654" i="7"/>
  <c r="A16718" i="7"/>
  <c r="L3310" i="7"/>
  <c r="A18029" i="7"/>
  <c r="L3615" i="7"/>
  <c r="A17721" i="7"/>
  <c r="L3024" i="7"/>
  <c r="A18313" i="7"/>
  <c r="L3267" i="7"/>
  <c r="A18058" i="7"/>
  <c r="L3138" i="7"/>
  <c r="A18166" i="7"/>
  <c r="L2994" i="7"/>
  <c r="A18339" i="7"/>
  <c r="L2894" i="7"/>
  <c r="A18431" i="7"/>
  <c r="L2693" i="7"/>
  <c r="A18641" i="7"/>
  <c r="L2432" i="7"/>
  <c r="A18909" i="7"/>
  <c r="L2220" i="7"/>
  <c r="A19114" i="7"/>
  <c r="L1937" i="7"/>
  <c r="L1561" i="7"/>
  <c r="A19794" i="7"/>
  <c r="L1456" i="7"/>
  <c r="A19883" i="7"/>
  <c r="L833" i="7"/>
  <c r="A20500" i="7"/>
  <c r="L515" i="7"/>
  <c r="A20803" i="7"/>
  <c r="L368" i="7"/>
  <c r="L276" i="7"/>
  <c r="L3413" i="7"/>
  <c r="A17918" i="7"/>
  <c r="L3553" i="7"/>
  <c r="A17778" i="7"/>
  <c r="L3460" i="7"/>
  <c r="A17844" i="7"/>
  <c r="L4532" i="7"/>
  <c r="A16795"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BT73" i="3"/>
  <c r="W73" i="3"/>
  <c r="AQ73" i="3"/>
  <c r="BC73" i="3"/>
  <c r="N73" i="3"/>
  <c r="Z73" i="3"/>
  <c r="BL73" i="3"/>
  <c r="BS73" i="3"/>
  <c r="AB73" i="3"/>
  <c r="J73" i="3"/>
  <c r="AI73" i="3"/>
  <c r="AU73" i="3"/>
  <c r="BN73" i="3"/>
  <c r="E73" i="3"/>
  <c r="R73" i="3"/>
  <c r="AY73" i="3"/>
  <c r="BK73" i="3"/>
  <c r="V73" i="3"/>
  <c r="AP73" i="3"/>
  <c r="BA73" i="3"/>
  <c r="G73" i="3"/>
  <c r="AL73" i="3"/>
  <c r="BF73" i="3"/>
  <c r="BR73" i="3"/>
  <c r="T73" i="3"/>
  <c r="K73" i="3"/>
  <c r="AH73" i="3"/>
  <c r="AN73" i="3"/>
  <c r="AO73" i="3"/>
  <c r="Y73" i="3"/>
  <c r="AX73" i="3"/>
  <c r="BJ73" i="3"/>
  <c r="C73" i="3"/>
  <c r="U73" i="3"/>
  <c r="AF73" i="3"/>
  <c r="BU73" i="3"/>
  <c r="M73" i="3"/>
  <c r="Q73" i="3"/>
  <c r="AK73" i="3"/>
  <c r="BE73" i="3"/>
  <c r="BQ73" i="3"/>
  <c r="AG73" i="3"/>
  <c r="D73" i="3"/>
  <c r="AA73" i="3"/>
  <c r="BM73" i="3"/>
  <c r="H73" i="3"/>
  <c r="X73" i="3"/>
  <c r="AW73" i="3"/>
  <c r="BD73" i="3"/>
  <c r="L73" i="3"/>
  <c r="S73" i="3"/>
  <c r="AZ73" i="3"/>
  <c r="BO73" i="3"/>
  <c r="I73" i="3"/>
  <c r="AJ73" i="3"/>
  <c r="AV73" i="3"/>
  <c r="BP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7454" i="7"/>
  <c r="K17878" i="7"/>
  <c r="K17879" i="7"/>
  <c r="K17880" i="7"/>
  <c r="K17928" i="7"/>
  <c r="K17625" i="7"/>
  <c r="K17881" i="7"/>
  <c r="K18097" i="7"/>
  <c r="K17323" i="7"/>
  <c r="K17068" i="7"/>
  <c r="K17444" i="7"/>
  <c r="K17884" i="7"/>
  <c r="K18558" i="7"/>
  <c r="K18902" i="7"/>
  <c r="K19184" i="7"/>
  <c r="K18903" i="7"/>
  <c r="K19185" i="7"/>
  <c r="K17877" i="7"/>
  <c r="K18349" i="7"/>
  <c r="K18904" i="7"/>
  <c r="K19186" i="7"/>
  <c r="K18905" i="7"/>
  <c r="K19187" i="7"/>
  <c r="K19205" i="7"/>
  <c r="K19188" i="7"/>
  <c r="K19181" i="7"/>
  <c r="K19182" i="7"/>
  <c r="K19736" i="7"/>
  <c r="K20037" i="7"/>
  <c r="K20405" i="7"/>
  <c r="K19183" i="7"/>
  <c r="K19737" i="7"/>
  <c r="K20030" i="7"/>
  <c r="K20038" i="7"/>
  <c r="K20398" i="7"/>
  <c r="K20406" i="7"/>
  <c r="K20710" i="7"/>
  <c r="K19738" i="7"/>
  <c r="K20031" i="7"/>
  <c r="K20399" i="7"/>
  <c r="K20407" i="7"/>
  <c r="K20711" i="7"/>
  <c r="K19739" i="7"/>
  <c r="K19848" i="7"/>
  <c r="K20032" i="7"/>
  <c r="K20400" i="7"/>
  <c r="K20408" i="7"/>
  <c r="K20712" i="7"/>
  <c r="K19732" i="7"/>
  <c r="K19740" i="7"/>
  <c r="K20033" i="7"/>
  <c r="K20401" i="7"/>
  <c r="K20409" i="7"/>
  <c r="K19466" i="7"/>
  <c r="K19733" i="7"/>
  <c r="K19741" i="7"/>
  <c r="K20034" i="7"/>
  <c r="K20402" i="7"/>
  <c r="K20410" i="7"/>
  <c r="K20714" i="7"/>
  <c r="K19734" i="7"/>
  <c r="K20035" i="7"/>
  <c r="K20403" i="7"/>
  <c r="K20411" i="7"/>
  <c r="K20707" i="7"/>
  <c r="K20715" i="7"/>
  <c r="K20713" i="7"/>
  <c r="K20716" i="7"/>
  <c r="K20036" i="7"/>
  <c r="K20717" i="7"/>
  <c r="K20822" i="7"/>
  <c r="K19735" i="7"/>
  <c r="K20823" i="7"/>
  <c r="K20404" i="7"/>
  <c r="K20824" i="7"/>
  <c r="K20825" i="7"/>
  <c r="K18901" i="7"/>
  <c r="K20709" i="7"/>
  <c r="K20708"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K16940" i="7"/>
  <c r="K17078" i="7"/>
  <c r="K17278" i="7"/>
  <c r="K17470" i="7"/>
  <c r="K17526" i="7"/>
  <c r="K17614" i="7"/>
  <c r="K17870" i="7"/>
  <c r="K18278" i="7"/>
  <c r="K16942" i="7"/>
  <c r="K17079" i="7"/>
  <c r="K17279" i="7"/>
  <c r="K17431" i="7"/>
  <c r="K17615" i="7"/>
  <c r="K17799" i="7"/>
  <c r="K17871" i="7"/>
  <c r="K17432" i="7"/>
  <c r="K17472" i="7"/>
  <c r="K17178" i="7"/>
  <c r="K17067" i="7"/>
  <c r="K17179" i="7"/>
  <c r="K17076" i="7"/>
  <c r="K17996" i="7"/>
  <c r="K18926" i="7"/>
  <c r="K19510" i="7"/>
  <c r="K18186" i="7"/>
  <c r="K18422" i="7"/>
  <c r="K19393" i="7"/>
  <c r="A19393" i="7" s="1"/>
  <c r="K18680" i="7"/>
  <c r="K19394" i="7"/>
  <c r="K19416" i="7"/>
  <c r="K17077" i="7"/>
  <c r="K18561" i="7"/>
  <c r="K18993" i="7"/>
  <c r="K17994" i="7"/>
  <c r="A3332" i="7" s="1"/>
  <c r="K19198" i="7"/>
  <c r="K18555" i="7"/>
  <c r="K18731" i="7"/>
  <c r="K18732" i="7"/>
  <c r="K19957" i="7"/>
  <c r="K20445" i="7"/>
  <c r="K18885" i="7"/>
  <c r="K19609" i="7"/>
  <c r="K20718" i="7"/>
  <c r="K18925" i="7"/>
  <c r="K19755" i="7"/>
  <c r="K20048" i="7"/>
  <c r="K20056" i="7"/>
  <c r="K20488" i="7"/>
  <c r="K19716" i="7"/>
  <c r="K20057" i="7"/>
  <c r="K20137" i="7"/>
  <c r="K20257" i="7"/>
  <c r="K20385" i="7"/>
  <c r="K19842" i="7"/>
  <c r="K19874" i="7"/>
  <c r="K20074" i="7"/>
  <c r="K20562" i="7"/>
  <c r="K18557" i="7"/>
  <c r="K19766" i="7"/>
  <c r="K19875" i="7"/>
  <c r="K20164" i="7"/>
  <c r="K19679" i="7"/>
  <c r="K20833" i="7"/>
  <c r="K20834"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8606" i="7"/>
  <c r="K20200" i="7"/>
  <c r="K20768" i="7"/>
  <c r="K20386" i="7"/>
  <c r="K12641" i="7"/>
  <c r="K12982" i="7"/>
  <c r="K7605" i="7"/>
  <c r="K7606" i="7"/>
  <c r="A13719" i="7" s="1"/>
  <c r="K8032" i="7"/>
  <c r="K8511" i="7"/>
  <c r="A12835" i="7" s="1"/>
  <c r="K8607" i="7"/>
  <c r="K9058" i="7"/>
  <c r="K9715" i="7"/>
  <c r="A11586" i="7" s="1"/>
  <c r="K10505" i="7"/>
  <c r="A10830" i="7" s="1"/>
  <c r="K10542" i="7"/>
  <c r="K10621" i="7"/>
  <c r="K9892" i="7"/>
  <c r="K10961" i="7"/>
  <c r="K10543" i="7"/>
  <c r="K17920" i="7"/>
  <c r="K17571" i="7"/>
  <c r="K18630" i="7"/>
  <c r="K19446" i="7"/>
  <c r="A19446" i="7" s="1"/>
  <c r="K19319" i="7"/>
  <c r="K19320" i="7"/>
  <c r="K19307" i="7"/>
  <c r="K19315" i="7"/>
  <c r="K19308" i="7"/>
  <c r="K19316" i="7"/>
  <c r="K19806" i="7"/>
  <c r="K20238" i="7"/>
  <c r="K19610" i="7"/>
  <c r="K20561" i="7"/>
  <c r="K7734" i="7"/>
  <c r="K8246" i="7"/>
  <c r="K8617" i="7"/>
  <c r="K9081" i="7"/>
  <c r="K9493" i="7"/>
  <c r="K10311" i="7"/>
  <c r="K9946" i="7"/>
  <c r="K10663" i="7"/>
  <c r="K11681" i="7"/>
  <c r="K11005" i="7"/>
  <c r="A10308" i="7" s="1"/>
  <c r="K17399" i="7"/>
  <c r="K17768" i="7"/>
  <c r="K19335" i="7"/>
  <c r="K18082" i="7"/>
  <c r="K18746" i="7"/>
  <c r="K19041" i="7"/>
  <c r="K19684" i="7"/>
  <c r="K20170" i="7"/>
  <c r="K20563" i="7"/>
  <c r="K19988" i="7"/>
  <c r="K20740" i="7"/>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K16756" i="7"/>
  <c r="K16757" i="7"/>
  <c r="K16758" i="7"/>
  <c r="K17312" i="7"/>
  <c r="K18248" i="7"/>
  <c r="K16759" i="7"/>
  <c r="A4595" i="7" s="1"/>
  <c r="K17313" i="7"/>
  <c r="K18057" i="7"/>
  <c r="K18145" i="7"/>
  <c r="K17314" i="7"/>
  <c r="K17746" i="7"/>
  <c r="K17315" i="7"/>
  <c r="K17747" i="7"/>
  <c r="K17748" i="7"/>
  <c r="K18079" i="7"/>
  <c r="K18399" i="7"/>
  <c r="K18430" i="7"/>
  <c r="K18478" i="7"/>
  <c r="K18244" i="7"/>
  <c r="K18143" i="7"/>
  <c r="K18269" i="7"/>
  <c r="K18432" i="7"/>
  <c r="K18189" i="7"/>
  <c r="K18324" i="7"/>
  <c r="A3046" i="7" s="1"/>
  <c r="K18340" i="7"/>
  <c r="K18157" i="7"/>
  <c r="K18442" i="7"/>
  <c r="K18055" i="7"/>
  <c r="K18159" i="7"/>
  <c r="K18263" i="7"/>
  <c r="K18397" i="7"/>
  <c r="K18444" i="7"/>
  <c r="K18476" i="7"/>
  <c r="K17749" i="7"/>
  <c r="K18205"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6885" i="7"/>
  <c r="K16846" i="7"/>
  <c r="K16936" i="7"/>
  <c r="K16737" i="7"/>
  <c r="K17726" i="7"/>
  <c r="K17774" i="7"/>
  <c r="K17495" i="7"/>
  <c r="K17775" i="7"/>
  <c r="K17943" i="7"/>
  <c r="K17192" i="7"/>
  <c r="K17233" i="7"/>
  <c r="K17737" i="7"/>
  <c r="K17753" i="7"/>
  <c r="K18289" i="7"/>
  <c r="K17354" i="7"/>
  <c r="K17370" i="7"/>
  <c r="K17642" i="7"/>
  <c r="K17395" i="7"/>
  <c r="K17403" i="7"/>
  <c r="K18982" i="7"/>
  <c r="K19075" i="7"/>
  <c r="K19334" i="7"/>
  <c r="K19342" i="7"/>
  <c r="K16939" i="7"/>
  <c r="K18927" i="7"/>
  <c r="K19076" i="7"/>
  <c r="K18824" i="7"/>
  <c r="K18856" i="7"/>
  <c r="K19504" i="7"/>
  <c r="K18601" i="7"/>
  <c r="K19138" i="7"/>
  <c r="K19388" i="7"/>
  <c r="K18715" i="7"/>
  <c r="K18851" i="7"/>
  <c r="K18947" i="7"/>
  <c r="K19451" i="7"/>
  <c r="K19467" i="7"/>
  <c r="K18836" i="7"/>
  <c r="K19192" i="7"/>
  <c r="K19543" i="7"/>
  <c r="K19648" i="7"/>
  <c r="K20101" i="7"/>
  <c r="K20285" i="7"/>
  <c r="K20293" i="7"/>
  <c r="K19409" i="7"/>
  <c r="K19681" i="7"/>
  <c r="K20310" i="7"/>
  <c r="K20462" i="7"/>
  <c r="K19634" i="7"/>
  <c r="K19642" i="7"/>
  <c r="K19935" i="7"/>
  <c r="K19951" i="7"/>
  <c r="K20719" i="7"/>
  <c r="K19090" i="7"/>
  <c r="K20592" i="7"/>
  <c r="K19141" i="7"/>
  <c r="K19379" i="7"/>
  <c r="K19498" i="7"/>
  <c r="K19913" i="7"/>
  <c r="K19961" i="7"/>
  <c r="K20169" i="7"/>
  <c r="K20425" i="7"/>
  <c r="K20593" i="7"/>
  <c r="K19501" i="7"/>
  <c r="K19661" i="7"/>
  <c r="K19669" i="7"/>
  <c r="K19701" i="7"/>
  <c r="K19970" i="7"/>
  <c r="K20306" i="7"/>
  <c r="K20426" i="7"/>
  <c r="K20762" i="7"/>
  <c r="K19551" i="7"/>
  <c r="K19843" i="7"/>
  <c r="K19939" i="7"/>
  <c r="K19947" i="7"/>
  <c r="K20491" i="7"/>
  <c r="K20603" i="7"/>
  <c r="K20611" i="7"/>
  <c r="K20627" i="7"/>
  <c r="K19655" i="7"/>
  <c r="K20420" i="7"/>
  <c r="K19767" i="7"/>
  <c r="K20620" i="7"/>
  <c r="K20621" i="7"/>
  <c r="K20793" i="7"/>
  <c r="K20849" i="7"/>
  <c r="K20604" i="7"/>
  <c r="K20665" i="7"/>
  <c r="K19391" i="7"/>
  <c r="K20794"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18880" i="7"/>
  <c r="K20149" i="7"/>
  <c r="K20373" i="7"/>
  <c r="K20150" i="7"/>
  <c r="K20151" i="7"/>
  <c r="K20146" i="7"/>
  <c r="K20147" i="7"/>
  <c r="K20148"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6747" i="7"/>
  <c r="K16851" i="7"/>
  <c r="K16740" i="7"/>
  <c r="K16748" i="7"/>
  <c r="K16741" i="7"/>
  <c r="K16781" i="7"/>
  <c r="K16742" i="7"/>
  <c r="K16744" i="7"/>
  <c r="K16776" i="7"/>
  <c r="K16848" i="7"/>
  <c r="K16952" i="7"/>
  <c r="K16745" i="7"/>
  <c r="K16753" i="7"/>
  <c r="K16849" i="7"/>
  <c r="K16977" i="7"/>
  <c r="K17358" i="7"/>
  <c r="K17382" i="7"/>
  <c r="K17742" i="7"/>
  <c r="K18086" i="7"/>
  <c r="K18318" i="7"/>
  <c r="K17071" i="7"/>
  <c r="K17143" i="7"/>
  <c r="K16754" i="7"/>
  <c r="K16847" i="7"/>
  <c r="K17624" i="7"/>
  <c r="K17760" i="7"/>
  <c r="K18136" i="7"/>
  <c r="K16850" i="7"/>
  <c r="K17361" i="7"/>
  <c r="K17673" i="7"/>
  <c r="K17769" i="7"/>
  <c r="K18073" i="7"/>
  <c r="K18193" i="7"/>
  <c r="K18209" i="7"/>
  <c r="K18217" i="7"/>
  <c r="K18345" i="7"/>
  <c r="K18409" i="7"/>
  <c r="K17562" i="7"/>
  <c r="K17738" i="7"/>
  <c r="K17123" i="7"/>
  <c r="K17355" i="7"/>
  <c r="K17371" i="7"/>
  <c r="K17595" i="7"/>
  <c r="K17739" i="7"/>
  <c r="K17755" i="7"/>
  <c r="K17771" i="7"/>
  <c r="K18075" i="7"/>
  <c r="K18195" i="7"/>
  <c r="K18211" i="7"/>
  <c r="K18219" i="7"/>
  <c r="K18411" i="7"/>
  <c r="K16743" i="7"/>
  <c r="K17124" i="7"/>
  <c r="K17188" i="7"/>
  <c r="K17356" i="7"/>
  <c r="K17372" i="7"/>
  <c r="K17404" i="7"/>
  <c r="K17596" i="7"/>
  <c r="K17756" i="7"/>
  <c r="K17772" i="7"/>
  <c r="K17754" i="7"/>
  <c r="K18410" i="7"/>
  <c r="K18838" i="7"/>
  <c r="K18870" i="7"/>
  <c r="K18894" i="7"/>
  <c r="K19083" i="7"/>
  <c r="K19091" i="7"/>
  <c r="K19099" i="7"/>
  <c r="K19142" i="7"/>
  <c r="K19376" i="7"/>
  <c r="K19430" i="7"/>
  <c r="K19400" i="7"/>
  <c r="K19408" i="7"/>
  <c r="K17757" i="7"/>
  <c r="K18197" i="7"/>
  <c r="K18348" i="7"/>
  <c r="K18412" i="7"/>
  <c r="K18831" i="7"/>
  <c r="K18839" i="7"/>
  <c r="K18871" i="7"/>
  <c r="K18911" i="7"/>
  <c r="K19084" i="7"/>
  <c r="K19092" i="7"/>
  <c r="K19247" i="7"/>
  <c r="K19377" i="7"/>
  <c r="K17357" i="7"/>
  <c r="K18071" i="7"/>
  <c r="K18832" i="7"/>
  <c r="K18840" i="7"/>
  <c r="K19028" i="7"/>
  <c r="K19077" i="7"/>
  <c r="K19093" i="7"/>
  <c r="K17765" i="7"/>
  <c r="K18332" i="7"/>
  <c r="K18825" i="7"/>
  <c r="K18913" i="7"/>
  <c r="K19078" i="7"/>
  <c r="K19094" i="7"/>
  <c r="K19169" i="7"/>
  <c r="K17770" i="7"/>
  <c r="K18316" i="7"/>
  <c r="K18826" i="7"/>
  <c r="K18842" i="7"/>
  <c r="K18914" i="7"/>
  <c r="K19079" i="7"/>
  <c r="K19095" i="7"/>
  <c r="K19146" i="7"/>
  <c r="K19372" i="7"/>
  <c r="K19426" i="7"/>
  <c r="K17597" i="7"/>
  <c r="K18087" i="7"/>
  <c r="K18135" i="7"/>
  <c r="K18213" i="7"/>
  <c r="K18334" i="7"/>
  <c r="K18547" i="7"/>
  <c r="K18827" i="7"/>
  <c r="K18843" i="7"/>
  <c r="K18915" i="7"/>
  <c r="K19007" i="7"/>
  <c r="K19080" i="7"/>
  <c r="K19096" i="7"/>
  <c r="K19128" i="7"/>
  <c r="K19373" i="7"/>
  <c r="K19381" i="7"/>
  <c r="K19427" i="7"/>
  <c r="K19405" i="7"/>
  <c r="K17333" i="7"/>
  <c r="K17741" i="7"/>
  <c r="K18828" i="7"/>
  <c r="K19081" i="7"/>
  <c r="K19129" i="7"/>
  <c r="K19428" i="7"/>
  <c r="K19398" i="7"/>
  <c r="K19406" i="7"/>
  <c r="K19490" i="7"/>
  <c r="K19656" i="7"/>
  <c r="K19664" i="7"/>
  <c r="K19672" i="7"/>
  <c r="K19829" i="7"/>
  <c r="K19949" i="7"/>
  <c r="K19989" i="7"/>
  <c r="K20317" i="7"/>
  <c r="K20325" i="7"/>
  <c r="K20389" i="7"/>
  <c r="K18320" i="7"/>
  <c r="K18837" i="7"/>
  <c r="K19649" i="7"/>
  <c r="K19657" i="7"/>
  <c r="K19665" i="7"/>
  <c r="K19673" i="7"/>
  <c r="K19830" i="7"/>
  <c r="K19950" i="7"/>
  <c r="K20294" i="7"/>
  <c r="K20590" i="7"/>
  <c r="K16746" i="7"/>
  <c r="K18789" i="7"/>
  <c r="K19082" i="7"/>
  <c r="K19371" i="7"/>
  <c r="K19618" i="7"/>
  <c r="K19650" i="7"/>
  <c r="K19831" i="7"/>
  <c r="K20303" i="7"/>
  <c r="K20327" i="7"/>
  <c r="K20351" i="7"/>
  <c r="K20591" i="7"/>
  <c r="K20599" i="7"/>
  <c r="K20615" i="7"/>
  <c r="K20631" i="7"/>
  <c r="K20639" i="7"/>
  <c r="K18336" i="7"/>
  <c r="K19375" i="7"/>
  <c r="K19651" i="7"/>
  <c r="K19936" i="7"/>
  <c r="K19952" i="7"/>
  <c r="K20096" i="7"/>
  <c r="K20304" i="7"/>
  <c r="K20328" i="7"/>
  <c r="K20352" i="7"/>
  <c r="K20600" i="7"/>
  <c r="K20616" i="7"/>
  <c r="K20632" i="7"/>
  <c r="K19098" i="7"/>
  <c r="K19652" i="7"/>
  <c r="K19748" i="7"/>
  <c r="K19756" i="7"/>
  <c r="K19937" i="7"/>
  <c r="K19953" i="7"/>
  <c r="K20297" i="7"/>
  <c r="K20305" i="7"/>
  <c r="K20609" i="7"/>
  <c r="K18215" i="7"/>
  <c r="K19749" i="7"/>
  <c r="K19938" i="7"/>
  <c r="K20290" i="7"/>
  <c r="K20594" i="7"/>
  <c r="K20610" i="7"/>
  <c r="K20618" i="7"/>
  <c r="K20634" i="7"/>
  <c r="K20650" i="7"/>
  <c r="K16951" i="7"/>
  <c r="K19403" i="7"/>
  <c r="K19646" i="7"/>
  <c r="K19662" i="7"/>
  <c r="K20291" i="7"/>
  <c r="K20307" i="7"/>
  <c r="K20315" i="7"/>
  <c r="K20595" i="7"/>
  <c r="K20619" i="7"/>
  <c r="K20651" i="7"/>
  <c r="K19940" i="7"/>
  <c r="K20612" i="7"/>
  <c r="K19948" i="7"/>
  <c r="K20316" i="7"/>
  <c r="K20613" i="7"/>
  <c r="K18344" i="7"/>
  <c r="K19489" i="7"/>
  <c r="K19404" i="7"/>
  <c r="K19663" i="7"/>
  <c r="K20324" i="7"/>
  <c r="K20652" i="7"/>
  <c r="K20653" i="7"/>
  <c r="K20596" i="7"/>
  <c r="K19783" i="7"/>
  <c r="K20597" i="7"/>
  <c r="K20292"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7239" i="7"/>
  <c r="K19246" i="7"/>
  <c r="K19168" i="7"/>
  <c r="K17826" i="7"/>
  <c r="K20691" i="7"/>
  <c r="K20699" i="7"/>
  <c r="K20697"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6841" i="7"/>
  <c r="K18126" i="7"/>
  <c r="K16955" i="7"/>
  <c r="K17307" i="7"/>
  <c r="K17612" i="7"/>
  <c r="K19027" i="7"/>
  <c r="K16842" i="7"/>
  <c r="K20453" i="7"/>
  <c r="K20103" i="7"/>
  <c r="K19801" i="7"/>
  <c r="K19525" i="7"/>
  <c r="K20789" i="7"/>
  <c r="K18733"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19419" i="7"/>
  <c r="K7885" i="7"/>
  <c r="K8286" i="7"/>
  <c r="K8622" i="7"/>
  <c r="K9494" i="7"/>
  <c r="K9943" i="7"/>
  <c r="K9077" i="7"/>
  <c r="K10974" i="7"/>
  <c r="K10665" i="7"/>
  <c r="K10299" i="7"/>
  <c r="A11030" i="7" s="1"/>
  <c r="K12074" i="7"/>
  <c r="K11622" i="7"/>
  <c r="K16869" i="7"/>
  <c r="K17129" i="7"/>
  <c r="K17227" i="7"/>
  <c r="K17819" i="7"/>
  <c r="K19003" i="7"/>
  <c r="K19029" i="7"/>
  <c r="K18682" i="7"/>
  <c r="K18138" i="7"/>
  <c r="K19008" i="7"/>
  <c r="K20174" i="7"/>
  <c r="K20502" i="7"/>
  <c r="K20840" i="7"/>
  <c r="K19852" i="7"/>
  <c r="K19591"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6953" i="7"/>
  <c r="K16954" i="7"/>
  <c r="K17334" i="7"/>
  <c r="K17602" i="7"/>
  <c r="K18083" i="7"/>
  <c r="K18776" i="7"/>
  <c r="K19328" i="7"/>
  <c r="K18833" i="7"/>
  <c r="K19127" i="7"/>
  <c r="K19354" i="7"/>
  <c r="K19039" i="7"/>
  <c r="K19507" i="7"/>
  <c r="K18853" i="7"/>
  <c r="K13035" i="7"/>
  <c r="K12236" i="7"/>
  <c r="K13172" i="7"/>
  <c r="K14476" i="7"/>
  <c r="K12622" i="7"/>
  <c r="K14030" i="7"/>
  <c r="K14166" i="7"/>
  <c r="K13516" i="7"/>
  <c r="K16225" i="7"/>
  <c r="K15276" i="7"/>
  <c r="K14814" i="7"/>
  <c r="K15384" i="7"/>
  <c r="K10807" i="7"/>
  <c r="K10856" i="7"/>
  <c r="K10857" i="7"/>
  <c r="K17591" i="7"/>
  <c r="K17600" i="7"/>
  <c r="K17651" i="7"/>
  <c r="K18035" i="7"/>
  <c r="K20559" i="7"/>
  <c r="K20882"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K16723" i="7"/>
  <c r="K16763" i="7"/>
  <c r="K16819" i="7"/>
  <c r="K16827" i="7"/>
  <c r="K16835" i="7"/>
  <c r="K16891" i="7"/>
  <c r="K16899" i="7"/>
  <c r="K16820" i="7"/>
  <c r="K16828" i="7"/>
  <c r="K16836" i="7"/>
  <c r="K16892" i="7"/>
  <c r="K16900" i="7"/>
  <c r="K16956" i="7"/>
  <c r="K16964" i="7"/>
  <c r="K17004" i="7"/>
  <c r="K17044" i="7"/>
  <c r="K17052" i="7"/>
  <c r="K16733" i="7"/>
  <c r="K16821" i="7"/>
  <c r="K16829" i="7"/>
  <c r="K16893" i="7"/>
  <c r="K16901" i="7"/>
  <c r="K16957" i="7"/>
  <c r="K16965" i="7"/>
  <c r="K17005" i="7"/>
  <c r="K17045" i="7"/>
  <c r="K17053" i="7"/>
  <c r="K16702" i="7"/>
  <c r="K16822" i="7"/>
  <c r="K16830" i="7"/>
  <c r="K16712" i="7"/>
  <c r="K16720" i="7"/>
  <c r="K16824" i="7"/>
  <c r="K16832" i="7"/>
  <c r="K16896" i="7"/>
  <c r="K16960" i="7"/>
  <c r="K17008" i="7"/>
  <c r="K17048" i="7"/>
  <c r="K16721" i="7"/>
  <c r="A4619" i="7" s="1"/>
  <c r="K16817" i="7"/>
  <c r="K16825" i="7"/>
  <c r="K16833" i="7"/>
  <c r="K16889" i="7"/>
  <c r="K16897" i="7"/>
  <c r="K16961" i="7"/>
  <c r="K17009" i="7"/>
  <c r="K17049" i="7"/>
  <c r="K17057" i="7"/>
  <c r="K16722" i="7"/>
  <c r="K16818" i="7"/>
  <c r="K16890" i="7"/>
  <c r="K17010" i="7"/>
  <c r="K17050" i="7"/>
  <c r="K17086" i="7"/>
  <c r="K17150" i="7"/>
  <c r="K17158" i="7"/>
  <c r="K17206" i="7"/>
  <c r="K17246" i="7"/>
  <c r="K17262" i="7"/>
  <c r="K17318" i="7"/>
  <c r="K17350" i="7"/>
  <c r="K17422" i="7"/>
  <c r="K17438" i="7"/>
  <c r="K17446" i="7"/>
  <c r="K17486" i="7"/>
  <c r="K17518" i="7"/>
  <c r="K17582" i="7"/>
  <c r="K17630" i="7"/>
  <c r="K17654" i="7"/>
  <c r="K17782" i="7"/>
  <c r="K17814" i="7"/>
  <c r="K17846" i="7"/>
  <c r="K17862" i="7"/>
  <c r="K17886" i="7"/>
  <c r="K17902" i="7"/>
  <c r="K18022" i="7"/>
  <c r="K18102" i="7"/>
  <c r="K18238" i="7"/>
  <c r="K16823" i="7"/>
  <c r="K16894" i="7"/>
  <c r="K17051" i="7"/>
  <c r="K17087" i="7"/>
  <c r="K17151" i="7"/>
  <c r="K17159" i="7"/>
  <c r="K17207" i="7"/>
  <c r="K17247" i="7"/>
  <c r="K17263" i="7"/>
  <c r="K17319" i="7"/>
  <c r="K17327" i="7"/>
  <c r="K17343" i="7"/>
  <c r="K17415" i="7"/>
  <c r="K17423" i="7"/>
  <c r="K17439" i="7"/>
  <c r="K17447" i="7"/>
  <c r="K17455" i="7"/>
  <c r="K17519" i="7"/>
  <c r="K17583" i="7"/>
  <c r="K17607" i="7"/>
  <c r="K17631" i="7"/>
  <c r="K17655" i="7"/>
  <c r="K17783" i="7"/>
  <c r="K17831" i="7"/>
  <c r="K17863" i="7"/>
  <c r="K17887" i="7"/>
  <c r="K17903" i="7"/>
  <c r="K17983" i="7"/>
  <c r="K18007" i="7"/>
  <c r="K18023" i="7"/>
  <c r="K16826" i="7"/>
  <c r="K16895" i="7"/>
  <c r="K16958" i="7"/>
  <c r="K17054" i="7"/>
  <c r="K17088" i="7"/>
  <c r="K17152" i="7"/>
  <c r="K17160" i="7"/>
  <c r="K17208" i="7"/>
  <c r="K17248" i="7"/>
  <c r="K17264" i="7"/>
  <c r="K17280" i="7"/>
  <c r="K17288" i="7"/>
  <c r="K17344" i="7"/>
  <c r="K17416" i="7"/>
  <c r="K17424" i="7"/>
  <c r="K17448" i="7"/>
  <c r="K17520" i="7"/>
  <c r="K17528" i="7"/>
  <c r="K17576" i="7"/>
  <c r="K17584" i="7"/>
  <c r="K17608" i="7"/>
  <c r="K17656" i="7"/>
  <c r="K17664" i="7"/>
  <c r="K17688" i="7"/>
  <c r="K17784" i="7"/>
  <c r="K17832" i="7"/>
  <c r="K17864" i="7"/>
  <c r="K17984" i="7"/>
  <c r="K18024" i="7"/>
  <c r="K18104" i="7"/>
  <c r="K16831" i="7"/>
  <c r="K16898" i="7"/>
  <c r="K16959" i="7"/>
  <c r="K17055" i="7"/>
  <c r="K17113" i="7"/>
  <c r="K17153" i="7"/>
  <c r="K17161" i="7"/>
  <c r="K17209" i="7"/>
  <c r="K17241" i="7"/>
  <c r="K17249" i="7"/>
  <c r="K17265" i="7"/>
  <c r="K17281" i="7"/>
  <c r="K17321" i="7"/>
  <c r="K17345" i="7"/>
  <c r="K17417" i="7"/>
  <c r="A3934" i="7" s="1"/>
  <c r="K17521" i="7"/>
  <c r="K17577" i="7"/>
  <c r="K17609" i="7"/>
  <c r="K17633" i="7"/>
  <c r="K17657" i="7"/>
  <c r="K17689" i="7"/>
  <c r="K17785" i="7"/>
  <c r="K17833" i="7"/>
  <c r="K17865" i="7"/>
  <c r="K17985" i="7"/>
  <c r="K18025" i="7"/>
  <c r="K18105" i="7"/>
  <c r="K18417" i="7"/>
  <c r="K16706" i="7"/>
  <c r="K16834" i="7"/>
  <c r="K16962" i="7"/>
  <c r="K17002" i="7"/>
  <c r="K17056" i="7"/>
  <c r="K17098" i="7"/>
  <c r="K17114" i="7"/>
  <c r="K17154" i="7"/>
  <c r="K17162" i="7"/>
  <c r="K17210" i="7"/>
  <c r="K17242" i="7"/>
  <c r="K17266" i="7"/>
  <c r="K17282" i="7"/>
  <c r="K17346" i="7"/>
  <c r="K17418" i="7"/>
  <c r="K17546" i="7"/>
  <c r="K17578" i="7"/>
  <c r="K17586" i="7"/>
  <c r="A3781" i="7" s="1"/>
  <c r="K17610" i="7"/>
  <c r="A3745" i="7" s="1"/>
  <c r="K17626" i="7"/>
  <c r="K17658" i="7"/>
  <c r="K17690" i="7"/>
  <c r="K17714" i="7"/>
  <c r="K16963" i="7"/>
  <c r="K17003" i="7"/>
  <c r="K17043" i="7"/>
  <c r="K17155" i="7"/>
  <c r="K17163" i="7"/>
  <c r="K17203" i="7"/>
  <c r="K17211" i="7"/>
  <c r="K17243" i="7"/>
  <c r="K17267" i="7"/>
  <c r="K17283" i="7"/>
  <c r="K17347" i="7"/>
  <c r="K17419" i="7"/>
  <c r="K17483" i="7"/>
  <c r="K17499" i="7"/>
  <c r="K17579" i="7"/>
  <c r="K17587" i="7"/>
  <c r="K17611" i="7"/>
  <c r="K17627" i="7"/>
  <c r="K17659" i="7"/>
  <c r="K17715" i="7"/>
  <c r="K17779" i="7"/>
  <c r="K17811" i="7"/>
  <c r="K17835" i="7"/>
  <c r="K17883" i="7"/>
  <c r="K17899" i="7"/>
  <c r="K18099" i="7"/>
  <c r="K18107" i="7"/>
  <c r="K18139" i="7"/>
  <c r="K18235" i="7"/>
  <c r="K18363" i="7"/>
  <c r="K18379" i="7"/>
  <c r="K18419" i="7"/>
  <c r="K16966" i="7"/>
  <c r="K17006" i="7"/>
  <c r="K17046" i="7"/>
  <c r="K17156" i="7"/>
  <c r="K17164" i="7"/>
  <c r="K17204" i="7"/>
  <c r="K17212" i="7"/>
  <c r="K17244" i="7"/>
  <c r="K17284" i="7"/>
  <c r="K17348" i="7"/>
  <c r="K17420" i="7"/>
  <c r="K17484" i="7"/>
  <c r="K17508" i="7"/>
  <c r="K17580" i="7"/>
  <c r="K17628" i="7"/>
  <c r="K17660" i="7"/>
  <c r="K17780" i="7"/>
  <c r="K17812" i="7"/>
  <c r="K17820" i="7"/>
  <c r="K17836" i="7"/>
  <c r="K17860" i="7"/>
  <c r="K17900" i="7"/>
  <c r="K16967" i="7"/>
  <c r="K17317" i="7"/>
  <c r="K17349" i="7"/>
  <c r="K17781" i="7"/>
  <c r="K17821" i="7"/>
  <c r="K17914" i="7"/>
  <c r="K17986" i="7"/>
  <c r="K18141" i="7"/>
  <c r="K18367" i="7"/>
  <c r="K18550" i="7"/>
  <c r="K18590" i="7"/>
  <c r="K18662" i="7"/>
  <c r="K18718" i="7"/>
  <c r="K18758" i="7"/>
  <c r="K18782" i="7"/>
  <c r="K18806" i="7"/>
  <c r="K19018" i="7"/>
  <c r="K19050" i="7"/>
  <c r="K19115" i="7"/>
  <c r="K19150" i="7"/>
  <c r="K19202" i="7"/>
  <c r="K19133" i="7"/>
  <c r="K19294" i="7"/>
  <c r="K19350" i="7"/>
  <c r="K19422" i="7"/>
  <c r="K19494" i="7"/>
  <c r="K19518" i="7"/>
  <c r="K19566" i="7"/>
  <c r="K19582" i="7"/>
  <c r="K17149" i="7"/>
  <c r="K17245" i="7"/>
  <c r="K17445" i="7"/>
  <c r="K17786" i="7"/>
  <c r="K18368" i="7"/>
  <c r="K18380" i="7"/>
  <c r="K18511" i="7"/>
  <c r="K18551" i="7"/>
  <c r="K18591" i="7"/>
  <c r="K18663" i="7"/>
  <c r="K18719" i="7"/>
  <c r="K18751" i="7"/>
  <c r="K18759" i="7"/>
  <c r="K18783" i="7"/>
  <c r="K18807" i="7"/>
  <c r="K18919" i="7"/>
  <c r="K18951" i="7"/>
  <c r="K19019" i="7"/>
  <c r="K19051" i="7"/>
  <c r="K19116" i="7"/>
  <c r="K19151" i="7"/>
  <c r="K19203" i="7"/>
  <c r="K19134" i="7"/>
  <c r="K19263" i="7"/>
  <c r="K19295" i="7"/>
  <c r="K19359" i="7"/>
  <c r="K19423" i="7"/>
  <c r="K19431" i="7"/>
  <c r="K19455" i="7"/>
  <c r="K19471" i="7"/>
  <c r="K19495" i="7"/>
  <c r="K17157" i="7"/>
  <c r="K17629" i="7"/>
  <c r="K17653" i="7"/>
  <c r="K18098" i="7"/>
  <c r="K18381" i="7"/>
  <c r="K18512" i="7"/>
  <c r="K18552" i="7"/>
  <c r="K18592" i="7"/>
  <c r="K18664" i="7"/>
  <c r="K18688" i="7"/>
  <c r="K18720" i="7"/>
  <c r="K18752" i="7"/>
  <c r="K18784" i="7"/>
  <c r="K18808" i="7"/>
  <c r="K18888" i="7"/>
  <c r="K18920" i="7"/>
  <c r="K19020" i="7"/>
  <c r="K19052" i="7"/>
  <c r="K19117" i="7"/>
  <c r="K19152" i="7"/>
  <c r="K19204" i="7"/>
  <c r="K19214" i="7"/>
  <c r="K19296" i="7"/>
  <c r="K19304" i="7"/>
  <c r="K19336" i="7"/>
  <c r="K19432" i="7"/>
  <c r="K19456" i="7"/>
  <c r="K19472" i="7"/>
  <c r="K17007" i="7"/>
  <c r="K17165" i="7"/>
  <c r="K17813" i="7"/>
  <c r="K17882" i="7"/>
  <c r="K17901" i="7"/>
  <c r="K18100" i="7"/>
  <c r="K18513" i="7"/>
  <c r="K18529" i="7"/>
  <c r="K18553" i="7"/>
  <c r="K18593" i="7"/>
  <c r="K18665" i="7"/>
  <c r="K18689" i="7"/>
  <c r="K18705" i="7"/>
  <c r="K18753" i="7"/>
  <c r="K18809" i="7"/>
  <c r="K18857" i="7"/>
  <c r="K18921" i="7"/>
  <c r="K18969" i="7"/>
  <c r="K18985" i="7"/>
  <c r="K19013" i="7"/>
  <c r="K19045" i="7"/>
  <c r="K19118" i="7"/>
  <c r="K19215" i="7"/>
  <c r="K19225" i="7"/>
  <c r="K19249" i="7"/>
  <c r="K19257" i="7"/>
  <c r="K17421" i="7"/>
  <c r="K17485" i="7"/>
  <c r="K17885" i="7"/>
  <c r="K18101" i="7"/>
  <c r="K18236" i="7"/>
  <c r="K18415" i="7"/>
  <c r="K18514" i="7"/>
  <c r="K18530" i="7"/>
  <c r="K18554" i="7"/>
  <c r="K18594" i="7"/>
  <c r="K18690" i="7"/>
  <c r="K18754" i="7"/>
  <c r="K18858" i="7"/>
  <c r="K18970" i="7"/>
  <c r="K18986" i="7"/>
  <c r="K19014" i="7"/>
  <c r="K19030" i="7"/>
  <c r="K19046" i="7"/>
  <c r="K19216" i="7"/>
  <c r="A19216" i="7" s="1"/>
  <c r="K19258" i="7"/>
  <c r="K19306" i="7"/>
  <c r="K19338" i="7"/>
  <c r="K19396" i="7"/>
  <c r="K17261" i="7"/>
  <c r="K17509" i="7"/>
  <c r="K17845" i="7"/>
  <c r="K17861" i="7"/>
  <c r="K18103" i="7"/>
  <c r="K18237" i="7"/>
  <c r="K18364" i="7"/>
  <c r="K18416" i="7"/>
  <c r="K18515" i="7"/>
  <c r="K18531" i="7"/>
  <c r="K18587" i="7"/>
  <c r="K18651" i="7"/>
  <c r="K18691" i="7"/>
  <c r="K18755" i="7"/>
  <c r="K18859" i="7"/>
  <c r="K18899" i="7"/>
  <c r="K18931" i="7"/>
  <c r="K18971" i="7"/>
  <c r="K19015" i="7"/>
  <c r="K19031" i="7"/>
  <c r="K19047" i="7"/>
  <c r="K19147" i="7"/>
  <c r="K19163" i="7"/>
  <c r="K19217" i="7"/>
  <c r="K19259" i="7"/>
  <c r="K19291" i="7"/>
  <c r="K19339" i="7"/>
  <c r="K19459" i="7"/>
  <c r="K19483" i="7"/>
  <c r="K19547" i="7"/>
  <c r="K17047" i="7"/>
  <c r="K17205" i="7"/>
  <c r="K17834" i="7"/>
  <c r="K18021" i="7"/>
  <c r="K18106" i="7"/>
  <c r="K18239" i="7"/>
  <c r="K18365" i="7"/>
  <c r="K18418" i="7"/>
  <c r="K18516" i="7"/>
  <c r="K18564" i="7"/>
  <c r="K18588" i="7"/>
  <c r="K18652" i="7"/>
  <c r="K18756" i="7"/>
  <c r="K18780" i="7"/>
  <c r="K18860" i="7"/>
  <c r="K18876" i="7"/>
  <c r="K18900" i="7"/>
  <c r="K18932" i="7"/>
  <c r="K18972" i="7"/>
  <c r="K18988" i="7"/>
  <c r="K18996" i="7"/>
  <c r="K19016" i="7"/>
  <c r="K19032" i="7"/>
  <c r="K19048" i="7"/>
  <c r="K19148" i="7"/>
  <c r="K19172" i="7"/>
  <c r="K19260" i="7"/>
  <c r="K19292" i="7"/>
  <c r="K19340" i="7"/>
  <c r="K19348" i="7"/>
  <c r="K19460" i="7"/>
  <c r="K17581" i="7"/>
  <c r="K18565" i="7"/>
  <c r="K18781" i="7"/>
  <c r="K19017" i="7"/>
  <c r="K19458" i="7"/>
  <c r="K19520" i="7"/>
  <c r="K19632" i="7"/>
  <c r="K19712" i="7"/>
  <c r="K19760" i="7"/>
  <c r="K19837" i="7"/>
  <c r="K19845" i="7"/>
  <c r="K19861" i="7"/>
  <c r="K19917" i="7"/>
  <c r="K19965" i="7"/>
  <c r="K19997" i="7"/>
  <c r="K20013" i="7"/>
  <c r="K20021" i="7"/>
  <c r="K20029" i="7"/>
  <c r="K20067" i="7"/>
  <c r="K20157" i="7"/>
  <c r="K20181" i="7"/>
  <c r="K20213" i="7"/>
  <c r="K20245" i="7"/>
  <c r="K20341" i="7"/>
  <c r="K20357" i="7"/>
  <c r="K20437" i="7"/>
  <c r="K20493" i="7"/>
  <c r="K17213" i="7"/>
  <c r="K18026" i="7"/>
  <c r="K18366" i="7"/>
  <c r="K19130" i="7"/>
  <c r="K19337" i="7"/>
  <c r="K19493" i="7"/>
  <c r="K19521" i="7"/>
  <c r="K19593" i="7"/>
  <c r="K19601" i="7"/>
  <c r="K19633" i="7"/>
  <c r="K19785" i="7"/>
  <c r="K19822" i="7"/>
  <c r="K19862" i="7"/>
  <c r="K19966" i="7"/>
  <c r="K19998" i="7"/>
  <c r="K20014" i="7"/>
  <c r="K20142" i="7"/>
  <c r="K20158" i="7"/>
  <c r="K20182" i="7"/>
  <c r="K20214" i="7"/>
  <c r="K20246" i="7"/>
  <c r="K20262" i="7"/>
  <c r="K20278" i="7"/>
  <c r="K20334" i="7"/>
  <c r="K20342" i="7"/>
  <c r="K20390" i="7"/>
  <c r="K20438" i="7"/>
  <c r="K20494" i="7"/>
  <c r="K20534" i="7"/>
  <c r="K20566" i="7"/>
  <c r="K20646" i="7"/>
  <c r="K20654" i="7"/>
  <c r="K20686" i="7"/>
  <c r="K20702" i="7"/>
  <c r="K18140" i="7"/>
  <c r="K19293" i="7"/>
  <c r="K19341" i="7"/>
  <c r="K19594" i="7"/>
  <c r="K19602" i="7"/>
  <c r="K19690" i="7"/>
  <c r="K19778" i="7"/>
  <c r="K19786" i="7"/>
  <c r="K19823" i="7"/>
  <c r="K19863" i="7"/>
  <c r="K19999" i="7"/>
  <c r="K20087" i="7"/>
  <c r="K20143" i="7"/>
  <c r="K20159" i="7"/>
  <c r="K20183" i="7"/>
  <c r="K20247" i="7"/>
  <c r="K20263" i="7"/>
  <c r="K20279" i="7"/>
  <c r="K20335" i="7"/>
  <c r="K20343" i="7"/>
  <c r="K20391" i="7"/>
  <c r="K20439" i="7"/>
  <c r="K20535" i="7"/>
  <c r="K20567" i="7"/>
  <c r="K20655" i="7"/>
  <c r="K20687" i="7"/>
  <c r="K20703" i="7"/>
  <c r="K20743" i="7"/>
  <c r="K18517" i="7"/>
  <c r="K18757" i="7"/>
  <c r="K19297" i="7"/>
  <c r="K19421" i="7"/>
  <c r="K19546" i="7"/>
  <c r="K19691" i="7"/>
  <c r="K19731" i="7"/>
  <c r="K19779" i="7"/>
  <c r="K19824" i="7"/>
  <c r="K19864" i="7"/>
  <c r="K19896" i="7"/>
  <c r="K19928" i="7"/>
  <c r="K20000" i="7"/>
  <c r="K20080" i="7"/>
  <c r="K20128" i="7"/>
  <c r="K20184" i="7"/>
  <c r="K20248" i="7"/>
  <c r="K20280" i="7"/>
  <c r="K20336" i="7"/>
  <c r="K20392" i="7"/>
  <c r="K20440" i="7"/>
  <c r="K20480" i="7"/>
  <c r="K20504" i="7"/>
  <c r="K20568" i="7"/>
  <c r="K20656" i="7"/>
  <c r="K20688" i="7"/>
  <c r="K20704" i="7"/>
  <c r="K20744" i="7"/>
  <c r="K18805" i="7"/>
  <c r="K19049" i="7"/>
  <c r="A19049" i="7" s="1"/>
  <c r="K19201" i="7"/>
  <c r="K19321" i="7"/>
  <c r="K19349" i="7"/>
  <c r="K19482" i="7"/>
  <c r="K19548" i="7"/>
  <c r="K19567" i="7"/>
  <c r="K19620" i="7"/>
  <c r="K19636" i="7"/>
  <c r="K19692" i="7"/>
  <c r="K19724" i="7"/>
  <c r="K19780" i="7"/>
  <c r="K19833" i="7"/>
  <c r="K19849" i="7"/>
  <c r="K19897" i="7"/>
  <c r="K19929" i="7"/>
  <c r="K19993" i="7"/>
  <c r="K20049" i="7"/>
  <c r="K20081" i="7"/>
  <c r="K20129" i="7"/>
  <c r="K20145" i="7"/>
  <c r="K20185" i="7"/>
  <c r="K20209" i="7"/>
  <c r="K20249" i="7"/>
  <c r="K20281" i="7"/>
  <c r="K20337" i="7"/>
  <c r="K20369" i="7"/>
  <c r="K20393" i="7"/>
  <c r="K20481" i="7"/>
  <c r="K20505" i="7"/>
  <c r="K20569" i="7"/>
  <c r="K20641" i="7"/>
  <c r="K20657" i="7"/>
  <c r="K18549" i="7"/>
  <c r="K19149" i="7"/>
  <c r="K19568" i="7"/>
  <c r="K19613" i="7"/>
  <c r="K19621" i="7"/>
  <c r="A19621" i="7" s="1"/>
  <c r="K19637" i="7"/>
  <c r="K19693" i="7"/>
  <c r="K19725" i="7"/>
  <c r="K19781" i="7"/>
  <c r="K19584" i="7"/>
  <c r="K19834" i="7"/>
  <c r="K19898" i="7"/>
  <c r="K19994" i="7"/>
  <c r="K20050" i="7"/>
  <c r="K20082" i="7"/>
  <c r="K20130" i="7"/>
  <c r="K20186" i="7"/>
  <c r="K20210" i="7"/>
  <c r="K20250" i="7"/>
  <c r="K20282" i="7"/>
  <c r="K20338" i="7"/>
  <c r="K20370" i="7"/>
  <c r="K20378" i="7"/>
  <c r="K20394" i="7"/>
  <c r="K20434" i="7"/>
  <c r="K20474" i="7"/>
  <c r="K20482" i="7"/>
  <c r="K20506" i="7"/>
  <c r="K20570" i="7"/>
  <c r="K20642" i="7"/>
  <c r="K20658" i="7"/>
  <c r="K20674" i="7"/>
  <c r="K20706" i="7"/>
  <c r="K20730" i="7"/>
  <c r="K20746" i="7"/>
  <c r="K17437" i="7"/>
  <c r="K19132" i="7"/>
  <c r="K19305" i="7"/>
  <c r="K19517" i="7"/>
  <c r="K19569" i="7"/>
  <c r="K19726" i="7"/>
  <c r="K19750" i="7"/>
  <c r="K19758" i="7"/>
  <c r="K19585" i="7"/>
  <c r="K19835" i="7"/>
  <c r="K19899" i="7"/>
  <c r="K19995" i="7"/>
  <c r="K20051" i="7"/>
  <c r="K20065" i="7"/>
  <c r="A20065" i="7" s="1"/>
  <c r="K20131" i="7"/>
  <c r="K20211" i="7"/>
  <c r="K20251" i="7"/>
  <c r="K20339" i="7"/>
  <c r="K20395" i="7"/>
  <c r="K20435" i="7"/>
  <c r="K20515" i="7"/>
  <c r="K20571" i="7"/>
  <c r="K20643" i="7"/>
  <c r="K20675" i="7"/>
  <c r="K20731" i="7"/>
  <c r="K20747" i="7"/>
  <c r="K19519" i="7"/>
  <c r="K19711" i="7"/>
  <c r="K20356" i="7"/>
  <c r="K20492" i="7"/>
  <c r="K20644" i="7"/>
  <c r="K20732" i="7"/>
  <c r="K20820" i="7"/>
  <c r="K20860" i="7"/>
  <c r="K20892" i="7"/>
  <c r="K18589" i="7"/>
  <c r="K19868" i="7"/>
  <c r="K19996" i="7"/>
  <c r="K20252" i="7"/>
  <c r="K20565" i="7"/>
  <c r="K20645" i="7"/>
  <c r="K20821" i="7"/>
  <c r="K20893" i="7"/>
  <c r="K19173" i="7"/>
  <c r="K19727" i="7"/>
  <c r="K20212" i="7"/>
  <c r="K20572" i="7"/>
  <c r="K20676" i="7"/>
  <c r="K20894" i="7"/>
  <c r="K20180" i="7"/>
  <c r="K20573" i="7"/>
  <c r="A797" i="7" s="1"/>
  <c r="K20677" i="7"/>
  <c r="K20700" i="7"/>
  <c r="K20783" i="7"/>
  <c r="K20799" i="7"/>
  <c r="K20815" i="7"/>
  <c r="K20855" i="7"/>
  <c r="K20895" i="7"/>
  <c r="K19457" i="7"/>
  <c r="K20066" i="7"/>
  <c r="K20436" i="7"/>
  <c r="K20516" i="7"/>
  <c r="K20701" i="7"/>
  <c r="K20724" i="7"/>
  <c r="K20784" i="7"/>
  <c r="K20800" i="7"/>
  <c r="K20816" i="7"/>
  <c r="K20856" i="7"/>
  <c r="K20896" i="7"/>
  <c r="K20012" i="7"/>
  <c r="K20052" i="7"/>
  <c r="K20340" i="7"/>
  <c r="K20705" i="7"/>
  <c r="K20725" i="7"/>
  <c r="K20785" i="7"/>
  <c r="K20817" i="7"/>
  <c r="K20857" i="7"/>
  <c r="K19261" i="7"/>
  <c r="K19759" i="7"/>
  <c r="K20689" i="7"/>
  <c r="K20748" i="7"/>
  <c r="K20769" i="7"/>
  <c r="K20819" i="7"/>
  <c r="K20843" i="7"/>
  <c r="K20859" i="7"/>
  <c r="K20891" i="7"/>
  <c r="K20745" i="7"/>
  <c r="K20818" i="7"/>
  <c r="A525" i="7" s="1"/>
  <c r="K20858" i="7"/>
  <c r="K19751" i="7"/>
  <c r="K20890" i="7"/>
  <c r="K19586" i="7"/>
  <c r="K20842"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7662" i="7"/>
  <c r="K17718" i="7"/>
  <c r="K17663" i="7"/>
  <c r="K17719" i="7"/>
  <c r="K17552" i="7"/>
  <c r="K17720" i="7"/>
  <c r="K17553" i="7"/>
  <c r="K17889" i="7"/>
  <c r="K16762" i="7"/>
  <c r="K17531" i="7"/>
  <c r="K17092" i="7"/>
  <c r="K17532" i="7"/>
  <c r="K17717" i="7"/>
  <c r="K18421" i="7"/>
  <c r="K18862" i="7"/>
  <c r="K19310" i="7"/>
  <c r="K19311" i="7"/>
  <c r="K18889" i="7"/>
  <c r="K18998" i="7"/>
  <c r="K18999" i="7"/>
  <c r="K17533" i="7"/>
  <c r="K17890" i="7"/>
  <c r="K19174" i="7"/>
  <c r="K20413" i="7"/>
  <c r="K19461" i="7"/>
  <c r="K19761" i="7"/>
  <c r="K18653" i="7"/>
  <c r="K20040" i="7"/>
  <c r="K20536" i="7"/>
  <c r="K19596" i="7"/>
  <c r="K19881" i="7"/>
  <c r="K17093" i="7"/>
  <c r="K19597" i="7"/>
  <c r="K19882" i="7"/>
  <c r="K20162" i="7"/>
  <c r="K20163" i="7"/>
  <c r="K20483" i="7"/>
  <c r="K20844" i="7"/>
  <c r="K20764" i="7"/>
  <c r="K20765" i="7"/>
  <c r="K20792" i="7"/>
  <c r="K20897"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K16908" i="7"/>
  <c r="K16798" i="7"/>
  <c r="K16904" i="7"/>
  <c r="K16777" i="7"/>
  <c r="K17198" i="7"/>
  <c r="K17238" i="7"/>
  <c r="K17302" i="7"/>
  <c r="K17598" i="7"/>
  <c r="K17638" i="7"/>
  <c r="K18006" i="7"/>
  <c r="K18014" i="7"/>
  <c r="K18110" i="7"/>
  <c r="K18118" i="7"/>
  <c r="K17199" i="7"/>
  <c r="K17303" i="7"/>
  <c r="K17575" i="7"/>
  <c r="K18015" i="7"/>
  <c r="K17304" i="7"/>
  <c r="K17640" i="7"/>
  <c r="K18000" i="7"/>
  <c r="K18016" i="7"/>
  <c r="K18112" i="7"/>
  <c r="K18120" i="7"/>
  <c r="K18001" i="7"/>
  <c r="K18113" i="7"/>
  <c r="K18121" i="7"/>
  <c r="K17194" i="7"/>
  <c r="K17298" i="7"/>
  <c r="K17195" i="7"/>
  <c r="K17603" i="7"/>
  <c r="K18003" i="7"/>
  <c r="K18011" i="7"/>
  <c r="K18019" i="7"/>
  <c r="K18115" i="7"/>
  <c r="K17300" i="7"/>
  <c r="K17636" i="7"/>
  <c r="K18004" i="7"/>
  <c r="K18020" i="7"/>
  <c r="K18109" i="7"/>
  <c r="K18670" i="7"/>
  <c r="K18678" i="7"/>
  <c r="K18726" i="7"/>
  <c r="K18111" i="7"/>
  <c r="K18687" i="7"/>
  <c r="K18727" i="7"/>
  <c r="A2578" i="7" s="1"/>
  <c r="K18114" i="7"/>
  <c r="K18728" i="7"/>
  <c r="K18984" i="7"/>
  <c r="K18116" i="7"/>
  <c r="K18657" i="7"/>
  <c r="K18729" i="7"/>
  <c r="K19179" i="7"/>
  <c r="K17197" i="7"/>
  <c r="K18013" i="7"/>
  <c r="K18117" i="7"/>
  <c r="K18994" i="7"/>
  <c r="K19330" i="7"/>
  <c r="K18018" i="7"/>
  <c r="K18119" i="7"/>
  <c r="K18675" i="7"/>
  <c r="K18723" i="7"/>
  <c r="K17301" i="7"/>
  <c r="K18002" i="7"/>
  <c r="K18676" i="7"/>
  <c r="K18724" i="7"/>
  <c r="K20469" i="7"/>
  <c r="K20470" i="7"/>
  <c r="K20550" i="7"/>
  <c r="K20471" i="7"/>
  <c r="K20519" i="7"/>
  <c r="K20551" i="7"/>
  <c r="K18677" i="7"/>
  <c r="K20472" i="7"/>
  <c r="K20552" i="7"/>
  <c r="K18005" i="7"/>
  <c r="K19644" i="7"/>
  <c r="K20153" i="7"/>
  <c r="K20217" i="7"/>
  <c r="K20553" i="7"/>
  <c r="K20154" i="7"/>
  <c r="K20218" i="7"/>
  <c r="K20554" i="7"/>
  <c r="K18725" i="7"/>
  <c r="K20155" i="7"/>
  <c r="K20219" i="7"/>
  <c r="K20467" i="7"/>
  <c r="K20555" i="7"/>
  <c r="K20812" i="7"/>
  <c r="K20876" i="7"/>
  <c r="K20813" i="7"/>
  <c r="K20869" i="7"/>
  <c r="K20814" i="7"/>
  <c r="K20870" i="7"/>
  <c r="K20807" i="7"/>
  <c r="K20871" i="7"/>
  <c r="K20468" i="7"/>
  <c r="K20808" i="7"/>
  <c r="K20872" i="7"/>
  <c r="K20220" i="7"/>
  <c r="K20809" i="7"/>
  <c r="K20873" i="7"/>
  <c r="K20156" i="7"/>
  <c r="K20811" i="7"/>
  <c r="K20875" i="7"/>
  <c r="K20810" i="7"/>
  <c r="K20556" i="7"/>
  <c r="K20874"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K16691" i="7"/>
  <c r="K16787" i="7"/>
  <c r="K16875" i="7"/>
  <c r="K16788" i="7"/>
  <c r="K16876" i="7"/>
  <c r="K16972" i="7"/>
  <c r="K17028" i="7"/>
  <c r="K16949" i="7"/>
  <c r="K16973" i="7"/>
  <c r="K16981" i="7"/>
  <c r="K17021" i="7"/>
  <c r="K17029" i="7"/>
  <c r="K16694" i="7"/>
  <c r="K16920" i="7"/>
  <c r="K16944" i="7"/>
  <c r="K16992" i="7"/>
  <c r="K17032" i="7"/>
  <c r="K17040" i="7"/>
  <c r="K16689" i="7"/>
  <c r="K16873" i="7"/>
  <c r="K16993" i="7"/>
  <c r="K17025" i="7"/>
  <c r="K17230" i="7"/>
  <c r="K17286" i="7"/>
  <c r="K17294" i="7"/>
  <c r="K17342" i="7"/>
  <c r="K17502" i="7"/>
  <c r="K17566" i="7"/>
  <c r="K17646" i="7"/>
  <c r="K17702" i="7"/>
  <c r="K17790" i="7"/>
  <c r="K17798" i="7"/>
  <c r="K17854" i="7"/>
  <c r="K17926" i="7"/>
  <c r="K17942" i="7"/>
  <c r="K18230" i="7"/>
  <c r="K16982" i="7"/>
  <c r="K17231" i="7"/>
  <c r="K17295" i="7"/>
  <c r="K17407" i="7"/>
  <c r="K17463" i="7"/>
  <c r="K17503" i="7"/>
  <c r="K17647" i="7"/>
  <c r="K17767" i="7"/>
  <c r="K17791" i="7"/>
  <c r="K17807" i="7"/>
  <c r="K17927" i="7"/>
  <c r="K17967" i="7"/>
  <c r="K16866" i="7"/>
  <c r="K17039" i="7"/>
  <c r="K17144" i="7"/>
  <c r="K17232" i="7"/>
  <c r="K17336" i="7"/>
  <c r="K17616" i="7"/>
  <c r="K17792" i="7"/>
  <c r="K17856" i="7"/>
  <c r="K18096" i="7"/>
  <c r="K16986" i="7"/>
  <c r="K17145" i="7"/>
  <c r="K17257" i="7"/>
  <c r="K17393" i="7"/>
  <c r="K17433" i="7"/>
  <c r="K17441" i="7"/>
  <c r="K17465" i="7"/>
  <c r="K17505" i="7"/>
  <c r="K17601" i="7"/>
  <c r="A3736" i="7" s="1"/>
  <c r="K17665" i="7"/>
  <c r="K17697" i="7"/>
  <c r="K17705" i="7"/>
  <c r="K17841" i="7"/>
  <c r="K17857" i="7"/>
  <c r="K17897" i="7"/>
  <c r="K18017" i="7"/>
  <c r="K18185" i="7"/>
  <c r="K18241" i="7"/>
  <c r="K18281" i="7"/>
  <c r="K18425" i="7"/>
  <c r="K16874" i="7"/>
  <c r="K16947" i="7"/>
  <c r="K16974" i="7"/>
  <c r="K17027" i="7"/>
  <c r="K17138" i="7"/>
  <c r="K17330" i="7"/>
  <c r="K17474" i="7"/>
  <c r="K17514" i="7"/>
  <c r="K17730" i="7"/>
  <c r="K16695" i="7"/>
  <c r="K16975" i="7"/>
  <c r="K16990" i="7"/>
  <c r="K17030" i="7"/>
  <c r="K17187" i="7"/>
  <c r="K17443" i="7"/>
  <c r="K17451" i="7"/>
  <c r="K17459" i="7"/>
  <c r="K17475" i="7"/>
  <c r="K17491" i="7"/>
  <c r="K17795" i="7"/>
  <c r="K17803" i="7"/>
  <c r="K17979" i="7"/>
  <c r="K18131" i="7"/>
  <c r="K18275" i="7"/>
  <c r="K18283" i="7"/>
  <c r="K18347" i="7"/>
  <c r="K16991" i="7"/>
  <c r="K17031" i="7"/>
  <c r="K17196" i="7"/>
  <c r="K17292" i="7"/>
  <c r="K17308" i="7"/>
  <c r="K17324" i="7"/>
  <c r="K17340" i="7"/>
  <c r="K17436" i="7"/>
  <c r="K17572" i="7"/>
  <c r="K17924" i="7"/>
  <c r="K16994" i="7"/>
  <c r="K17019" i="7"/>
  <c r="K17397" i="7"/>
  <c r="K17613" i="7"/>
  <c r="K18228" i="7"/>
  <c r="K18734" i="7"/>
  <c r="K18742" i="7"/>
  <c r="K19166" i="7"/>
  <c r="A19166" i="7" s="1"/>
  <c r="K19414" i="7"/>
  <c r="K19486" i="7"/>
  <c r="K19526" i="7"/>
  <c r="K19550" i="7"/>
  <c r="K17405" i="7"/>
  <c r="K17621" i="7"/>
  <c r="K17874" i="7"/>
  <c r="K18095" i="7"/>
  <c r="K18279" i="7"/>
  <c r="K18575" i="7"/>
  <c r="K18735" i="7"/>
  <c r="K19167" i="7"/>
  <c r="K19303" i="7"/>
  <c r="K19415" i="7"/>
  <c r="K19479" i="7"/>
  <c r="K17525" i="7"/>
  <c r="K17898" i="7"/>
  <c r="K18050" i="7"/>
  <c r="K18188" i="7"/>
  <c r="K18231" i="7"/>
  <c r="K18280" i="7"/>
  <c r="K18293" i="7"/>
  <c r="K18584" i="7"/>
  <c r="K18712" i="7"/>
  <c r="K18736" i="7"/>
  <c r="K18768" i="7"/>
  <c r="K18912" i="7"/>
  <c r="K19160" i="7"/>
  <c r="K19464" i="7"/>
  <c r="K17189" i="7"/>
  <c r="K17325" i="7"/>
  <c r="K18282" i="7"/>
  <c r="K18350" i="7"/>
  <c r="K18414" i="7"/>
  <c r="K18424" i="7"/>
  <c r="K18521" i="7"/>
  <c r="K18537" i="7"/>
  <c r="K18577" i="7"/>
  <c r="K18713" i="7"/>
  <c r="K18761" i="7"/>
  <c r="K18777" i="7"/>
  <c r="K19021" i="7"/>
  <c r="K19197" i="7"/>
  <c r="K17565" i="7"/>
  <c r="K17701" i="7"/>
  <c r="K18133" i="7"/>
  <c r="K18284" i="7"/>
  <c r="K18351" i="7"/>
  <c r="K18426" i="7"/>
  <c r="K18602" i="7"/>
  <c r="K18714" i="7"/>
  <c r="K18762" i="7"/>
  <c r="K18770" i="7"/>
  <c r="K19226" i="7"/>
  <c r="K17794" i="7"/>
  <c r="K18507" i="7"/>
  <c r="K18643" i="7"/>
  <c r="K18659" i="7"/>
  <c r="K18763" i="7"/>
  <c r="K19155" i="7"/>
  <c r="K19209" i="7"/>
  <c r="A19209" i="7" s="1"/>
  <c r="K19227" i="7"/>
  <c r="K19491" i="7"/>
  <c r="K17133" i="7"/>
  <c r="K17493" i="7"/>
  <c r="K17605" i="7"/>
  <c r="K18556" i="7"/>
  <c r="K18740" i="7"/>
  <c r="K18764" i="7"/>
  <c r="K18772" i="7"/>
  <c r="K19024" i="7"/>
  <c r="K19252" i="7"/>
  <c r="K17341" i="7"/>
  <c r="K17925" i="7"/>
  <c r="K18741" i="7"/>
  <c r="K19157" i="7"/>
  <c r="K19473" i="7"/>
  <c r="K19509" i="7"/>
  <c r="K19640" i="7"/>
  <c r="K19797" i="7"/>
  <c r="K19805" i="7"/>
  <c r="K19973" i="7"/>
  <c r="K20061" i="7"/>
  <c r="K20165" i="7"/>
  <c r="K20197" i="7"/>
  <c r="K20237" i="7"/>
  <c r="K20269" i="7"/>
  <c r="K20381" i="7"/>
  <c r="K20525" i="7"/>
  <c r="K17229" i="7"/>
  <c r="K19474" i="7"/>
  <c r="K19721" i="7"/>
  <c r="K19798" i="7"/>
  <c r="K19878" i="7"/>
  <c r="K19910" i="7"/>
  <c r="K19974" i="7"/>
  <c r="K20102" i="7"/>
  <c r="K20166" i="7"/>
  <c r="K20222" i="7"/>
  <c r="K20270" i="7"/>
  <c r="K20286" i="7"/>
  <c r="K20366" i="7"/>
  <c r="K20382" i="7"/>
  <c r="K20542" i="7"/>
  <c r="K20670" i="7"/>
  <c r="K18629" i="7"/>
  <c r="K19477" i="7"/>
  <c r="K19714" i="7"/>
  <c r="K19722" i="7"/>
  <c r="K19770" i="7"/>
  <c r="K19799" i="7"/>
  <c r="K19807" i="7"/>
  <c r="K19879" i="7"/>
  <c r="K19975" i="7"/>
  <c r="K20047" i="7"/>
  <c r="K20119" i="7"/>
  <c r="K20191" i="7"/>
  <c r="K20199" i="7"/>
  <c r="K20223" i="7"/>
  <c r="K20231" i="7"/>
  <c r="K20423" i="7"/>
  <c r="K20487" i="7"/>
  <c r="K20527" i="7"/>
  <c r="K20583" i="7"/>
  <c r="K20623" i="7"/>
  <c r="K20663" i="7"/>
  <c r="K20727" i="7"/>
  <c r="K18701" i="7"/>
  <c r="K19193" i="7"/>
  <c r="K19481" i="7"/>
  <c r="A19481" i="7" s="1"/>
  <c r="K19514" i="7"/>
  <c r="K19771" i="7"/>
  <c r="K19800" i="7"/>
  <c r="K19976" i="7"/>
  <c r="K20016" i="7"/>
  <c r="K20024" i="7"/>
  <c r="K20072" i="7"/>
  <c r="K20192" i="7"/>
  <c r="K20224" i="7"/>
  <c r="K20256" i="7"/>
  <c r="K20272" i="7"/>
  <c r="K20432" i="7"/>
  <c r="K20520" i="7"/>
  <c r="K20528" i="7"/>
  <c r="K20544" i="7"/>
  <c r="K20624" i="7"/>
  <c r="K20672" i="7"/>
  <c r="K19793" i="7"/>
  <c r="K19809" i="7"/>
  <c r="K19841" i="7"/>
  <c r="K19873" i="7"/>
  <c r="K19977" i="7"/>
  <c r="K19985" i="7"/>
  <c r="K20025" i="7"/>
  <c r="K20105" i="7"/>
  <c r="K20193" i="7"/>
  <c r="K20265" i="7"/>
  <c r="K20273" i="7"/>
  <c r="K20545" i="7"/>
  <c r="K20625" i="7"/>
  <c r="K18276" i="7"/>
  <c r="K19765" i="7"/>
  <c r="K19810" i="7"/>
  <c r="K19858" i="7"/>
  <c r="K19978" i="7"/>
  <c r="K20018" i="7"/>
  <c r="K20026" i="7"/>
  <c r="K20194" i="7"/>
  <c r="K20226" i="7"/>
  <c r="K20266" i="7"/>
  <c r="K20346" i="7"/>
  <c r="K20522" i="7"/>
  <c r="K19325" i="7"/>
  <c r="K19710" i="7"/>
  <c r="K19774" i="7"/>
  <c r="K19803" i="7"/>
  <c r="K19923" i="7"/>
  <c r="K19971" i="7"/>
  <c r="K19987" i="7"/>
  <c r="K20003" i="7"/>
  <c r="K20195" i="7"/>
  <c r="K20235" i="7"/>
  <c r="K20323" i="7"/>
  <c r="K20499" i="7"/>
  <c r="K20523" i="7"/>
  <c r="K20547" i="7"/>
  <c r="K20380" i="7"/>
  <c r="K20852" i="7"/>
  <c r="K19804" i="7"/>
  <c r="K20772" i="7"/>
  <c r="K20805" i="7"/>
  <c r="K19908" i="7"/>
  <c r="K20540" i="7"/>
  <c r="K20846" i="7"/>
  <c r="K20721" i="7"/>
  <c r="K20831" i="7"/>
  <c r="K20879" i="7"/>
  <c r="K20548" i="7"/>
  <c r="K20880" i="7"/>
  <c r="K19579" i="7"/>
  <c r="K20100" i="7"/>
  <c r="K20524" i="7"/>
  <c r="K20629" i="7"/>
  <c r="K20729" i="7"/>
  <c r="K20787" i="7"/>
  <c r="K20795" i="7"/>
  <c r="K20835" i="7"/>
  <c r="K20108"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17024" i="7"/>
  <c r="K17182" i="7"/>
  <c r="K17022" i="7"/>
  <c r="K17568" i="7"/>
  <c r="K17026" i="7"/>
  <c r="K17875" i="7"/>
  <c r="K17995" i="7"/>
  <c r="K17876" i="7"/>
  <c r="K17181" i="7"/>
  <c r="K18536" i="7"/>
  <c r="K18697" i="7"/>
  <c r="K19070" i="7"/>
  <c r="K19154" i="7"/>
  <c r="K18627" i="7"/>
  <c r="K19389" i="7"/>
  <c r="K19390" i="7"/>
  <c r="K19753" i="7"/>
  <c r="K20167" i="7"/>
  <c r="K20424" i="7"/>
  <c r="K18765" i="7"/>
  <c r="K19537" i="7"/>
  <c r="K19717" i="7"/>
  <c r="K20659" i="7"/>
  <c r="K20804" i="7"/>
  <c r="K19528" i="7"/>
  <c r="K20660" i="7"/>
  <c r="K20741" i="7"/>
  <c r="K20661" i="7"/>
  <c r="K19607"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6676" i="7"/>
  <c r="K16796" i="7"/>
  <c r="K16678" i="7"/>
  <c r="K16984" i="7"/>
  <c r="K16681" i="7"/>
  <c r="K16985" i="7"/>
  <c r="K16682" i="7"/>
  <c r="K16983" i="7"/>
  <c r="K17200" i="7"/>
  <c r="K17193" i="7"/>
  <c r="K17201" i="7"/>
  <c r="K17273" i="7"/>
  <c r="K17337" i="7"/>
  <c r="K17513" i="7"/>
  <c r="K17274" i="7"/>
  <c r="K17290" i="7"/>
  <c r="K17482" i="7"/>
  <c r="K17291" i="7"/>
  <c r="K17507" i="7"/>
  <c r="K16679" i="7"/>
  <c r="K17236" i="7"/>
  <c r="K19302" i="7"/>
  <c r="K19326" i="7"/>
  <c r="K18775" i="7"/>
  <c r="K18640" i="7"/>
  <c r="K18744" i="7"/>
  <c r="K18896" i="7"/>
  <c r="K19280" i="7"/>
  <c r="K18897" i="7"/>
  <c r="K18937" i="7"/>
  <c r="K18898" i="7"/>
  <c r="K19265" i="7"/>
  <c r="K20206" i="7"/>
  <c r="K19991" i="7"/>
  <c r="K20760" i="7"/>
  <c r="K19429" i="7"/>
  <c r="K19353" i="7"/>
  <c r="K20828" i="7"/>
  <c r="K20829" i="7"/>
  <c r="K20756" i="7"/>
  <c r="K20758" i="7"/>
  <c r="K20827" i="7"/>
  <c r="K20757" i="7"/>
  <c r="K20826"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6755" i="7"/>
  <c r="K16917" i="7"/>
  <c r="K16760" i="7"/>
  <c r="K17310" i="7"/>
  <c r="K17622" i="7"/>
  <c r="K17766" i="7"/>
  <c r="K18246" i="7"/>
  <c r="K17311" i="7"/>
  <c r="K17383" i="7"/>
  <c r="K17743" i="7"/>
  <c r="K17128" i="7"/>
  <c r="K17744" i="7"/>
  <c r="K18088" i="7"/>
  <c r="K17745" i="7"/>
  <c r="K18089" i="7"/>
  <c r="K18161" i="7"/>
  <c r="K17299" i="7"/>
  <c r="K18059" i="7"/>
  <c r="K18123" i="7"/>
  <c r="K18147" i="7"/>
  <c r="K18259" i="7"/>
  <c r="K18395" i="7"/>
  <c r="K17252" i="7"/>
  <c r="K17620" i="7"/>
  <c r="K18446" i="7"/>
  <c r="K18470" i="7"/>
  <c r="K19026" i="7"/>
  <c r="K18207" i="7"/>
  <c r="K18322" i="7"/>
  <c r="K18338" i="7"/>
  <c r="K18647" i="7"/>
  <c r="K18855" i="7"/>
  <c r="K19043" i="7"/>
  <c r="K19177" i="7"/>
  <c r="K19109" i="7"/>
  <c r="A19109" i="7" s="1"/>
  <c r="K19178" i="7"/>
  <c r="K19264" i="7"/>
  <c r="K18434" i="7"/>
  <c r="K18474" i="7"/>
  <c r="K18730" i="7"/>
  <c r="K18191" i="7"/>
  <c r="K19331" i="7"/>
  <c r="K18077" i="7"/>
  <c r="K18122" i="7"/>
  <c r="K19284" i="7"/>
  <c r="K19508" i="7"/>
  <c r="K19285" i="7"/>
  <c r="K19600" i="7"/>
  <c r="K20221" i="7"/>
  <c r="K19625" i="7"/>
  <c r="K19814" i="7"/>
  <c r="K19886" i="7"/>
  <c r="K17309" i="7"/>
  <c r="K19960" i="7"/>
  <c r="K20168" i="7"/>
  <c r="K20464" i="7"/>
  <c r="K20608" i="7"/>
  <c r="K19817" i="7"/>
  <c r="K20313" i="7"/>
  <c r="K20633" i="7"/>
  <c r="K19677" i="7"/>
  <c r="K20759" i="7"/>
  <c r="K20877" i="7"/>
  <c r="K20549" i="7"/>
  <c r="K19828"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6867" i="7"/>
  <c r="K16868" i="7"/>
  <c r="K17135" i="7"/>
  <c r="K17674" i="7"/>
  <c r="K17018" i="7"/>
  <c r="K18526" i="7"/>
  <c r="K18229" i="7"/>
  <c r="K18743" i="7"/>
  <c r="K19327" i="7"/>
  <c r="K20560" i="7"/>
  <c r="K19628" i="7"/>
  <c r="K19889" i="7"/>
  <c r="K20693" i="7"/>
  <c r="K20887" i="7"/>
  <c r="K20881"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7061" i="7"/>
  <c r="K17904" i="7"/>
  <c r="K17457" i="7"/>
  <c r="K17905" i="7"/>
  <c r="K17458" i="7"/>
  <c r="K17060" i="7"/>
  <c r="K18936" i="7"/>
  <c r="K19218" i="7"/>
  <c r="K18596" i="7"/>
  <c r="K18924" i="7"/>
  <c r="K19219" i="7"/>
  <c r="A19219" i="7" s="1"/>
  <c r="K18597" i="7"/>
  <c r="K19523" i="7"/>
  <c r="K19787" i="7"/>
  <c r="K20088" i="7"/>
  <c r="K19524" i="7"/>
  <c r="K19788" i="7"/>
  <c r="K20089" i="7"/>
  <c r="K20441" i="7"/>
  <c r="K20442" i="7"/>
  <c r="K20749" i="7"/>
  <c r="K20900" i="7"/>
  <c r="K20750" i="7"/>
  <c r="K20899"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17982" i="7"/>
  <c r="K17987" i="7"/>
  <c r="K19581" i="7"/>
  <c r="K20678" i="7"/>
  <c r="K20679" i="7"/>
  <c r="K20160" i="7"/>
  <c r="K20680" i="7"/>
  <c r="K19825" i="7"/>
  <c r="K20682" i="7"/>
  <c r="K20690" i="7"/>
  <c r="K20683" i="7"/>
  <c r="K20684" i="7"/>
  <c r="K20685"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9253"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8038" i="7"/>
  <c r="K17183" i="7"/>
  <c r="K17527" i="7"/>
  <c r="K17256" i="7"/>
  <c r="K17617" i="7"/>
  <c r="K17170" i="7"/>
  <c r="K17220" i="7"/>
  <c r="K17228" i="7"/>
  <c r="K17940" i="7"/>
  <c r="K18535" i="7"/>
  <c r="K18546" i="7"/>
  <c r="K19425" i="7"/>
  <c r="K20058" i="7"/>
  <c r="K20258" i="7"/>
  <c r="K20259" i="7"/>
  <c r="K20475" i="7"/>
  <c r="K20832"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16778" i="7"/>
  <c r="K17893" i="7"/>
  <c r="K18583" i="7"/>
  <c r="K18943" i="7"/>
  <c r="K19512" i="7"/>
  <c r="K17477" i="7"/>
  <c r="K19332" i="7"/>
  <c r="K19333" i="7"/>
  <c r="K20077" i="7"/>
  <c r="K20430" i="7"/>
  <c r="K20735" i="7"/>
  <c r="K19211" i="7"/>
  <c r="K19775" i="7"/>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6780" i="7"/>
  <c r="K16845" i="7"/>
  <c r="K16761" i="7"/>
  <c r="K17750" i="7"/>
  <c r="K17751" i="7"/>
  <c r="K17377" i="7"/>
  <c r="K17761" i="7"/>
  <c r="K18137" i="7"/>
  <c r="K17015" i="7"/>
  <c r="K17362" i="7"/>
  <c r="K17402" i="7"/>
  <c r="K17434" i="7"/>
  <c r="K17131" i="7"/>
  <c r="K16938" i="7"/>
  <c r="K18686" i="7"/>
  <c r="K18814" i="7"/>
  <c r="K19085" i="7"/>
  <c r="K18084" i="7"/>
  <c r="K19071" i="7"/>
  <c r="K19282" i="7"/>
  <c r="K17773" i="7"/>
  <c r="K19199" i="7"/>
  <c r="K19283" i="7"/>
  <c r="K19200" i="7"/>
  <c r="K20173" i="7"/>
  <c r="K20501" i="7"/>
  <c r="K19554" i="7"/>
  <c r="K19854" i="7"/>
  <c r="K19555" i="7"/>
  <c r="K19855" i="7"/>
  <c r="K19856" i="7"/>
  <c r="K20736" i="7"/>
  <c r="K19401" i="7"/>
  <c r="K18685" i="7"/>
  <c r="K19962" i="7"/>
  <c r="K20490" i="7"/>
  <c r="K20738" i="7"/>
  <c r="K20739" i="7"/>
  <c r="K19009" i="7"/>
  <c r="K20172" i="7"/>
  <c r="K20737" i="7"/>
  <c r="K18525"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K16884" i="7"/>
  <c r="K17037" i="7"/>
  <c r="K17094" i="7"/>
  <c r="K17670" i="7"/>
  <c r="K17671" i="7"/>
  <c r="K17536" i="7"/>
  <c r="K17672" i="7"/>
  <c r="K17960" i="7"/>
  <c r="K17097" i="7"/>
  <c r="K17537" i="7"/>
  <c r="K17649" i="7"/>
  <c r="K17921" i="7"/>
  <c r="K17618" i="7"/>
  <c r="K17075" i="7"/>
  <c r="K17923" i="7"/>
  <c r="K18051" i="7"/>
  <c r="K17452" i="7"/>
  <c r="K17516" i="7"/>
  <c r="K17652" i="7"/>
  <c r="A3691" i="7" s="1"/>
  <c r="K17732" i="7"/>
  <c r="K17869" i="7"/>
  <c r="K18878" i="7"/>
  <c r="K19034" i="7"/>
  <c r="K18863" i="7"/>
  <c r="K19195" i="7"/>
  <c r="K18504" i="7"/>
  <c r="K18864" i="7"/>
  <c r="K18872" i="7"/>
  <c r="K19424" i="7"/>
  <c r="K18052" i="7"/>
  <c r="K18737" i="7"/>
  <c r="K18873" i="7"/>
  <c r="K18953" i="7"/>
  <c r="K18738" i="7"/>
  <c r="K18786" i="7"/>
  <c r="K18874" i="7"/>
  <c r="K18978" i="7"/>
  <c r="K18603" i="7"/>
  <c r="K18875" i="7"/>
  <c r="K17922" i="7"/>
  <c r="K18644" i="7"/>
  <c r="K19220" i="7"/>
  <c r="K19324" i="7"/>
  <c r="K19553" i="7"/>
  <c r="K20023" i="7"/>
  <c r="K19587" i="7"/>
  <c r="K20177" i="7"/>
  <c r="K20178" i="7"/>
  <c r="K19931" i="7"/>
  <c r="K20179" i="7"/>
  <c r="K19796" i="7"/>
  <c r="K20084" i="7"/>
  <c r="K20244" i="7"/>
  <c r="K20766" i="7"/>
  <c r="K20076"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K16699" i="7"/>
  <c r="K16700" i="7"/>
  <c r="K16686" i="7"/>
  <c r="K17414" i="7"/>
  <c r="K17542" i="7"/>
  <c r="K17678" i="7"/>
  <c r="K17686" i="7"/>
  <c r="K17710" i="7"/>
  <c r="K17950" i="7"/>
  <c r="K17974" i="7"/>
  <c r="K17543" i="7"/>
  <c r="K17679" i="7"/>
  <c r="K17951" i="7"/>
  <c r="K17975" i="7"/>
  <c r="K17080" i="7"/>
  <c r="K17544" i="7"/>
  <c r="K17944" i="7"/>
  <c r="K17976" i="7"/>
  <c r="K16687" i="7"/>
  <c r="K17081" i="7"/>
  <c r="K17089" i="7"/>
  <c r="K17425" i="7"/>
  <c r="K17545" i="7"/>
  <c r="K17681" i="7"/>
  <c r="K17945" i="7"/>
  <c r="K17953" i="7"/>
  <c r="K17977" i="7"/>
  <c r="K18353" i="7"/>
  <c r="K18361" i="7"/>
  <c r="K18369" i="7"/>
  <c r="K18377" i="7"/>
  <c r="K17082" i="7"/>
  <c r="K17410" i="7"/>
  <c r="K17682" i="7"/>
  <c r="K17083" i="7"/>
  <c r="K17411" i="7"/>
  <c r="K17539" i="7"/>
  <c r="K17547" i="7"/>
  <c r="K17675" i="7"/>
  <c r="K17683" i="7"/>
  <c r="K17691" i="7"/>
  <c r="K17947" i="7"/>
  <c r="K17963" i="7"/>
  <c r="K17971" i="7"/>
  <c r="K18355" i="7"/>
  <c r="K18371" i="7"/>
  <c r="K17084" i="7"/>
  <c r="K17412" i="7"/>
  <c r="K17540" i="7"/>
  <c r="K17684" i="7"/>
  <c r="K17948" i="7"/>
  <c r="K17964" i="7"/>
  <c r="K17972" i="7"/>
  <c r="K18357" i="7"/>
  <c r="K18378" i="7"/>
  <c r="K18614" i="7"/>
  <c r="K18622" i="7"/>
  <c r="K18790" i="7"/>
  <c r="K18798" i="7"/>
  <c r="K18958" i="7"/>
  <c r="K18966" i="7"/>
  <c r="K19002" i="7"/>
  <c r="K19058" i="7"/>
  <c r="K19066" i="7"/>
  <c r="K19230" i="7"/>
  <c r="K19238" i="7"/>
  <c r="K19254" i="7"/>
  <c r="K19270" i="7"/>
  <c r="K19438" i="7"/>
  <c r="K19558" i="7"/>
  <c r="K19574" i="7"/>
  <c r="K17541" i="7"/>
  <c r="K18358" i="7"/>
  <c r="K18615" i="7"/>
  <c r="K18631" i="7"/>
  <c r="K18791" i="7"/>
  <c r="K18799" i="7"/>
  <c r="K18959" i="7"/>
  <c r="K18967" i="7"/>
  <c r="K19059" i="7"/>
  <c r="K19067" i="7"/>
  <c r="K19231" i="7"/>
  <c r="K19271" i="7"/>
  <c r="K19439" i="7"/>
  <c r="K17946" i="7"/>
  <c r="K18359" i="7"/>
  <c r="K18616" i="7"/>
  <c r="K18624" i="7"/>
  <c r="K18632" i="7"/>
  <c r="K18800" i="7"/>
  <c r="K18960" i="7"/>
  <c r="K18968" i="7"/>
  <c r="K19060" i="7"/>
  <c r="K19232" i="7"/>
  <c r="K19240" i="7"/>
  <c r="K19256" i="7"/>
  <c r="K19272" i="7"/>
  <c r="K19440" i="7"/>
  <c r="K16698" i="7"/>
  <c r="K17413" i="7"/>
  <c r="K17949" i="7"/>
  <c r="K18360" i="7"/>
  <c r="K18372" i="7"/>
  <c r="K18617" i="7"/>
  <c r="K18633" i="7"/>
  <c r="K18793" i="7"/>
  <c r="K18801" i="7"/>
  <c r="K18961" i="7"/>
  <c r="K19061" i="7"/>
  <c r="K19233" i="7"/>
  <c r="K19241" i="7"/>
  <c r="K17085" i="7"/>
  <c r="K17970" i="7"/>
  <c r="K18362" i="7"/>
  <c r="K18373" i="7"/>
  <c r="A2953" i="7" s="1"/>
  <c r="K18618" i="7"/>
  <c r="K18634" i="7"/>
  <c r="K18666" i="7"/>
  <c r="K18794" i="7"/>
  <c r="K18802" i="7"/>
  <c r="K18810" i="7"/>
  <c r="K18954" i="7"/>
  <c r="K18962" i="7"/>
  <c r="K19062" i="7"/>
  <c r="K19111" i="7"/>
  <c r="K19234" i="7"/>
  <c r="K19242" i="7"/>
  <c r="K19266" i="7"/>
  <c r="K19274" i="7"/>
  <c r="K19442" i="7"/>
  <c r="K17677" i="7"/>
  <c r="K17709" i="7"/>
  <c r="K17973" i="7"/>
  <c r="K18374" i="7"/>
  <c r="K18619" i="7"/>
  <c r="K18635" i="7"/>
  <c r="K18795" i="7"/>
  <c r="K18803" i="7"/>
  <c r="K18955" i="7"/>
  <c r="K18963" i="7"/>
  <c r="K19063" i="7"/>
  <c r="K19112" i="7"/>
  <c r="K19235" i="7"/>
  <c r="K19243" i="7"/>
  <c r="K19267" i="7"/>
  <c r="K19435" i="7"/>
  <c r="K19443" i="7"/>
  <c r="K17978" i="7"/>
  <c r="K18354" i="7"/>
  <c r="K18375" i="7"/>
  <c r="K18620" i="7"/>
  <c r="K18636" i="7"/>
  <c r="K18796" i="7"/>
  <c r="K18804" i="7"/>
  <c r="K18956" i="7"/>
  <c r="K18964" i="7"/>
  <c r="K18980" i="7"/>
  <c r="K19064" i="7"/>
  <c r="K19113" i="7"/>
  <c r="K19228" i="7"/>
  <c r="K19236" i="7"/>
  <c r="K19244" i="7"/>
  <c r="K19268" i="7"/>
  <c r="K19436" i="7"/>
  <c r="K19444" i="7"/>
  <c r="K18356" i="7"/>
  <c r="K19441" i="7"/>
  <c r="K19562" i="7"/>
  <c r="K19704" i="7"/>
  <c r="K19813" i="7"/>
  <c r="K20125" i="7"/>
  <c r="K20141" i="7"/>
  <c r="K19269" i="7"/>
  <c r="K19445" i="7"/>
  <c r="K19563" i="7"/>
  <c r="K19705" i="7"/>
  <c r="K19990" i="7"/>
  <c r="K20126" i="7"/>
  <c r="K20318" i="7"/>
  <c r="K19229" i="7"/>
  <c r="K19273" i="7"/>
  <c r="K19564" i="7"/>
  <c r="K19706" i="7"/>
  <c r="K19967" i="7"/>
  <c r="K20319" i="7"/>
  <c r="K18376" i="7"/>
  <c r="K18637" i="7"/>
  <c r="K18797" i="7"/>
  <c r="K19237" i="7"/>
  <c r="K19556" i="7"/>
  <c r="K19565" i="7"/>
  <c r="K19575" i="7"/>
  <c r="K19707" i="7"/>
  <c r="K19816" i="7"/>
  <c r="K19992" i="7"/>
  <c r="K20320" i="7"/>
  <c r="K20344" i="7"/>
  <c r="K20584" i="7"/>
  <c r="K18957" i="7"/>
  <c r="K19557" i="7"/>
  <c r="K19700" i="7"/>
  <c r="K19708" i="7"/>
  <c r="K20121" i="7"/>
  <c r="K20321" i="7"/>
  <c r="K20353" i="7"/>
  <c r="K20465" i="7"/>
  <c r="K18965" i="7"/>
  <c r="K19559" i="7"/>
  <c r="K19709" i="7"/>
  <c r="K19818" i="7"/>
  <c r="K20122" i="7"/>
  <c r="K20138" i="7"/>
  <c r="K20330" i="7"/>
  <c r="K20458" i="7"/>
  <c r="K18973" i="7"/>
  <c r="K19057" i="7"/>
  <c r="K19433" i="7"/>
  <c r="K19560" i="7"/>
  <c r="K19686" i="7"/>
  <c r="K19694" i="7"/>
  <c r="K19702" i="7"/>
  <c r="K19819" i="7"/>
  <c r="K20123" i="7"/>
  <c r="K20139" i="7"/>
  <c r="K20331" i="7"/>
  <c r="K19437" i="7"/>
  <c r="K20780" i="7"/>
  <c r="K19561" i="7"/>
  <c r="K20781" i="7"/>
  <c r="K19570" i="7"/>
  <c r="K19812" i="7"/>
  <c r="K20132" i="7"/>
  <c r="K20460" i="7"/>
  <c r="K20773" i="7"/>
  <c r="K20782" i="7"/>
  <c r="K20774" i="7"/>
  <c r="K20791" i="7"/>
  <c r="K19065" i="7"/>
  <c r="K19820" i="7"/>
  <c r="K19964" i="7"/>
  <c r="K20140" i="7"/>
  <c r="K20777" i="7"/>
  <c r="K18621" i="7"/>
  <c r="K19703" i="7"/>
  <c r="K20779" i="7"/>
  <c r="K20778" i="7"/>
  <c r="K20786"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K16711" i="7"/>
  <c r="A4624" i="7" s="1"/>
  <c r="K17966" i="7"/>
  <c r="K17564" i="7"/>
  <c r="K17980" i="7"/>
  <c r="K19542" i="7"/>
  <c r="K18607" i="7"/>
  <c r="K17277" i="7"/>
  <c r="K19248" i="7"/>
  <c r="K20110" i="7"/>
  <c r="K19545" i="7"/>
  <c r="K20479" i="7"/>
  <c r="K19808" i="7"/>
  <c r="K20776" i="7"/>
  <c r="K20113" i="7"/>
  <c r="K20457" i="7"/>
  <c r="K20473" i="7"/>
  <c r="K18613" i="7"/>
  <c r="K19811" i="7"/>
  <c r="K20798" i="7"/>
  <c r="K20775" i="7"/>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6771" i="7"/>
  <c r="K16883" i="7"/>
  <c r="K16772" i="7"/>
  <c r="K16773" i="7"/>
  <c r="K16766" i="7"/>
  <c r="K16774" i="7"/>
  <c r="K16768" i="7"/>
  <c r="K16769" i="7"/>
  <c r="K16770" i="7"/>
  <c r="K17142" i="7"/>
  <c r="K16775" i="7"/>
  <c r="K17703" i="7"/>
  <c r="K17911" i="7"/>
  <c r="K17991" i="7"/>
  <c r="K17112" i="7"/>
  <c r="K17272" i="7"/>
  <c r="K17392" i="7"/>
  <c r="K17488" i="7"/>
  <c r="K17840" i="7"/>
  <c r="K17570" i="7"/>
  <c r="K17427" i="7"/>
  <c r="K17140" i="7"/>
  <c r="K17180" i="7"/>
  <c r="K17141" i="7"/>
  <c r="K18183" i="7"/>
  <c r="K19487" i="7"/>
  <c r="K18423" i="7"/>
  <c r="K18560" i="7"/>
  <c r="K19004" i="7"/>
  <c r="K16767" i="7"/>
  <c r="K18698" i="7"/>
  <c r="K19038" i="7"/>
  <c r="K19054" i="7"/>
  <c r="K19180" i="7"/>
  <c r="K18628" i="7"/>
  <c r="K19540" i="7"/>
  <c r="K19580" i="7"/>
  <c r="K19608" i="7"/>
  <c r="K19744" i="7"/>
  <c r="K20517" i="7"/>
  <c r="K19573" i="7"/>
  <c r="K20463" i="7"/>
  <c r="K20120" i="7"/>
  <c r="K20720" i="7"/>
  <c r="K20017" i="7"/>
  <c r="K20361" i="7"/>
  <c r="K19245" i="7"/>
  <c r="K19802" i="7"/>
  <c r="K19914" i="7"/>
  <c r="K20418" i="7"/>
  <c r="K19638" i="7"/>
  <c r="K19851" i="7"/>
  <c r="K20059" i="7"/>
  <c r="K20075" i="7"/>
  <c r="K20107" i="7"/>
  <c r="K20060" i="7"/>
  <c r="K20830" i="7"/>
  <c r="K19309" i="7"/>
  <c r="K20767" i="7"/>
  <c r="K19639"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K16932" i="7"/>
  <c r="K16996" i="7"/>
  <c r="K16997" i="7"/>
  <c r="K16928" i="7"/>
  <c r="K17065" i="7"/>
  <c r="K16995" i="7"/>
  <c r="K17190" i="7"/>
  <c r="K17462" i="7"/>
  <c r="K17806" i="7"/>
  <c r="K17910" i="7"/>
  <c r="K18286" i="7"/>
  <c r="K18294" i="7"/>
  <c r="K16930" i="7"/>
  <c r="K17062" i="7"/>
  <c r="K17191" i="7"/>
  <c r="K17479" i="7"/>
  <c r="K17895" i="7"/>
  <c r="K17023" i="7"/>
  <c r="K17063" i="7"/>
  <c r="K17480" i="7"/>
  <c r="K17800" i="7"/>
  <c r="K17912" i="7"/>
  <c r="K18128" i="7"/>
  <c r="K17064" i="7"/>
  <c r="K17305" i="7"/>
  <c r="K17481" i="7"/>
  <c r="K17913" i="7"/>
  <c r="K18129" i="7"/>
  <c r="K16934" i="7"/>
  <c r="K17074" i="7"/>
  <c r="K17306" i="7"/>
  <c r="K17442" i="7"/>
  <c r="K17498" i="7"/>
  <c r="K16935" i="7"/>
  <c r="K17058" i="7"/>
  <c r="K17107" i="7"/>
  <c r="K17235" i="7"/>
  <c r="A31" i="7"/>
  <c r="K17116" i="7"/>
  <c r="K17460" i="7"/>
  <c r="K17804" i="7"/>
  <c r="K17802" i="7"/>
  <c r="K18582" i="7"/>
  <c r="K18598" i="7"/>
  <c r="K19222" i="7"/>
  <c r="K17805" i="7"/>
  <c r="K18127" i="7"/>
  <c r="K18599" i="7"/>
  <c r="K19124" i="7"/>
  <c r="K19223" i="7"/>
  <c r="K18600" i="7"/>
  <c r="K19125" i="7"/>
  <c r="K19196" i="7"/>
  <c r="K19344" i="7"/>
  <c r="K19488" i="7"/>
  <c r="K18865" i="7"/>
  <c r="K18945" i="7"/>
  <c r="K19126" i="7"/>
  <c r="K18866" i="7"/>
  <c r="K18938" i="7"/>
  <c r="K19103" i="7"/>
  <c r="K19346" i="7"/>
  <c r="K18867" i="7"/>
  <c r="K18939" i="7"/>
  <c r="K19104" i="7"/>
  <c r="K19347" i="7"/>
  <c r="K19531" i="7"/>
  <c r="K17461" i="7"/>
  <c r="K18287" i="7"/>
  <c r="K18868" i="7"/>
  <c r="K18940" i="7"/>
  <c r="K19105" i="7"/>
  <c r="K19356" i="7"/>
  <c r="K19412" i="7"/>
  <c r="K19532" i="7"/>
  <c r="K19529" i="7"/>
  <c r="K19616" i="7"/>
  <c r="K19696" i="7"/>
  <c r="K19789" i="7"/>
  <c r="K19893" i="7"/>
  <c r="K20005" i="7"/>
  <c r="K20093" i="7"/>
  <c r="K20205" i="7"/>
  <c r="K20349" i="7"/>
  <c r="K19413" i="7"/>
  <c r="K19511" i="7"/>
  <c r="K19530" i="7"/>
  <c r="K19617" i="7"/>
  <c r="K19697" i="7"/>
  <c r="K19777" i="7"/>
  <c r="K19790" i="7"/>
  <c r="K20006" i="7"/>
  <c r="K20078" i="7"/>
  <c r="K20094" i="7"/>
  <c r="K19698" i="7"/>
  <c r="K19791" i="7"/>
  <c r="K20431" i="7"/>
  <c r="K20447" i="7"/>
  <c r="K19345" i="7"/>
  <c r="K19792" i="7"/>
  <c r="K20448" i="7"/>
  <c r="K20752" i="7"/>
  <c r="K20449" i="7"/>
  <c r="A888" i="7" s="1"/>
  <c r="K20489" i="7"/>
  <c r="K19890" i="7"/>
  <c r="K20002" i="7"/>
  <c r="K20202" i="7"/>
  <c r="K20450" i="7"/>
  <c r="K20530" i="7"/>
  <c r="K20666" i="7"/>
  <c r="K20754" i="7"/>
  <c r="K19614" i="7"/>
  <c r="K19891" i="7"/>
  <c r="K20091" i="7"/>
  <c r="K20203" i="7"/>
  <c r="K20347" i="7"/>
  <c r="K20531" i="7"/>
  <c r="K20667" i="7"/>
  <c r="K20204" i="7"/>
  <c r="K20884" i="7"/>
  <c r="K19615" i="7"/>
  <c r="K20885" i="7"/>
  <c r="K20751" i="7"/>
  <c r="K20886" i="7"/>
  <c r="K19892" i="7"/>
  <c r="K20092" i="7"/>
  <c r="K20753" i="7"/>
  <c r="K20348" i="7"/>
  <c r="K20533" i="7"/>
  <c r="K20883" i="7"/>
  <c r="K20532"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16784" i="7"/>
  <c r="K17713" i="7"/>
  <c r="K17146" i="7"/>
  <c r="K17316" i="7"/>
  <c r="K18352" i="7"/>
  <c r="K18779" i="7"/>
  <c r="K19355" i="7"/>
  <c r="K19056" i="7"/>
  <c r="K19927" i="7"/>
  <c r="K20577" i="7"/>
  <c r="K19629" i="7"/>
  <c r="K20276"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6812" i="7"/>
  <c r="K17998" i="7"/>
  <c r="K17559" i="7"/>
  <c r="K17999" i="7"/>
  <c r="K17177" i="7"/>
  <c r="K18991" i="7"/>
  <c r="K18656" i="7"/>
  <c r="K20117" i="7"/>
  <c r="K20486" i="7"/>
  <c r="K19277" i="7"/>
  <c r="K19589" i="7"/>
  <c r="K19844" i="7"/>
  <c r="K20801"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7127"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K17590" i="7"/>
  <c r="A3725" i="7" s="1"/>
  <c r="K17599" i="7"/>
  <c r="A3734" i="7" s="1"/>
  <c r="K17711" i="7"/>
  <c r="K17096" i="7"/>
  <c r="K17184" i="7"/>
  <c r="K17224" i="7"/>
  <c r="K17105" i="7"/>
  <c r="K17185" i="7"/>
  <c r="K17225" i="7"/>
  <c r="K17106" i="7"/>
  <c r="K17186" i="7"/>
  <c r="K17226" i="7"/>
  <c r="K17650" i="7"/>
  <c r="K17171" i="7"/>
  <c r="K17172" i="7"/>
  <c r="K17524" i="7"/>
  <c r="K17604" i="7"/>
  <c r="K17173" i="7"/>
  <c r="K17941" i="7"/>
  <c r="K19224" i="7"/>
  <c r="K19418" i="7"/>
  <c r="K20261" i="7"/>
  <c r="K20254" i="7"/>
  <c r="K19417" i="7"/>
  <c r="K19847" i="7"/>
  <c r="K20111" i="7"/>
  <c r="K20255" i="7"/>
  <c r="K20112" i="7"/>
  <c r="K20354" i="7"/>
  <c r="K20355" i="7"/>
  <c r="K20837" i="7"/>
  <c r="K20260" i="7"/>
  <c r="K20838" i="7"/>
  <c r="K20839" i="7"/>
  <c r="K19687"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16794" i="7"/>
  <c r="K18401" i="7"/>
  <c r="K18403" i="7"/>
  <c r="K18486" i="7"/>
  <c r="K18494" i="7"/>
  <c r="K18502" i="7"/>
  <c r="K18846" i="7"/>
  <c r="K18480" i="7"/>
  <c r="K18488" i="7"/>
  <c r="K18496" i="7"/>
  <c r="K17669" i="7"/>
  <c r="K18405" i="7"/>
  <c r="K18482" i="7"/>
  <c r="K18490" i="7"/>
  <c r="K18498" i="7"/>
  <c r="K19364" i="7"/>
  <c r="K17381" i="7"/>
  <c r="K18342" i="7"/>
  <c r="K19365" i="7"/>
  <c r="K18407" i="7"/>
  <c r="K18484" i="7"/>
  <c r="K18492" i="7"/>
  <c r="K18500" i="7"/>
  <c r="K18844" i="7"/>
  <c r="K19366" i="7"/>
  <c r="K19363" i="7"/>
  <c r="K19367" i="7"/>
  <c r="K20630" i="7"/>
  <c r="K18845" i="7"/>
  <c r="K19676" i="7"/>
  <c r="K19922" i="7"/>
  <c r="K20314" i="7"/>
  <c r="K19915"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6811" i="7"/>
  <c r="K16709" i="7"/>
  <c r="K16797" i="7"/>
  <c r="K16813" i="7"/>
  <c r="K16837" i="7"/>
  <c r="K16782" i="7"/>
  <c r="K16688" i="7"/>
  <c r="K16792" i="7"/>
  <c r="K16800" i="7"/>
  <c r="K16816" i="7"/>
  <c r="K16793" i="7"/>
  <c r="K16809" i="7"/>
  <c r="K17270" i="7"/>
  <c r="K17510" i="7"/>
  <c r="K17695" i="7"/>
  <c r="K16799" i="7"/>
  <c r="K17952" i="7"/>
  <c r="K16922" i="7"/>
  <c r="K17698" i="7"/>
  <c r="K16810" i="7"/>
  <c r="K17099" i="7"/>
  <c r="K18291" i="7"/>
  <c r="K17108" i="7"/>
  <c r="K17332" i="7"/>
  <c r="K18830" i="7"/>
  <c r="K18950" i="7"/>
  <c r="K19123" i="7"/>
  <c r="K19262" i="7"/>
  <c r="K18543" i="7"/>
  <c r="K18623" i="7"/>
  <c r="K18841" i="7"/>
  <c r="K19314" i="7"/>
  <c r="K17109" i="7"/>
  <c r="K18787" i="7"/>
  <c r="K18987" i="7"/>
  <c r="K19360" i="7"/>
  <c r="K19361" i="7"/>
  <c r="K18829" i="7"/>
  <c r="K19728" i="7"/>
  <c r="K19313" i="7"/>
  <c r="K18949"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6988" i="7"/>
  <c r="K17036" i="7"/>
  <c r="K16989" i="7"/>
  <c r="K17035" i="7"/>
  <c r="K17623" i="7"/>
  <c r="K17896" i="7"/>
  <c r="K17809" i="7"/>
  <c r="K17873" i="7"/>
  <c r="K16987" i="7"/>
  <c r="K17066" i="7"/>
  <c r="K17851" i="7"/>
  <c r="K17644" i="7"/>
  <c r="K19352" i="7"/>
  <c r="K18505" i="7"/>
  <c r="K18649" i="7"/>
  <c r="K19145" i="7"/>
  <c r="A19145" i="7" s="1"/>
  <c r="K18650" i="7"/>
  <c r="K19022" i="7"/>
  <c r="K18508" i="7"/>
  <c r="K18612" i="7"/>
  <c r="K19752" i="7"/>
  <c r="K19853" i="7"/>
  <c r="K19877" i="7"/>
  <c r="K20277" i="7"/>
  <c r="K20063" i="7"/>
  <c r="K20127" i="7"/>
  <c r="K20367" i="7"/>
  <c r="K20671" i="7"/>
  <c r="K19535" i="7"/>
  <c r="K19611" i="7"/>
  <c r="K19619" i="7"/>
  <c r="K20144" i="7"/>
  <c r="K20664" i="7"/>
  <c r="K20106" i="7"/>
  <c r="K20114" i="7"/>
  <c r="K20362" i="7"/>
  <c r="K20011" i="7"/>
  <c r="K20363" i="7"/>
  <c r="K20635" i="7"/>
  <c r="K20388"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7390" i="7"/>
  <c r="K17830" i="7"/>
  <c r="K17855" i="7"/>
  <c r="K17408" i="7"/>
  <c r="K17808" i="7"/>
  <c r="K17872" i="7"/>
  <c r="K17121" i="7"/>
  <c r="K17825" i="7"/>
  <c r="K17993" i="7"/>
  <c r="K17435" i="7"/>
  <c r="K17827" i="7"/>
  <c r="K17476" i="7"/>
  <c r="K17828" i="7"/>
  <c r="K17469" i="7"/>
  <c r="K18983" i="7"/>
  <c r="K17810" i="7"/>
  <c r="K17842" i="7"/>
  <c r="K18544" i="7"/>
  <c r="K19480" i="7"/>
  <c r="K17965" i="7"/>
  <c r="K18545" i="7"/>
  <c r="K18673" i="7"/>
  <c r="K17453" i="7"/>
  <c r="K18296" i="7"/>
  <c r="K18506" i="7"/>
  <c r="K18562" i="7"/>
  <c r="K18658" i="7"/>
  <c r="K18771" i="7"/>
  <c r="K19784" i="7"/>
  <c r="K20365" i="7"/>
  <c r="K20446" i="7"/>
  <c r="K18509" i="7"/>
  <c r="K19723" i="7"/>
  <c r="K20009" i="7"/>
  <c r="K19578" i="7"/>
  <c r="K20637"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A10367" i="7" s="1"/>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6861" i="7"/>
  <c r="K16925" i="7"/>
  <c r="K16862" i="7"/>
  <c r="K17033" i="7"/>
  <c r="K17958" i="7"/>
  <c r="K17296" i="7"/>
  <c r="K17728" i="7"/>
  <c r="K17968" i="7"/>
  <c r="K18256" i="7"/>
  <c r="K17969" i="7"/>
  <c r="K18257" i="7"/>
  <c r="K17379" i="7"/>
  <c r="K17387" i="7"/>
  <c r="K17635" i="7"/>
  <c r="K18243" i="7"/>
  <c r="K17380" i="7"/>
  <c r="K17724" i="7"/>
  <c r="K18242" i="7"/>
  <c r="K18942" i="7"/>
  <c r="K19358" i="7"/>
  <c r="K19368" i="7"/>
  <c r="K18847" i="7"/>
  <c r="K19135" i="7"/>
  <c r="K19385" i="7"/>
  <c r="K17034" i="7"/>
  <c r="K18258" i="7"/>
  <c r="K18848" i="7"/>
  <c r="K19136" i="7"/>
  <c r="K19386" i="7"/>
  <c r="K19137" i="7"/>
  <c r="K17725" i="7"/>
  <c r="K19055" i="7"/>
  <c r="K19981" i="7"/>
  <c r="K19982" i="7"/>
  <c r="K20422" i="7"/>
  <c r="K19626" i="7"/>
  <c r="K19674" i="7"/>
  <c r="K19682" i="7"/>
  <c r="K19919" i="7"/>
  <c r="K19983" i="7"/>
  <c r="K20311" i="7"/>
  <c r="K20647" i="7"/>
  <c r="K18541" i="7"/>
  <c r="K19675" i="7"/>
  <c r="K20264" i="7"/>
  <c r="K20312" i="7"/>
  <c r="K20576" i="7"/>
  <c r="K17957" i="7"/>
  <c r="K19969" i="7"/>
  <c r="K20585" i="7"/>
  <c r="K20649" i="7"/>
  <c r="K20586" i="7"/>
  <c r="K18773" i="7"/>
  <c r="K20283" i="7"/>
  <c r="K20539" i="7"/>
  <c r="K20878" i="7"/>
  <c r="K18941"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9392" i="7"/>
  <c r="K19323" i="7"/>
  <c r="K19411" i="7"/>
  <c r="K20478" i="7"/>
  <c r="K20806" i="7"/>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6697" i="7"/>
  <c r="K17222" i="7"/>
  <c r="K17175" i="7"/>
  <c r="K17176" i="7"/>
  <c r="K17512" i="7"/>
  <c r="K17592" i="7"/>
  <c r="K17122" i="7"/>
  <c r="K17378" i="7"/>
  <c r="K17251" i="7"/>
  <c r="K17707" i="7"/>
  <c r="K17763" i="7"/>
  <c r="K17852" i="7"/>
  <c r="K18646" i="7"/>
  <c r="K17762" i="7"/>
  <c r="K17853" i="7"/>
  <c r="K17962" i="7"/>
  <c r="K19251" i="7"/>
  <c r="K18604" i="7"/>
  <c r="K20133" i="7"/>
  <c r="K20477" i="7"/>
  <c r="K19572" i="7"/>
  <c r="K18981" i="7"/>
  <c r="K19826" i="7"/>
  <c r="K20790" i="7"/>
  <c r="K12533" i="7"/>
  <c r="K12198" i="7"/>
  <c r="K13100" i="7"/>
  <c r="K14578" i="7"/>
  <c r="K13478" i="7"/>
  <c r="K13536" i="7"/>
  <c r="K12959" i="7"/>
  <c r="K13504" i="7"/>
  <c r="K13902" i="7"/>
  <c r="K14279" i="7"/>
  <c r="K16425" i="7"/>
  <c r="K14946" i="7"/>
  <c r="K15178" i="7"/>
  <c r="K15766" i="7"/>
  <c r="K9689" i="7"/>
  <c r="K9445" i="7"/>
  <c r="K9722" i="7"/>
  <c r="K9938" i="7"/>
  <c r="K9939" i="7"/>
  <c r="K12028" i="7"/>
  <c r="K20109" i="7"/>
  <c r="K20136" i="7"/>
  <c r="K20456" i="7"/>
  <c r="K19773" i="7"/>
  <c r="K20098" i="7"/>
  <c r="K20466" i="7"/>
  <c r="K20027" i="7"/>
  <c r="K20723" i="7"/>
  <c r="K20116" i="7"/>
  <c r="K20124" i="7"/>
  <c r="K20636" i="7"/>
  <c r="K13378" i="7"/>
  <c r="K12196" i="7"/>
  <c r="K13357" i="7"/>
  <c r="K13153" i="7"/>
  <c r="K5957" i="7"/>
  <c r="K7924" i="7"/>
  <c r="K8631" i="7"/>
  <c r="K9242" i="7"/>
  <c r="K9626" i="7"/>
  <c r="K9117" i="7"/>
  <c r="K9907" i="7"/>
  <c r="K10605" i="7"/>
  <c r="K11195" i="7"/>
  <c r="K11283" i="7"/>
  <c r="K11468" i="7"/>
  <c r="K19776" i="7"/>
  <c r="K20118" i="7"/>
  <c r="K19536" i="7"/>
  <c r="K20387" i="7"/>
  <c r="K20836" i="7"/>
  <c r="K20028" i="7"/>
  <c r="K20673"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6859" i="7"/>
  <c r="K16864" i="7"/>
  <c r="K16880" i="7"/>
  <c r="K16881" i="7"/>
  <c r="K17254" i="7"/>
  <c r="K17366" i="7"/>
  <c r="K17406" i="7"/>
  <c r="K16863" i="7"/>
  <c r="K17255" i="7"/>
  <c r="K17352" i="7"/>
  <c r="K17384" i="7"/>
  <c r="K17736" i="7"/>
  <c r="K17752" i="7"/>
  <c r="K16911" i="7"/>
  <c r="K17297" i="7"/>
  <c r="K18065" i="7"/>
  <c r="K18153" i="7"/>
  <c r="K18169" i="7"/>
  <c r="K18201" i="7"/>
  <c r="K18265" i="7"/>
  <c r="K17619" i="7"/>
  <c r="K18203" i="7"/>
  <c r="K17764" i="7"/>
  <c r="K17645" i="7"/>
  <c r="K18069" i="7"/>
  <c r="K18151" i="7"/>
  <c r="K18312" i="7"/>
  <c r="K18389" i="7"/>
  <c r="K18438" i="7"/>
  <c r="K18454" i="7"/>
  <c r="K18854" i="7"/>
  <c r="K19107" i="7"/>
  <c r="K19286" i="7"/>
  <c r="K18330" i="7"/>
  <c r="K19108" i="7"/>
  <c r="K19287" i="7"/>
  <c r="K18061" i="7"/>
  <c r="K18154" i="7"/>
  <c r="K18314" i="7"/>
  <c r="K18391" i="7"/>
  <c r="K18816" i="7"/>
  <c r="K19288" i="7"/>
  <c r="K17253" i="7"/>
  <c r="K18221" i="7"/>
  <c r="K18053" i="7"/>
  <c r="K18085" i="7"/>
  <c r="K18167" i="7"/>
  <c r="K18261" i="7"/>
  <c r="K18271" i="7"/>
  <c r="K18458" i="7"/>
  <c r="K19087" i="7"/>
  <c r="K17733" i="7"/>
  <c r="K18223" i="7"/>
  <c r="K18250" i="7"/>
  <c r="K19088" i="7"/>
  <c r="K18343" i="7"/>
  <c r="K18428" i="7"/>
  <c r="K19040" i="7"/>
  <c r="K19073" i="7"/>
  <c r="K19933" i="7"/>
  <c r="K20309" i="7"/>
  <c r="K20429" i="7"/>
  <c r="K18124" i="7"/>
  <c r="K19289" i="7"/>
  <c r="K19544" i="7"/>
  <c r="K19942" i="7"/>
  <c r="K20046" i="7"/>
  <c r="K20598" i="7"/>
  <c r="K19959" i="7"/>
  <c r="K19747" i="7"/>
  <c r="K19944" i="7"/>
  <c r="K20296" i="7"/>
  <c r="K19660" i="7"/>
  <c r="K20617" i="7"/>
  <c r="K19685" i="7"/>
  <c r="K18328" i="7"/>
  <c r="K19678" i="7"/>
  <c r="K20171" i="7"/>
  <c r="K20427" i="7"/>
  <c r="K19647" i="7"/>
  <c r="K20564" i="7"/>
  <c r="K20428" i="7"/>
  <c r="K19924" i="7"/>
  <c r="K20300"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6683" i="7"/>
  <c r="K16886" i="7"/>
  <c r="K17126" i="7"/>
  <c r="K17335" i="7"/>
  <c r="K17936" i="7"/>
  <c r="K17073" i="7"/>
  <c r="K17706" i="7"/>
  <c r="K17643" i="7"/>
  <c r="K18227" i="7"/>
  <c r="K18975" i="7"/>
  <c r="K19037" i="7"/>
  <c r="K19250" i="7"/>
  <c r="K19298" i="7"/>
  <c r="K17125" i="7"/>
  <c r="K18611" i="7"/>
  <c r="K18739" i="7"/>
  <c r="K19539" i="7"/>
  <c r="K20558" i="7"/>
  <c r="K19627" i="7"/>
  <c r="K19635" i="7"/>
  <c r="K19888" i="7"/>
  <c r="K20233" i="7"/>
  <c r="K19795" i="7"/>
  <c r="K20099" i="7"/>
  <c r="K20452" i="7"/>
  <c r="K20788" i="7"/>
  <c r="K19623" i="7"/>
  <c r="K20888"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6888" i="7"/>
  <c r="K17574" i="7"/>
  <c r="K18232" i="7"/>
  <c r="K18233" i="7"/>
  <c r="K17147" i="7"/>
  <c r="K17148" i="7"/>
  <c r="K17676" i="7"/>
  <c r="K18750" i="7"/>
  <c r="K18887" i="7"/>
  <c r="K19044" i="7"/>
  <c r="K16887" i="7"/>
  <c r="K18747" i="7"/>
  <c r="K19171" i="7"/>
  <c r="K17573" i="7"/>
  <c r="K19925" i="7"/>
  <c r="K20333" i="7"/>
  <c r="K19926" i="7"/>
  <c r="K20175" i="7"/>
  <c r="K20176" i="7"/>
  <c r="K19630" i="7"/>
  <c r="K20243" i="7"/>
  <c r="K17685" i="7"/>
  <c r="K20332" i="7"/>
  <c r="K19631"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6877" i="7"/>
  <c r="K16878" i="7"/>
  <c r="K17734" i="7"/>
  <c r="K18254" i="7"/>
  <c r="K18310" i="7"/>
  <c r="K17367" i="7"/>
  <c r="K17735" i="7"/>
  <c r="K17368" i="7"/>
  <c r="K17353" i="7"/>
  <c r="K17369" i="7"/>
  <c r="K18225" i="7"/>
  <c r="K16879" i="7"/>
  <c r="K18067" i="7"/>
  <c r="K18155" i="7"/>
  <c r="K18267" i="7"/>
  <c r="K18387" i="7"/>
  <c r="K16914" i="7"/>
  <c r="K18165" i="7"/>
  <c r="K18440" i="7"/>
  <c r="K18472" i="7"/>
  <c r="K17365" i="7"/>
  <c r="K18199" i="7"/>
  <c r="K18063" i="7"/>
  <c r="K18450" i="7"/>
  <c r="K18326" i="7"/>
  <c r="K19382" i="7"/>
  <c r="K20455" i="7"/>
  <c r="K20008" i="7"/>
  <c r="K19402" i="7"/>
  <c r="K20010"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A11377" i="7" s="1"/>
  <c r="K10789" i="7"/>
  <c r="A10524" i="7" s="1"/>
  <c r="K11200" i="7"/>
  <c r="K11571" i="7"/>
  <c r="K11573" i="7"/>
  <c r="K16749" i="7"/>
  <c r="K16736" i="7"/>
  <c r="K16857" i="7"/>
  <c r="K18046" i="7"/>
  <c r="K18302" i="7"/>
  <c r="K17391" i="7"/>
  <c r="K18048" i="7"/>
  <c r="K18177" i="7"/>
  <c r="K18385" i="7"/>
  <c r="K17666" i="7"/>
  <c r="K17363" i="7"/>
  <c r="K17667" i="7"/>
  <c r="K18171" i="7"/>
  <c r="K18179" i="7"/>
  <c r="K18307" i="7"/>
  <c r="K17364" i="7"/>
  <c r="K17668" i="7"/>
  <c r="K18173" i="7"/>
  <c r="K18462" i="7"/>
  <c r="K19384" i="7"/>
  <c r="K18815" i="7"/>
  <c r="K19035" i="7"/>
  <c r="K19100" i="7"/>
  <c r="K19369" i="7"/>
  <c r="K18175" i="7"/>
  <c r="K18304" i="7"/>
  <c r="K18456" i="7"/>
  <c r="K18464" i="7"/>
  <c r="K19101" i="7"/>
  <c r="K19102" i="7"/>
  <c r="K18306" i="7"/>
  <c r="K18383" i="7"/>
  <c r="K18466" i="7"/>
  <c r="K18882" i="7"/>
  <c r="K19434" i="7"/>
  <c r="K18298" i="7"/>
  <c r="K18308" i="7"/>
  <c r="K18044" i="7"/>
  <c r="K18181" i="7"/>
  <c r="K18309" i="7"/>
  <c r="K18452" i="7"/>
  <c r="K18460" i="7"/>
  <c r="K18468" i="7"/>
  <c r="K18524" i="7"/>
  <c r="A2807" i="7" s="1"/>
  <c r="K18812" i="7"/>
  <c r="K18300" i="7"/>
  <c r="K19713" i="7"/>
  <c r="K20622" i="7"/>
  <c r="K19659" i="7"/>
  <c r="K20360" i="7"/>
  <c r="K19106" i="7"/>
  <c r="K20042" i="7"/>
  <c r="K20298" i="7"/>
  <c r="K18813" i="7"/>
  <c r="K20692" i="7"/>
  <c r="K19956" i="7"/>
  <c r="K20605"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K16803" i="7"/>
  <c r="K16692" i="7"/>
  <c r="K16804" i="7"/>
  <c r="K16693" i="7"/>
  <c r="K16789" i="7"/>
  <c r="K16805" i="7"/>
  <c r="K16806" i="7"/>
  <c r="K16808" i="7"/>
  <c r="K16872" i="7"/>
  <c r="K17000" i="7"/>
  <c r="K16785" i="7"/>
  <c r="K16801" i="7"/>
  <c r="K16945" i="7"/>
  <c r="K17134" i="7"/>
  <c r="K17398" i="7"/>
  <c r="K17430" i="7"/>
  <c r="K17494" i="7"/>
  <c r="K18134" i="7"/>
  <c r="K16998" i="7"/>
  <c r="K17287" i="7"/>
  <c r="K17727" i="7"/>
  <c r="K17072" i="7"/>
  <c r="K17136" i="7"/>
  <c r="K17240" i="7"/>
  <c r="K17464" i="7"/>
  <c r="K17696" i="7"/>
  <c r="K17704" i="7"/>
  <c r="K18184" i="7"/>
  <c r="K16802" i="7"/>
  <c r="K16871" i="7"/>
  <c r="K17329" i="7"/>
  <c r="K17489" i="7"/>
  <c r="K17793" i="7"/>
  <c r="K18033" i="7"/>
  <c r="K18297" i="7"/>
  <c r="K16690" i="7"/>
  <c r="K16807" i="7"/>
  <c r="K17234" i="7"/>
  <c r="K17258" i="7"/>
  <c r="K17338" i="7"/>
  <c r="K17394" i="7"/>
  <c r="K17466" i="7"/>
  <c r="K17490" i="7"/>
  <c r="K16786" i="7"/>
  <c r="K17139" i="7"/>
  <c r="K17259" i="7"/>
  <c r="K17331" i="7"/>
  <c r="K17339" i="7"/>
  <c r="K17467" i="7"/>
  <c r="K17515" i="7"/>
  <c r="K17699" i="7"/>
  <c r="K17731" i="7"/>
  <c r="K18187" i="7"/>
  <c r="K17396" i="7"/>
  <c r="K17428" i="7"/>
  <c r="K17492" i="7"/>
  <c r="K17700" i="7"/>
  <c r="K17708" i="7"/>
  <c r="K17796" i="7"/>
  <c r="K17938" i="7"/>
  <c r="K18037" i="7"/>
  <c r="K18125" i="7"/>
  <c r="K18277" i="7"/>
  <c r="K18290" i="7"/>
  <c r="K18346" i="7"/>
  <c r="K18510" i="7"/>
  <c r="K18574" i="7"/>
  <c r="K18710" i="7"/>
  <c r="K18766" i="7"/>
  <c r="K18934" i="7"/>
  <c r="K19212" i="7"/>
  <c r="K19478" i="7"/>
  <c r="K19534" i="7"/>
  <c r="K18292" i="7"/>
  <c r="K18711" i="7"/>
  <c r="K18767" i="7"/>
  <c r="K18935" i="7"/>
  <c r="K19143" i="7"/>
  <c r="K19213" i="7"/>
  <c r="K19447" i="7"/>
  <c r="K18130" i="7"/>
  <c r="K18576" i="7"/>
  <c r="K19144" i="7"/>
  <c r="K18132" i="7"/>
  <c r="K18295" i="7"/>
  <c r="K18681" i="7"/>
  <c r="K18745" i="7"/>
  <c r="K18769" i="7"/>
  <c r="K19005" i="7"/>
  <c r="K18522" i="7"/>
  <c r="K18538" i="7"/>
  <c r="K18674" i="7"/>
  <c r="K17293" i="7"/>
  <c r="K18285" i="7"/>
  <c r="K18523" i="7"/>
  <c r="K18539" i="7"/>
  <c r="K18563" i="7"/>
  <c r="K18699" i="7"/>
  <c r="K18707" i="7"/>
  <c r="K18883" i="7"/>
  <c r="K18995" i="7"/>
  <c r="K19023" i="7"/>
  <c r="K19475" i="7"/>
  <c r="K17429" i="7"/>
  <c r="K17797" i="7"/>
  <c r="K18034" i="7"/>
  <c r="K18540" i="7"/>
  <c r="K18700" i="7"/>
  <c r="K18788" i="7"/>
  <c r="K18852" i="7"/>
  <c r="K18884" i="7"/>
  <c r="K19121" i="7"/>
  <c r="K19420" i="7"/>
  <c r="K19476" i="7"/>
  <c r="A1853" i="7" s="1"/>
  <c r="K19492" i="7"/>
  <c r="K18036" i="7"/>
  <c r="K19122" i="7"/>
  <c r="K19688" i="7"/>
  <c r="K19720" i="7"/>
  <c r="K19909" i="7"/>
  <c r="K20189" i="7"/>
  <c r="K20229" i="7"/>
  <c r="K20253" i="7"/>
  <c r="K18709" i="7"/>
  <c r="K19025" i="7"/>
  <c r="K19221" i="7"/>
  <c r="K19689" i="7"/>
  <c r="K19729" i="7"/>
  <c r="K19745" i="7"/>
  <c r="K19769" i="7"/>
  <c r="K19838" i="7"/>
  <c r="K19958" i="7"/>
  <c r="K20190" i="7"/>
  <c r="K20198" i="7"/>
  <c r="K20230" i="7"/>
  <c r="K20454" i="7"/>
  <c r="K20526" i="7"/>
  <c r="K20582" i="7"/>
  <c r="K20662" i="7"/>
  <c r="K20694" i="7"/>
  <c r="K19449" i="7"/>
  <c r="A1885" i="7" s="1"/>
  <c r="K19513" i="7"/>
  <c r="K19730" i="7"/>
  <c r="K19746" i="7"/>
  <c r="K19754" i="7"/>
  <c r="K19839" i="7"/>
  <c r="K19887" i="7"/>
  <c r="K19911" i="7"/>
  <c r="K20071" i="7"/>
  <c r="K20271" i="7"/>
  <c r="K20543" i="7"/>
  <c r="K20695" i="7"/>
  <c r="K17818" i="7"/>
  <c r="K19450" i="7"/>
  <c r="K19715" i="7"/>
  <c r="K19840" i="7"/>
  <c r="K19912" i="7"/>
  <c r="K19920" i="7"/>
  <c r="K20104" i="7"/>
  <c r="K20232" i="7"/>
  <c r="K20240" i="7"/>
  <c r="K20728" i="7"/>
  <c r="K19588" i="7"/>
  <c r="K19905" i="7"/>
  <c r="K19921" i="7"/>
  <c r="K20225" i="7"/>
  <c r="K20241" i="7"/>
  <c r="K20521" i="7"/>
  <c r="K20529" i="7"/>
  <c r="K19577" i="7"/>
  <c r="K19906" i="7"/>
  <c r="K20090" i="7"/>
  <c r="K20234" i="7"/>
  <c r="K20242" i="7"/>
  <c r="K20274" i="7"/>
  <c r="K20322" i="7"/>
  <c r="K20546" i="7"/>
  <c r="K20626" i="7"/>
  <c r="K20722" i="7"/>
  <c r="K20770" i="7"/>
  <c r="K19485" i="7"/>
  <c r="K19527" i="7"/>
  <c r="K19718" i="7"/>
  <c r="K19859" i="7"/>
  <c r="K19907" i="7"/>
  <c r="K20019" i="7"/>
  <c r="K20043" i="7"/>
  <c r="K20227" i="7"/>
  <c r="K20267" i="7"/>
  <c r="K20275" i="7"/>
  <c r="K20669" i="7"/>
  <c r="K19719" i="7"/>
  <c r="K20581" i="7"/>
  <c r="K20761" i="7"/>
  <c r="K20853" i="7"/>
  <c r="K19281" i="7"/>
  <c r="K19916" i="7"/>
  <c r="K20004" i="7"/>
  <c r="K20268" i="7"/>
  <c r="K20541" i="7"/>
  <c r="K20044" i="7"/>
  <c r="K20681" i="7"/>
  <c r="K20742" i="7"/>
  <c r="K20889" i="7"/>
  <c r="K20236" i="7"/>
  <c r="K19695" i="7"/>
  <c r="K20196" i="7"/>
  <c r="K20850" i="7"/>
  <c r="K20228" i="7"/>
  <c r="K19876"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9972"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K20095" i="7"/>
  <c r="K20239" i="7"/>
  <c r="K20383" i="7"/>
  <c r="K19603" i="7"/>
  <c r="K19699" i="7"/>
  <c r="K19465" i="7"/>
  <c r="K19857" i="7"/>
  <c r="K20417" i="7"/>
  <c r="K19552" i="7"/>
  <c r="K20771" i="7"/>
  <c r="K20796" i="7"/>
  <c r="A537" i="7" s="1"/>
  <c r="K20797" i="7"/>
  <c r="K20845" i="7"/>
  <c r="K20364" i="7"/>
  <c r="K20847" i="7"/>
  <c r="K20755" i="7"/>
  <c r="K20476" i="7"/>
  <c r="K20668" i="7"/>
  <c r="K19860" i="7"/>
  <c r="K14586" i="7"/>
  <c r="K14938" i="7"/>
  <c r="K14657" i="7"/>
  <c r="K15070" i="7"/>
  <c r="K14856" i="7"/>
  <c r="K7920" i="7"/>
  <c r="K8300" i="7"/>
  <c r="K8850" i="7"/>
  <c r="A12469" i="7" s="1"/>
  <c r="K9605" i="7"/>
  <c r="K10142" i="7"/>
  <c r="K10465" i="7"/>
  <c r="K9717" i="7"/>
  <c r="A11588" i="7" s="1"/>
  <c r="K10825" i="7"/>
  <c r="A10560" i="7" s="1"/>
  <c r="K11119" i="7"/>
  <c r="K11755" i="7"/>
  <c r="K20640"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6865" i="7"/>
  <c r="K17478" i="7"/>
  <c r="K17894" i="7"/>
  <c r="K18273" i="7"/>
  <c r="K18393" i="7"/>
  <c r="K17130" i="7"/>
  <c r="K17275" i="7"/>
  <c r="K18163" i="7"/>
  <c r="K18448" i="7"/>
  <c r="K18944" i="7"/>
  <c r="K19448" i="7"/>
  <c r="K18149" i="7"/>
  <c r="K18436" i="7"/>
  <c r="K18660" i="7"/>
  <c r="K19210" i="7"/>
  <c r="K19894" i="7"/>
  <c r="K18252" i="7"/>
  <c r="K20079" i="7"/>
  <c r="K20433"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6840" i="7"/>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K16852" i="7"/>
  <c r="K16980" i="7"/>
  <c r="K16853" i="7"/>
  <c r="K17013" i="7"/>
  <c r="K16750" i="7"/>
  <c r="K16870" i="7"/>
  <c r="K17016" i="7"/>
  <c r="K16921" i="7"/>
  <c r="K16937" i="7"/>
  <c r="K16751" i="7"/>
  <c r="K17374" i="7"/>
  <c r="K17758" i="7"/>
  <c r="K18094" i="7"/>
  <c r="K17095" i="7"/>
  <c r="K17223" i="7"/>
  <c r="K17359" i="7"/>
  <c r="K17375" i="7"/>
  <c r="K17567" i="7"/>
  <c r="K17759" i="7"/>
  <c r="K17360" i="7"/>
  <c r="K17376" i="7"/>
  <c r="K17400" i="7"/>
  <c r="K17560" i="7"/>
  <c r="K17776" i="7"/>
  <c r="K17992" i="7"/>
  <c r="K17385" i="7"/>
  <c r="K17401" i="7"/>
  <c r="K17729" i="7"/>
  <c r="K18081" i="7"/>
  <c r="K16783" i="7"/>
  <c r="K17386" i="7"/>
  <c r="K17563" i="7"/>
  <c r="K17867" i="7"/>
  <c r="K17939" i="7"/>
  <c r="K18091" i="7"/>
  <c r="K16882" i="7"/>
  <c r="K17132" i="7"/>
  <c r="K17740" i="7"/>
  <c r="K18093" i="7"/>
  <c r="K18542" i="7"/>
  <c r="K18774" i="7"/>
  <c r="K18822" i="7"/>
  <c r="K18886" i="7"/>
  <c r="K19010" i="7"/>
  <c r="K19042" i="7"/>
  <c r="K19194" i="7"/>
  <c r="K18527" i="7"/>
  <c r="K18823" i="7"/>
  <c r="K19011" i="7"/>
  <c r="K19255" i="7"/>
  <c r="K19343" i="7"/>
  <c r="K17501" i="7"/>
  <c r="K18413" i="7"/>
  <c r="K18528" i="7"/>
  <c r="K18792" i="7"/>
  <c r="K18992" i="7"/>
  <c r="K19012" i="7"/>
  <c r="K19362" i="7"/>
  <c r="A1923" i="7" s="1"/>
  <c r="K19370" i="7"/>
  <c r="K19378" i="7"/>
  <c r="K18817" i="7"/>
  <c r="K18849" i="7"/>
  <c r="K19086" i="7"/>
  <c r="K19110" i="7"/>
  <c r="K17373" i="7"/>
  <c r="K18818" i="7"/>
  <c r="K18834" i="7"/>
  <c r="K18850" i="7"/>
  <c r="K19170" i="7"/>
  <c r="K19290" i="7"/>
  <c r="K19380" i="7"/>
  <c r="K17829" i="7"/>
  <c r="K18683" i="7"/>
  <c r="K18819" i="7"/>
  <c r="K18835" i="7"/>
  <c r="K18979" i="7"/>
  <c r="K19072" i="7"/>
  <c r="K19120" i="7"/>
  <c r="K19275" i="7"/>
  <c r="K19299" i="7"/>
  <c r="K19397" i="7"/>
  <c r="K18090" i="7"/>
  <c r="K18684" i="7"/>
  <c r="K18820" i="7"/>
  <c r="K19089" i="7"/>
  <c r="K19097" i="7"/>
  <c r="K19140" i="7"/>
  <c r="K19374" i="7"/>
  <c r="K19468" i="7"/>
  <c r="K19407" i="7"/>
  <c r="K19680" i="7"/>
  <c r="K19768" i="7"/>
  <c r="K19941" i="7"/>
  <c r="K20045" i="7"/>
  <c r="K20301" i="7"/>
  <c r="K19074" i="7"/>
  <c r="K19934" i="7"/>
  <c r="K20062" i="7"/>
  <c r="K20302" i="7"/>
  <c r="K20326" i="7"/>
  <c r="K20350" i="7"/>
  <c r="K20374" i="7"/>
  <c r="K20510" i="7"/>
  <c r="K20518" i="7"/>
  <c r="K20606" i="7"/>
  <c r="K20614" i="7"/>
  <c r="K20638" i="7"/>
  <c r="K20734" i="7"/>
  <c r="K19410" i="7"/>
  <c r="K19658" i="7"/>
  <c r="K19666" i="7"/>
  <c r="K19943" i="7"/>
  <c r="K20207" i="7"/>
  <c r="K20287" i="7"/>
  <c r="K20295" i="7"/>
  <c r="K20375" i="7"/>
  <c r="K20503" i="7"/>
  <c r="K20607" i="7"/>
  <c r="K18717" i="7"/>
  <c r="K19399" i="7"/>
  <c r="K19643" i="7"/>
  <c r="K19667" i="7"/>
  <c r="K19683" i="7"/>
  <c r="K19984" i="7"/>
  <c r="K20064" i="7"/>
  <c r="K20152" i="7"/>
  <c r="K20288" i="7"/>
  <c r="K20376" i="7"/>
  <c r="K20384" i="7"/>
  <c r="K20416" i="7"/>
  <c r="K20496" i="7"/>
  <c r="K20648" i="7"/>
  <c r="K19668" i="7"/>
  <c r="K19764" i="7"/>
  <c r="K19772" i="7"/>
  <c r="K19945" i="7"/>
  <c r="K20041" i="7"/>
  <c r="K20073" i="7"/>
  <c r="K20289" i="7"/>
  <c r="K20601" i="7"/>
  <c r="K18869" i="7"/>
  <c r="K19301" i="7"/>
  <c r="K19383" i="7"/>
  <c r="K19645" i="7"/>
  <c r="K19653" i="7"/>
  <c r="K19757" i="7"/>
  <c r="K19866" i="7"/>
  <c r="K19946" i="7"/>
  <c r="K19954" i="7"/>
  <c r="K20602" i="7"/>
  <c r="K20698" i="7"/>
  <c r="K17269" i="7"/>
  <c r="K18288" i="7"/>
  <c r="K19590" i="7"/>
  <c r="K19654" i="7"/>
  <c r="K19670" i="7"/>
  <c r="K19955" i="7"/>
  <c r="K19979" i="7"/>
  <c r="K20299" i="7"/>
  <c r="K20587" i="7"/>
  <c r="K20308" i="7"/>
  <c r="K19329" i="7"/>
  <c r="K20588" i="7"/>
  <c r="K19671" i="7"/>
  <c r="K20589" i="7"/>
  <c r="K18092" i="7"/>
  <c r="K20628" i="7"/>
  <c r="K18821" i="7"/>
  <c r="K20284" i="7"/>
  <c r="K19932" i="7"/>
  <c r="K19980" i="7"/>
  <c r="K20557" i="7"/>
  <c r="K20851" i="7"/>
  <c r="K20372" i="7"/>
  <c r="K19541"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9502" i="7"/>
  <c r="K19503" i="7"/>
  <c r="K19036" i="7"/>
  <c r="K19499" i="7"/>
  <c r="K19500" i="7"/>
  <c r="K20696" i="7"/>
  <c r="K20377" i="7"/>
  <c r="K19986" i="7"/>
  <c r="K19505" i="7"/>
  <c r="K19506" i="7"/>
  <c r="A19506"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A18408" i="7" s="1"/>
  <c r="K2964" i="7"/>
  <c r="K2402" i="7"/>
  <c r="K2881" i="7"/>
  <c r="K2946" i="7"/>
  <c r="A9231" i="7" s="1"/>
  <c r="K2979" i="7"/>
  <c r="K3107" i="7"/>
  <c r="K2947" i="7"/>
  <c r="A2947" i="7" s="1"/>
  <c r="K3109" i="7"/>
  <c r="K3242" i="7"/>
  <c r="K2318" i="7"/>
  <c r="K2747" i="7"/>
  <c r="A18571" i="7" s="1"/>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A20763" i="7" s="1"/>
  <c r="K586" i="7"/>
  <c r="K597" i="7"/>
  <c r="K635" i="7"/>
  <c r="A635" i="7" s="1"/>
  <c r="K738" i="7"/>
  <c r="K770" i="7"/>
  <c r="K778" i="7"/>
  <c r="K834" i="7"/>
  <c r="K866" i="7"/>
  <c r="A20497" i="7" s="1"/>
  <c r="K880" i="7"/>
  <c r="K891" i="7"/>
  <c r="K913" i="7"/>
  <c r="K997" i="7"/>
  <c r="K1019" i="7"/>
  <c r="K1663" i="7"/>
  <c r="K1175" i="7"/>
  <c r="K1216" i="7"/>
  <c r="K1224" i="7"/>
  <c r="K1232" i="7"/>
  <c r="K1255" i="7"/>
  <c r="K1338" i="7"/>
  <c r="K1367" i="7"/>
  <c r="K1079" i="7"/>
  <c r="K1448" i="7"/>
  <c r="K1517" i="7"/>
  <c r="K1555" i="7"/>
  <c r="K1589" i="7"/>
  <c r="K1674" i="7"/>
  <c r="K1702" i="7"/>
  <c r="A19602" i="7" s="1"/>
  <c r="K1710" i="7"/>
  <c r="K1725" i="7"/>
  <c r="K1746" i="7"/>
  <c r="K1845" i="7"/>
  <c r="K1931" i="7"/>
  <c r="K1965" i="7"/>
  <c r="K1973" i="7"/>
  <c r="K1981" i="7"/>
  <c r="K2009" i="7"/>
  <c r="K2023" i="7"/>
  <c r="K2031" i="7"/>
  <c r="K2060" i="7"/>
  <c r="K2068" i="7"/>
  <c r="K2086" i="7"/>
  <c r="A19317" i="7" s="1"/>
  <c r="K2101" i="7"/>
  <c r="K2176" i="7"/>
  <c r="A19151" i="7" s="1"/>
  <c r="K2199" i="7"/>
  <c r="K2259" i="7"/>
  <c r="K2277" i="7"/>
  <c r="K2285" i="7"/>
  <c r="K2309" i="7"/>
  <c r="K2327" i="7"/>
  <c r="K2417" i="7"/>
  <c r="K2426" i="7"/>
  <c r="K2569" i="7"/>
  <c r="K2628" i="7"/>
  <c r="K2465" i="7"/>
  <c r="A18861" i="7" s="1"/>
  <c r="K2521" i="7"/>
  <c r="K2686" i="7"/>
  <c r="K2453" i="7"/>
  <c r="K2525" i="7"/>
  <c r="A18811" i="7" s="1"/>
  <c r="K2645" i="7"/>
  <c r="A18703" i="7" s="1"/>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A20414" i="7" s="1"/>
  <c r="K935" i="7"/>
  <c r="K998" i="7"/>
  <c r="K1012" i="7"/>
  <c r="K1020" i="7"/>
  <c r="K1184" i="7"/>
  <c r="K1217" i="7"/>
  <c r="K1225" i="7"/>
  <c r="K1489" i="7"/>
  <c r="A19836" i="7" s="1"/>
  <c r="K1368" i="7"/>
  <c r="A19895" i="7" s="1"/>
  <c r="K1425" i="7"/>
  <c r="K1441" i="7"/>
  <c r="A19968" i="7" s="1"/>
  <c r="K1521" i="7"/>
  <c r="K1556" i="7"/>
  <c r="K1695" i="7"/>
  <c r="A19595" i="7" s="1"/>
  <c r="K1703" i="7"/>
  <c r="K1711" i="7"/>
  <c r="K1736" i="7"/>
  <c r="K1945" i="7"/>
  <c r="K1769" i="7"/>
  <c r="K1900" i="7"/>
  <c r="K1958" i="7"/>
  <c r="K1966" i="7"/>
  <c r="K1974" i="7"/>
  <c r="K1982" i="7"/>
  <c r="K2004" i="7"/>
  <c r="K2024" i="7"/>
  <c r="K2032" i="7"/>
  <c r="K2061" i="7"/>
  <c r="K2069" i="7"/>
  <c r="A19300" i="7" s="1"/>
  <c r="K2116" i="7"/>
  <c r="K2154" i="7"/>
  <c r="A19179" i="7" s="1"/>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A20396" i="7" s="1"/>
  <c r="K975" i="7"/>
  <c r="A20358" i="7" s="1"/>
  <c r="K1013" i="7"/>
  <c r="K1081" i="7"/>
  <c r="K1133" i="7"/>
  <c r="K1185" i="7"/>
  <c r="K1218" i="7"/>
  <c r="K1226" i="7"/>
  <c r="K1243" i="7"/>
  <c r="K1426" i="7"/>
  <c r="K1435" i="7"/>
  <c r="K1442" i="7"/>
  <c r="K1522" i="7"/>
  <c r="K1583" i="7"/>
  <c r="K1656" i="7"/>
  <c r="A1656" i="7" s="1"/>
  <c r="K1696" i="7"/>
  <c r="A19596" i="7" s="1"/>
  <c r="K1704" i="7"/>
  <c r="K1728" i="7"/>
  <c r="K1737" i="7"/>
  <c r="K1775" i="7"/>
  <c r="K1902" i="7"/>
  <c r="K1915" i="7"/>
  <c r="K1959" i="7"/>
  <c r="K1967" i="7"/>
  <c r="K1975" i="7"/>
  <c r="K1983" i="7"/>
  <c r="K472" i="7"/>
  <c r="A20868" i="7" s="1"/>
  <c r="K2025" i="7"/>
  <c r="K2033" i="7"/>
  <c r="K2062" i="7"/>
  <c r="K2070" i="7"/>
  <c r="K2080" i="7"/>
  <c r="K2161" i="7"/>
  <c r="K2252" i="7"/>
  <c r="K2279" i="7"/>
  <c r="K2311" i="7"/>
  <c r="K2329" i="7"/>
  <c r="K2452" i="7"/>
  <c r="A18879" i="7" s="1"/>
  <c r="K2630" i="7"/>
  <c r="K2571" i="7"/>
  <c r="K2537" i="7"/>
  <c r="K2597" i="7"/>
  <c r="K2639" i="7"/>
  <c r="K2678" i="7"/>
  <c r="K2646" i="7"/>
  <c r="A18704" i="7" s="1"/>
  <c r="K2679" i="7"/>
  <c r="K2728" i="7"/>
  <c r="K2749" i="7"/>
  <c r="A18573" i="7" s="1"/>
  <c r="K2782" i="7"/>
  <c r="K44" i="7"/>
  <c r="K96" i="7"/>
  <c r="K139" i="7"/>
  <c r="K177" i="7"/>
  <c r="K242" i="7"/>
  <c r="K291" i="7"/>
  <c r="K361" i="7"/>
  <c r="K374" i="7"/>
  <c r="A374" i="7" s="1"/>
  <c r="K425" i="7"/>
  <c r="K453" i="7"/>
  <c r="K492" i="7"/>
  <c r="A20841" i="7" s="1"/>
  <c r="K548" i="7"/>
  <c r="K558" i="7"/>
  <c r="K1943" i="7"/>
  <c r="K589" i="7"/>
  <c r="K603" i="7"/>
  <c r="K627" i="7"/>
  <c r="K765" i="7"/>
  <c r="K781" i="7"/>
  <c r="L781" i="7" s="1"/>
  <c r="K886" i="7"/>
  <c r="K900" i="7"/>
  <c r="K976" i="7"/>
  <c r="A20359" i="7" s="1"/>
  <c r="K1014" i="7"/>
  <c r="K1061" i="7"/>
  <c r="K1186" i="7"/>
  <c r="K1219" i="7"/>
  <c r="K1227" i="7"/>
  <c r="K1427" i="7"/>
  <c r="K1443" i="7"/>
  <c r="K1523" i="7"/>
  <c r="K1584" i="7"/>
  <c r="K1657" i="7"/>
  <c r="K1680" i="7"/>
  <c r="K1697" i="7"/>
  <c r="K1705" i="7"/>
  <c r="K1729" i="7"/>
  <c r="K1738" i="7"/>
  <c r="A19638" i="7" s="1"/>
  <c r="K1847" i="7"/>
  <c r="K1903" i="7"/>
  <c r="K1917" i="7"/>
  <c r="K1935" i="7"/>
  <c r="K1960" i="7"/>
  <c r="K1968" i="7"/>
  <c r="K1976" i="7"/>
  <c r="K1672" i="7"/>
  <c r="K2026" i="7"/>
  <c r="K2041" i="7"/>
  <c r="K2063" i="7"/>
  <c r="K2071" i="7"/>
  <c r="K2081" i="7"/>
  <c r="A19312" i="7" s="1"/>
  <c r="K2253" i="7"/>
  <c r="K2268" i="7"/>
  <c r="K2280" i="7"/>
  <c r="K2300" i="7"/>
  <c r="K2312" i="7"/>
  <c r="K2330" i="7"/>
  <c r="K2352" i="7"/>
  <c r="K2451" i="7"/>
  <c r="K2489" i="7"/>
  <c r="K2436" i="7"/>
  <c r="K2633" i="7"/>
  <c r="K2438" i="7"/>
  <c r="K2523" i="7"/>
  <c r="K2640" i="7"/>
  <c r="K2440" i="7"/>
  <c r="A18890" i="7" s="1"/>
  <c r="K2573" i="7"/>
  <c r="K2467" i="7"/>
  <c r="K2729" i="7"/>
  <c r="K45" i="7"/>
  <c r="K97" i="7"/>
  <c r="K156" i="7"/>
  <c r="K168" i="7"/>
  <c r="K181" i="7"/>
  <c r="K199" i="7"/>
  <c r="K243" i="7"/>
  <c r="K292" i="7"/>
  <c r="K362" i="7"/>
  <c r="K376" i="7"/>
  <c r="A376" i="7" s="1"/>
  <c r="K400" i="7"/>
  <c r="K495" i="7"/>
  <c r="K549" i="7"/>
  <c r="K559" i="7"/>
  <c r="K582" i="7"/>
  <c r="K590" i="7"/>
  <c r="K604" i="7"/>
  <c r="K628" i="7"/>
  <c r="K642" i="7"/>
  <c r="K1358" i="7"/>
  <c r="A19885" i="7" s="1"/>
  <c r="K754" i="7"/>
  <c r="K766" i="7"/>
  <c r="K774" i="7"/>
  <c r="K788" i="7"/>
  <c r="K825" i="7"/>
  <c r="K887" i="7"/>
  <c r="K917" i="7"/>
  <c r="K1015" i="7"/>
  <c r="K1062" i="7"/>
  <c r="K1144" i="7"/>
  <c r="A20161" i="7" s="1"/>
  <c r="K1187" i="7"/>
  <c r="K1220" i="7"/>
  <c r="K1228" i="7"/>
  <c r="A20134" i="7" s="1"/>
  <c r="K1363" i="7"/>
  <c r="K1428" i="7"/>
  <c r="K1444" i="7"/>
  <c r="K1585" i="7"/>
  <c r="K1626" i="7"/>
  <c r="K1658" i="7"/>
  <c r="K1698" i="7"/>
  <c r="K1706" i="7"/>
  <c r="K1730" i="7"/>
  <c r="K1739" i="7"/>
  <c r="A1739" i="7" s="1"/>
  <c r="K1827" i="7"/>
  <c r="A19499" i="7" s="1"/>
  <c r="K1848" i="7"/>
  <c r="K658" i="7"/>
  <c r="K1961" i="7"/>
  <c r="K1969" i="7"/>
  <c r="K1977" i="7"/>
  <c r="A19357" i="7" s="1"/>
  <c r="K486" i="7"/>
  <c r="K2018" i="7"/>
  <c r="K2027" i="7"/>
  <c r="K2064" i="7"/>
  <c r="K2072" i="7"/>
  <c r="K2082" i="7"/>
  <c r="K2092" i="7"/>
  <c r="K2106" i="7"/>
  <c r="K2190" i="7"/>
  <c r="K2113" i="7"/>
  <c r="K2255" i="7"/>
  <c r="K2270" i="7"/>
  <c r="K2281" i="7"/>
  <c r="K2313" i="7"/>
  <c r="K2323" i="7"/>
  <c r="K2353" i="7"/>
  <c r="K2409" i="7"/>
  <c r="A18928" i="7" s="1"/>
  <c r="K2592" i="7"/>
  <c r="K2626" i="7"/>
  <c r="K2490" i="7"/>
  <c r="K2634" i="7"/>
  <c r="A18692" i="7" s="1"/>
  <c r="K2522" i="7"/>
  <c r="K2677" i="7"/>
  <c r="K2492" i="7"/>
  <c r="K2644" i="7"/>
  <c r="K2443" i="7"/>
  <c r="A18893" i="7" s="1"/>
  <c r="K2680" i="7"/>
  <c r="A18654" i="7" s="1"/>
  <c r="K620" i="7"/>
  <c r="A20726" i="7" s="1"/>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A20135" i="7" s="1"/>
  <c r="K1364" i="7"/>
  <c r="K1429" i="7"/>
  <c r="K1445" i="7"/>
  <c r="K1586" i="7"/>
  <c r="K1605" i="7"/>
  <c r="K1699" i="7"/>
  <c r="K1707" i="7"/>
  <c r="K1731" i="7"/>
  <c r="K1740" i="7"/>
  <c r="K1856" i="7"/>
  <c r="A19480" i="7" s="1"/>
  <c r="K1893" i="7"/>
  <c r="K1905" i="7"/>
  <c r="K1962" i="7"/>
  <c r="K1970" i="7"/>
  <c r="K1978" i="7"/>
  <c r="K2006" i="7"/>
  <c r="K2020" i="7"/>
  <c r="K2028" i="7"/>
  <c r="K2065" i="7"/>
  <c r="K2073" i="7"/>
  <c r="K2083" i="7"/>
  <c r="K2247" i="7"/>
  <c r="K2256" i="7"/>
  <c r="K2273" i="7"/>
  <c r="K2282" i="7"/>
  <c r="K2314" i="7"/>
  <c r="K2324" i="7"/>
  <c r="K2410" i="7"/>
  <c r="A18929" i="7" s="1"/>
  <c r="K2422" i="7"/>
  <c r="K2488" i="7"/>
  <c r="K2458" i="7"/>
  <c r="K2676" i="7"/>
  <c r="A2676" i="7" s="1"/>
  <c r="K2460" i="7"/>
  <c r="K2491" i="7"/>
  <c r="K2637" i="7"/>
  <c r="A18695" i="7" s="1"/>
  <c r="K2461" i="7"/>
  <c r="K2441" i="7"/>
  <c r="A18891" i="7" s="1"/>
  <c r="K2527" i="7"/>
  <c r="K2454" i="7"/>
  <c r="A18881" i="7" s="1"/>
  <c r="K2723" i="7"/>
  <c r="A9452" i="7" s="1"/>
  <c r="K2731" i="7"/>
  <c r="A18609" i="7" s="1"/>
  <c r="K2752" i="7"/>
  <c r="K47" i="7"/>
  <c r="K62" i="7"/>
  <c r="K99" i="7"/>
  <c r="A99" i="7" s="1"/>
  <c r="K129" i="7"/>
  <c r="A129" i="7" s="1"/>
  <c r="K158" i="7"/>
  <c r="K191" i="7"/>
  <c r="K209" i="7"/>
  <c r="K262" i="7"/>
  <c r="A11880" i="7" s="1"/>
  <c r="K284" i="7"/>
  <c r="K294" i="7"/>
  <c r="K364" i="7"/>
  <c r="A364" i="7" s="1"/>
  <c r="K447" i="7"/>
  <c r="K462" i="7"/>
  <c r="K551" i="7"/>
  <c r="K584" i="7"/>
  <c r="K632" i="7"/>
  <c r="K768" i="7"/>
  <c r="K776" i="7"/>
  <c r="K795" i="7"/>
  <c r="K876" i="7"/>
  <c r="A20461" i="7" s="1"/>
  <c r="K889" i="7"/>
  <c r="K911" i="7"/>
  <c r="K1017" i="7"/>
  <c r="K1169" i="7"/>
  <c r="K1189" i="7"/>
  <c r="K1222" i="7"/>
  <c r="K1230" i="7"/>
  <c r="K1365" i="7"/>
  <c r="K1422" i="7"/>
  <c r="K1430" i="7"/>
  <c r="K1446" i="7"/>
  <c r="K1577" i="7"/>
  <c r="K1587" i="7"/>
  <c r="K1628" i="7"/>
  <c r="K198" i="7"/>
  <c r="K1700" i="7"/>
  <c r="K1708" i="7"/>
  <c r="K1732" i="7"/>
  <c r="K1894" i="7"/>
  <c r="K1963" i="7"/>
  <c r="K1971" i="7"/>
  <c r="A19351" i="7" s="1"/>
  <c r="K1979" i="7"/>
  <c r="K2007" i="7"/>
  <c r="K2021" i="7"/>
  <c r="K2029" i="7"/>
  <c r="K2066" i="7"/>
  <c r="K2084" i="7"/>
  <c r="K2168" i="7"/>
  <c r="K2216" i="7"/>
  <c r="K2248" i="7"/>
  <c r="K2257" i="7"/>
  <c r="K2275" i="7"/>
  <c r="K2283" i="7"/>
  <c r="K2307" i="7"/>
  <c r="K2315" i="7"/>
  <c r="K2325" i="7"/>
  <c r="K2414" i="7"/>
  <c r="A18917" i="7" s="1"/>
  <c r="K2624" i="7"/>
  <c r="K2627" i="7"/>
  <c r="K2631" i="7"/>
  <c r="K2635" i="7"/>
  <c r="A18693" i="7" s="1"/>
  <c r="K2439" i="7"/>
  <c r="K2524" i="7"/>
  <c r="K2641" i="7"/>
  <c r="K2442" i="7"/>
  <c r="A18892" i="7" s="1"/>
  <c r="K2647" i="7"/>
  <c r="K2593" i="7"/>
  <c r="K324" i="7"/>
  <c r="K2724" i="7"/>
  <c r="K51" i="7"/>
  <c r="K131" i="7"/>
  <c r="K159" i="7"/>
  <c r="K171" i="7"/>
  <c r="A171" i="7" s="1"/>
  <c r="K193" i="7"/>
  <c r="A193" i="7" s="1"/>
  <c r="K214" i="7"/>
  <c r="K264" i="7"/>
  <c r="K287" i="7"/>
  <c r="K380" i="7"/>
  <c r="K448" i="7"/>
  <c r="K470" i="7"/>
  <c r="A20866" i="7" s="1"/>
  <c r="K542" i="7"/>
  <c r="K552" i="7"/>
  <c r="K573" i="7"/>
  <c r="K585" i="7"/>
  <c r="K595" i="7"/>
  <c r="K1944" i="7"/>
  <c r="K633" i="7"/>
  <c r="K769" i="7"/>
  <c r="K777" i="7"/>
  <c r="K796" i="7"/>
  <c r="K879" i="7"/>
  <c r="A879" i="7" s="1"/>
  <c r="K890" i="7"/>
  <c r="A20443" i="7" s="1"/>
  <c r="K912" i="7"/>
  <c r="A20412" i="7" s="1"/>
  <c r="K931" i="7"/>
  <c r="K996" i="7"/>
  <c r="K1018" i="7"/>
  <c r="K1215" i="7"/>
  <c r="K1223" i="7"/>
  <c r="K1231" i="7"/>
  <c r="K1366" i="7"/>
  <c r="K1431" i="7"/>
  <c r="K1761" i="7"/>
  <c r="K1554" i="7"/>
  <c r="K1578" i="7"/>
  <c r="K1588" i="7"/>
  <c r="A19821" i="7" s="1"/>
  <c r="K1608" i="7"/>
  <c r="K1701" i="7"/>
  <c r="A19601" i="7" s="1"/>
  <c r="K1709" i="7"/>
  <c r="A19609" i="7" s="1"/>
  <c r="K2022" i="7"/>
  <c r="K2284" i="7"/>
  <c r="K2687" i="7"/>
  <c r="A18645" i="7" s="1"/>
  <c r="K2493" i="7"/>
  <c r="K2817" i="7"/>
  <c r="A2817" i="7" s="1"/>
  <c r="K2825" i="7"/>
  <c r="K2833" i="7"/>
  <c r="K2878" i="7"/>
  <c r="K2929" i="7"/>
  <c r="A18406" i="7" s="1"/>
  <c r="K2950" i="7"/>
  <c r="K2962" i="7"/>
  <c r="K2989" i="7"/>
  <c r="K3036" i="7"/>
  <c r="K3048" i="7"/>
  <c r="K3082" i="7"/>
  <c r="A18240" i="7" s="1"/>
  <c r="K3092" i="7"/>
  <c r="K3100" i="7"/>
  <c r="K3113" i="7"/>
  <c r="K3131" i="7"/>
  <c r="K3178" i="7"/>
  <c r="K3203" i="7"/>
  <c r="K3211" i="7"/>
  <c r="K2030" i="7"/>
  <c r="K2085" i="7"/>
  <c r="K2150" i="7"/>
  <c r="K2638" i="7"/>
  <c r="A18696" i="7" s="1"/>
  <c r="K2462" i="7"/>
  <c r="K2738" i="7"/>
  <c r="K2818" i="7"/>
  <c r="A18483" i="7" s="1"/>
  <c r="K2826" i="7"/>
  <c r="A18491" i="7" s="1"/>
  <c r="K2834" i="7"/>
  <c r="A18499" i="7" s="1"/>
  <c r="K2879" i="7"/>
  <c r="K2943" i="7"/>
  <c r="K2951" i="7"/>
  <c r="A18384" i="7" s="1"/>
  <c r="K2963" i="7"/>
  <c r="K3049" i="7"/>
  <c r="A3049" i="7" s="1"/>
  <c r="K3083" i="7"/>
  <c r="K3093" i="7"/>
  <c r="A18251" i="7" s="1"/>
  <c r="K3115" i="7"/>
  <c r="K3132" i="7"/>
  <c r="K3179" i="7"/>
  <c r="A18152" i="7" s="1"/>
  <c r="K3204" i="7"/>
  <c r="K3212" i="7"/>
  <c r="K1940" i="7"/>
  <c r="K2001" i="7"/>
  <c r="K1892" i="7"/>
  <c r="K2326" i="7"/>
  <c r="K2520" i="7"/>
  <c r="K2466" i="7"/>
  <c r="K2725" i="7"/>
  <c r="K2753" i="7"/>
  <c r="K2819" i="7"/>
  <c r="K2827" i="7"/>
  <c r="K2870" i="7"/>
  <c r="A18457" i="7" s="1"/>
  <c r="K2880" i="7"/>
  <c r="K2944" i="7"/>
  <c r="K2977" i="7"/>
  <c r="K3027" i="7"/>
  <c r="K3076" i="7"/>
  <c r="A18234" i="7" s="1"/>
  <c r="K3084" i="7"/>
  <c r="A3084" i="7" s="1"/>
  <c r="K3103" i="7"/>
  <c r="K3180" i="7"/>
  <c r="K3195" i="7"/>
  <c r="K3205" i="7"/>
  <c r="K3215" i="7"/>
  <c r="K3252" i="7"/>
  <c r="K1897" i="7"/>
  <c r="A19438" i="7" s="1"/>
  <c r="K2570" i="7"/>
  <c r="K2642" i="7"/>
  <c r="K2727" i="7"/>
  <c r="A18605" i="7" s="1"/>
  <c r="K2820" i="7"/>
  <c r="A18485" i="7" s="1"/>
  <c r="K2828" i="7"/>
  <c r="A18493" i="7" s="1"/>
  <c r="K2871" i="7"/>
  <c r="A9310" i="7" s="1"/>
  <c r="K2932" i="7"/>
  <c r="K2945" i="7"/>
  <c r="K2978" i="7"/>
  <c r="K3005" i="7"/>
  <c r="K3029" i="7"/>
  <c r="K3042" i="7"/>
  <c r="A3042" i="7" s="1"/>
  <c r="K3077" i="7"/>
  <c r="K3086" i="7"/>
  <c r="K3095" i="7"/>
  <c r="A18253" i="7" s="1"/>
  <c r="K3118" i="7"/>
  <c r="A18218" i="7" s="1"/>
  <c r="K3181" i="7"/>
  <c r="K3206" i="7"/>
  <c r="K3216" i="7"/>
  <c r="K3238" i="7"/>
  <c r="K1930" i="7"/>
  <c r="K1964" i="7"/>
  <c r="K2008" i="7"/>
  <c r="K2059" i="7"/>
  <c r="K2632" i="7"/>
  <c r="K2643" i="7"/>
  <c r="K2730" i="7"/>
  <c r="A18608" i="7" s="1"/>
  <c r="K2779" i="7"/>
  <c r="K2821" i="7"/>
  <c r="K2829" i="7"/>
  <c r="K2860" i="7"/>
  <c r="K2872" i="7"/>
  <c r="A18459" i="7" s="1"/>
  <c r="K2882" i="7"/>
  <c r="K2925" i="7"/>
  <c r="A18402" i="7" s="1"/>
  <c r="K2933" i="7"/>
  <c r="K3006" i="7"/>
  <c r="A18319" i="7" s="1"/>
  <c r="K3078" i="7"/>
  <c r="K3087" i="7"/>
  <c r="A18245" i="7" s="1"/>
  <c r="K3096" i="7"/>
  <c r="K3182" i="7"/>
  <c r="K3198" i="7"/>
  <c r="K3207" i="7"/>
  <c r="K3218" i="7"/>
  <c r="K3240" i="7"/>
  <c r="K1972" i="7"/>
  <c r="K2067" i="7"/>
  <c r="K2236" i="7"/>
  <c r="K2258" i="7"/>
  <c r="K2308" i="7"/>
  <c r="K2437" i="7"/>
  <c r="K2526" i="7"/>
  <c r="K2746" i="7"/>
  <c r="A18570" i="7" s="1"/>
  <c r="K2764" i="7"/>
  <c r="A18566" i="7" s="1"/>
  <c r="K2780" i="7"/>
  <c r="A18548" i="7" s="1"/>
  <c r="K2814" i="7"/>
  <c r="A18479" i="7" s="1"/>
  <c r="K2822" i="7"/>
  <c r="A18487" i="7" s="1"/>
  <c r="K2830" i="7"/>
  <c r="A18495" i="7" s="1"/>
  <c r="K2861" i="7"/>
  <c r="A18467" i="7" s="1"/>
  <c r="K2926" i="7"/>
  <c r="K2970" i="7"/>
  <c r="K2980" i="7"/>
  <c r="K3007" i="7"/>
  <c r="K3045" i="7"/>
  <c r="K3079" i="7"/>
  <c r="A9089" i="7" s="1"/>
  <c r="K3089" i="7"/>
  <c r="A18247" i="7" s="1"/>
  <c r="K3097" i="7"/>
  <c r="A18255" i="7" s="1"/>
  <c r="K3199" i="7"/>
  <c r="K1980" i="7"/>
  <c r="K2175" i="7"/>
  <c r="A19150" i="7" s="1"/>
  <c r="K2217" i="7"/>
  <c r="K2343" i="7"/>
  <c r="K2536" i="7"/>
  <c r="K2572" i="7"/>
  <c r="A18778" i="7" s="1"/>
  <c r="K2713" i="7"/>
  <c r="K2734" i="7"/>
  <c r="K2815" i="7"/>
  <c r="K2823" i="7"/>
  <c r="K2831" i="7"/>
  <c r="K2927" i="7"/>
  <c r="A18404" i="7" s="1"/>
  <c r="K2948" i="7"/>
  <c r="K3010" i="7"/>
  <c r="A18323" i="7" s="1"/>
  <c r="K3020" i="7"/>
  <c r="K3071" i="7"/>
  <c r="K3080" i="7"/>
  <c r="K3090" i="7"/>
  <c r="K3098" i="7"/>
  <c r="K3110" i="7"/>
  <c r="A18210" i="7" s="1"/>
  <c r="K3129" i="7"/>
  <c r="K3157" i="7"/>
  <c r="K3200" i="7"/>
  <c r="K3209" i="7"/>
  <c r="K3222" i="7"/>
  <c r="K3243" i="7"/>
  <c r="A18078" i="7" s="1"/>
  <c r="K1826" i="7"/>
  <c r="K2276" i="7"/>
  <c r="K2636" i="7"/>
  <c r="A18694" i="7" s="1"/>
  <c r="K2648" i="7"/>
  <c r="A18706" i="7" s="1"/>
  <c r="K2715" i="7"/>
  <c r="A9466" i="7" s="1"/>
  <c r="K2736" i="7"/>
  <c r="K2748" i="7"/>
  <c r="A18572" i="7" s="1"/>
  <c r="K2816" i="7"/>
  <c r="A18481" i="7" s="1"/>
  <c r="K2824" i="7"/>
  <c r="K2832" i="7"/>
  <c r="A18497" i="7" s="1"/>
  <c r="K2877" i="7"/>
  <c r="K2928" i="7"/>
  <c r="A9257" i="7" s="1"/>
  <c r="K2937" i="7"/>
  <c r="A2937" i="7" s="1"/>
  <c r="K2949" i="7"/>
  <c r="K3021" i="7"/>
  <c r="K3073" i="7"/>
  <c r="K3081" i="7"/>
  <c r="K3091" i="7"/>
  <c r="A18249" i="7" s="1"/>
  <c r="K3099" i="7"/>
  <c r="K3130" i="7"/>
  <c r="A18158" i="7" s="1"/>
  <c r="K3185" i="7"/>
  <c r="A18144" i="7" s="1"/>
  <c r="K3202" i="7"/>
  <c r="K3245" i="7"/>
  <c r="A18080" i="7" s="1"/>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A17915" i="7" s="1"/>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463" i="7"/>
  <c r="A10464" i="7"/>
  <c r="A11417" i="7"/>
  <c r="A11098" i="7"/>
  <c r="A11155" i="7"/>
  <c r="A10369" i="7"/>
  <c r="A10808" i="7"/>
  <c r="A10887" i="7"/>
  <c r="A11563" i="7"/>
  <c r="A10888" i="7"/>
  <c r="A11534" i="7"/>
  <c r="A10809" i="7"/>
  <c r="A11560" i="7"/>
  <c r="K4521" i="7"/>
  <c r="A16815" i="7" s="1"/>
  <c r="K77" i="7"/>
  <c r="L77" i="7" s="1"/>
  <c r="K371" i="7"/>
  <c r="L371" i="7" s="1"/>
  <c r="K575" i="7"/>
  <c r="L575" i="7" s="1"/>
  <c r="K4522" i="7"/>
  <c r="K78" i="7"/>
  <c r="A11570" i="7"/>
  <c r="K3687" i="7"/>
  <c r="K79" i="7"/>
  <c r="L79" i="7" s="1"/>
  <c r="K3688" i="7"/>
  <c r="A17641" i="7" s="1"/>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A20484" i="7" s="1"/>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A18190" i="7" s="1"/>
  <c r="K3155" i="7"/>
  <c r="L3155" i="7" s="1"/>
  <c r="K2667" i="7"/>
  <c r="L2667" i="7" s="1"/>
  <c r="K2712" i="7"/>
  <c r="L2712" i="7" s="1"/>
  <c r="K2668" i="7"/>
  <c r="L2668" i="7" s="1"/>
  <c r="K3009" i="7"/>
  <c r="L3009" i="7" s="1"/>
  <c r="A4278" i="7"/>
  <c r="A9685" i="7"/>
  <c r="A10173" i="7"/>
  <c r="A10443" i="7"/>
  <c r="A10444" i="7"/>
  <c r="A10789" i="7"/>
  <c r="A10544" i="7"/>
  <c r="A10866" i="7"/>
  <c r="A11200" i="7"/>
  <c r="A11571" i="7"/>
  <c r="A11573" i="7"/>
  <c r="A11575" i="7"/>
  <c r="K3878" i="7"/>
  <c r="A3878" i="7" s="1"/>
  <c r="K3465" i="7"/>
  <c r="A17849" i="7" s="1"/>
  <c r="K3473" i="7"/>
  <c r="K513" i="7"/>
  <c r="L513" i="7" s="1"/>
  <c r="K4146" i="7"/>
  <c r="K70" i="7"/>
  <c r="L70" i="7" s="1"/>
  <c r="K349" i="7"/>
  <c r="L349" i="7" s="1"/>
  <c r="K4465" i="7"/>
  <c r="A16856" i="7" s="1"/>
  <c r="K71" i="7"/>
  <c r="L71" i="7" s="1"/>
  <c r="K3464" i="7"/>
  <c r="A17848" i="7" s="1"/>
  <c r="K72" i="7"/>
  <c r="L72" i="7" s="1"/>
  <c r="K80" i="7"/>
  <c r="L80" i="7" s="1"/>
  <c r="K3683" i="7"/>
  <c r="A3683" i="7" s="1"/>
  <c r="K3721" i="7"/>
  <c r="K73" i="7"/>
  <c r="L73" i="7" s="1"/>
  <c r="K81" i="7"/>
  <c r="L81" i="7" s="1"/>
  <c r="K3879" i="7"/>
  <c r="K3885" i="7"/>
  <c r="A17450" i="7" s="1"/>
  <c r="K74" i="7"/>
  <c r="K353" i="7"/>
  <c r="K510" i="7"/>
  <c r="L510" i="7" s="1"/>
  <c r="K4147" i="7"/>
  <c r="K4235" i="7"/>
  <c r="A17103" i="7" s="1"/>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A17801" i="7" s="1"/>
  <c r="K142" i="7"/>
  <c r="K611" i="7"/>
  <c r="L611" i="7" s="1"/>
  <c r="K617" i="7"/>
  <c r="L617" i="7" s="1"/>
  <c r="K3719" i="7"/>
  <c r="A8463" i="7" s="1"/>
  <c r="K407" i="7"/>
  <c r="L407" i="7" s="1"/>
  <c r="K1235" i="7"/>
  <c r="L1235" i="7" s="1"/>
  <c r="K2180" i="7"/>
  <c r="L2180" i="7" s="1"/>
  <c r="K2428" i="7"/>
  <c r="L2428" i="7" s="1"/>
  <c r="K402" i="7"/>
  <c r="L402" i="7" s="1"/>
  <c r="K619" i="7"/>
  <c r="L619" i="7" s="1"/>
  <c r="K1326" i="7"/>
  <c r="K2181" i="7"/>
  <c r="A19156" i="7" s="1"/>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A16946" i="7" s="1"/>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A17504" i="7" s="1"/>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A18433" i="7" s="1"/>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A16918" i="7" s="1"/>
  <c r="K3648" i="7"/>
  <c r="A3648" i="7" s="1"/>
  <c r="K490" i="7"/>
  <c r="L490" i="7" s="1"/>
  <c r="K3955" i="7"/>
  <c r="K41" i="7"/>
  <c r="K3956" i="7"/>
  <c r="A3956" i="7" s="1"/>
  <c r="K4157" i="7"/>
  <c r="A17168" i="7" s="1"/>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A18390" i="7" s="1"/>
  <c r="K2942" i="7"/>
  <c r="A18396" i="7" s="1"/>
  <c r="K994" i="7"/>
  <c r="L994" i="7" s="1"/>
  <c r="A10807" i="7"/>
  <c r="A10856" i="7"/>
  <c r="A10857" i="7"/>
  <c r="K3784" i="7"/>
  <c r="K3286" i="7"/>
  <c r="A18047" i="7" s="1"/>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A17990" i="7" s="1"/>
  <c r="K3790" i="7"/>
  <c r="A17548" i="7" s="1"/>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A16913" i="7" s="1"/>
  <c r="K21" i="7"/>
  <c r="L21" i="7" s="1"/>
  <c r="K35" i="7"/>
  <c r="K141" i="7"/>
  <c r="L141" i="7" s="1"/>
  <c r="K219" i="7"/>
  <c r="K304" i="7"/>
  <c r="L304" i="7" s="1"/>
  <c r="A11546" i="7"/>
  <c r="K3512" i="7"/>
  <c r="K3954" i="7"/>
  <c r="K3293" i="7"/>
  <c r="A18054" i="7" s="1"/>
  <c r="K3789" i="7"/>
  <c r="K4330" i="7"/>
  <c r="K165" i="7"/>
  <c r="L165" i="7" s="1"/>
  <c r="K204" i="7"/>
  <c r="K305" i="7"/>
  <c r="L305" i="7" s="1"/>
  <c r="K367" i="7"/>
  <c r="K501" i="7"/>
  <c r="L501" i="7" s="1"/>
  <c r="K564" i="7"/>
  <c r="L564" i="7" s="1"/>
  <c r="K572" i="7"/>
  <c r="L572" i="7" s="1"/>
  <c r="K610" i="7"/>
  <c r="L610" i="7" s="1"/>
  <c r="K3513" i="7"/>
  <c r="A3513" i="7" s="1"/>
  <c r="K4232" i="7"/>
  <c r="A17100" i="7" s="1"/>
  <c r="K3330" i="7"/>
  <c r="K4021" i="7"/>
  <c r="A4021" i="7" s="1"/>
  <c r="K3552" i="7"/>
  <c r="A17787" i="7" s="1"/>
  <c r="K166" i="7"/>
  <c r="L166" i="7" s="1"/>
  <c r="K205" i="7"/>
  <c r="K468" i="7"/>
  <c r="K474" i="7"/>
  <c r="K565" i="7"/>
  <c r="L565" i="7" s="1"/>
  <c r="K4555" i="7"/>
  <c r="K4233" i="7"/>
  <c r="A17101" i="7" s="1"/>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A17823" i="7" s="1"/>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A18039" i="7" s="1"/>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A16685" i="7" s="1"/>
  <c r="K4629" i="7"/>
  <c r="K4637" i="7"/>
  <c r="A16701" i="7" s="1"/>
  <c r="K161" i="7"/>
  <c r="L161" i="7" s="1"/>
  <c r="K192" i="7"/>
  <c r="L192" i="7" s="1"/>
  <c r="K208" i="7"/>
  <c r="L208" i="7" s="1"/>
  <c r="K223" i="7"/>
  <c r="K432" i="7"/>
  <c r="L432" i="7" s="1"/>
  <c r="K461" i="7"/>
  <c r="L461" i="7" s="1"/>
  <c r="K3768" i="7"/>
  <c r="K4312" i="7"/>
  <c r="A17020" i="7" s="1"/>
  <c r="K4622" i="7"/>
  <c r="A4622" i="7" s="1"/>
  <c r="K4630" i="7"/>
  <c r="K4638" i="7"/>
  <c r="K19" i="7"/>
  <c r="L19" i="7" s="1"/>
  <c r="K178" i="7"/>
  <c r="L178" i="7" s="1"/>
  <c r="K201" i="7"/>
  <c r="K224" i="7"/>
  <c r="L224" i="7" s="1"/>
  <c r="A10625" i="7"/>
  <c r="K4031" i="7"/>
  <c r="A8149" i="7" s="1"/>
  <c r="K4366" i="7"/>
  <c r="A16969" i="7" s="1"/>
  <c r="K4623" i="7"/>
  <c r="A4623" i="7" s="1"/>
  <c r="K4631" i="7"/>
  <c r="K13" i="7"/>
  <c r="K26" i="7"/>
  <c r="K202" i="7"/>
  <c r="L202" i="7" s="1"/>
  <c r="K210" i="7"/>
  <c r="L210" i="7" s="1"/>
  <c r="K225" i="7"/>
  <c r="L225" i="7" s="1"/>
  <c r="K241" i="7"/>
  <c r="L241" i="7" s="1"/>
  <c r="K441" i="7"/>
  <c r="L441" i="7" s="1"/>
  <c r="A11514" i="7"/>
  <c r="K4360" i="7"/>
  <c r="A4360" i="7" s="1"/>
  <c r="K3619" i="7"/>
  <c r="K4632" i="7"/>
  <c r="A16696" i="7" s="1"/>
  <c r="K180" i="7"/>
  <c r="L180" i="7" s="1"/>
  <c r="K211" i="7"/>
  <c r="L211" i="7" s="1"/>
  <c r="K226" i="7"/>
  <c r="L226" i="7" s="1"/>
  <c r="K250" i="7"/>
  <c r="L250" i="7" s="1"/>
  <c r="K4358" i="7"/>
  <c r="A4358" i="7" s="1"/>
  <c r="K4311" i="7"/>
  <c r="K3620" i="7"/>
  <c r="K4617" i="7"/>
  <c r="A4617" i="7" s="1"/>
  <c r="K4633" i="7"/>
  <c r="K4641" i="7"/>
  <c r="A16705" i="7" s="1"/>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A16716" i="7" s="1"/>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A17110" i="7" s="1"/>
  <c r="K4446" i="7"/>
  <c r="K3515" i="7"/>
  <c r="A17822" i="7" s="1"/>
  <c r="K3667" i="7"/>
  <c r="K3813" i="7"/>
  <c r="A17522" i="7" s="1"/>
  <c r="K3718" i="7"/>
  <c r="K4227" i="7"/>
  <c r="K4344" i="7"/>
  <c r="A4344" i="7" s="1"/>
  <c r="K4510" i="7"/>
  <c r="K3502" i="7"/>
  <c r="A17837" i="7" s="1"/>
  <c r="K4422" i="7"/>
  <c r="K4325" i="7"/>
  <c r="A17014" i="7" s="1"/>
  <c r="K3891" i="7"/>
  <c r="A17456" i="7" s="1"/>
  <c r="K4029" i="7"/>
  <c r="K4224" i="7"/>
  <c r="A4224" i="7" s="1"/>
  <c r="K4199" i="7"/>
  <c r="K3599" i="7"/>
  <c r="K4229" i="7"/>
  <c r="K3924" i="7"/>
  <c r="A17409" i="7" s="1"/>
  <c r="A10715" i="7"/>
  <c r="A11009" i="7"/>
  <c r="A11409" i="7"/>
  <c r="A10312" i="7"/>
  <c r="K3379" i="7"/>
  <c r="K3684" i="7"/>
  <c r="K4149" i="7"/>
  <c r="K4471" i="7"/>
  <c r="K247" i="7"/>
  <c r="L247" i="7" s="1"/>
  <c r="K3425" i="7"/>
  <c r="K3685" i="7"/>
  <c r="A8490" i="7" s="1"/>
  <c r="K4150" i="7"/>
  <c r="A4150" i="7" s="1"/>
  <c r="K3466" i="7"/>
  <c r="A17850" i="7" s="1"/>
  <c r="K3686" i="7"/>
  <c r="A17639" i="7" s="1"/>
  <c r="K4151" i="7"/>
  <c r="K3467" i="7"/>
  <c r="K3807" i="7"/>
  <c r="K4152" i="7"/>
  <c r="K3468" i="7"/>
  <c r="K3833" i="7"/>
  <c r="K4153" i="7"/>
  <c r="K4468" i="7"/>
  <c r="K3880" i="7"/>
  <c r="K4398" i="7"/>
  <c r="A16929" i="7" s="1"/>
  <c r="K3626" i="7"/>
  <c r="K4098" i="7"/>
  <c r="A17237" i="7" s="1"/>
  <c r="K4469" i="7"/>
  <c r="A16860" i="7" s="1"/>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A17517" i="7" s="1"/>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A18519" i="7" s="1"/>
  <c r="K2604" i="7"/>
  <c r="K2912" i="7"/>
  <c r="K1809" i="7"/>
  <c r="L1809" i="7" s="1"/>
  <c r="K3140" i="7"/>
  <c r="K1877" i="7"/>
  <c r="L1877" i="7" s="1"/>
  <c r="K440" i="7"/>
  <c r="L440" i="7" s="1"/>
  <c r="K850" i="7"/>
  <c r="L850" i="7" s="1"/>
  <c r="A4014" i="7"/>
  <c r="A9196" i="7"/>
  <c r="A10290" i="7"/>
  <c r="K4336" i="7"/>
  <c r="A4336" i="7" s="1"/>
  <c r="K3304" i="7"/>
  <c r="A8875" i="7" s="1"/>
  <c r="K4280" i="7"/>
  <c r="A7896" i="7" s="1"/>
  <c r="K4080" i="7"/>
  <c r="A17219" i="7" s="1"/>
  <c r="K4077" i="7"/>
  <c r="K285" i="7"/>
  <c r="L285" i="7" s="1"/>
  <c r="K4236" i="7"/>
  <c r="K286" i="7"/>
  <c r="L286" i="7" s="1"/>
  <c r="K4603" i="7"/>
  <c r="K479" i="7"/>
  <c r="L479" i="7" s="1"/>
  <c r="K835" i="7"/>
  <c r="L835" i="7" s="1"/>
  <c r="K757" i="7"/>
  <c r="L757" i="7" s="1"/>
  <c r="K613" i="7"/>
  <c r="L613" i="7" s="1"/>
  <c r="K3970" i="7"/>
  <c r="K4575" i="7"/>
  <c r="K4125" i="7"/>
  <c r="K4513" i="7"/>
  <c r="K4126" i="7"/>
  <c r="A17137" i="7" s="1"/>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A16843" i="7" s="1"/>
  <c r="K4520" i="7"/>
  <c r="A16814" i="7" s="1"/>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A16844" i="7" s="1"/>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A18667" i="7" s="1"/>
  <c r="K2781" i="7"/>
  <c r="L2781" i="7" s="1"/>
  <c r="K1951" i="7"/>
  <c r="L1951" i="7" s="1"/>
  <c r="K2558" i="7"/>
  <c r="L2558" i="7" s="1"/>
  <c r="K3239" i="7"/>
  <c r="K2434" i="7"/>
  <c r="L2434" i="7" s="1"/>
  <c r="K2792" i="7"/>
  <c r="L2792" i="7" s="1"/>
  <c r="K3221" i="7"/>
  <c r="L3221" i="7" s="1"/>
  <c r="K2610" i="7"/>
  <c r="A18668" i="7" s="1"/>
  <c r="K2793" i="7"/>
  <c r="L2793" i="7" s="1"/>
  <c r="K3257" i="7"/>
  <c r="K2559" i="7"/>
  <c r="L2559" i="7" s="1"/>
  <c r="K3250" i="7"/>
  <c r="K3258" i="7"/>
  <c r="A4037" i="7"/>
  <c r="A8603" i="7"/>
  <c r="A9690" i="7"/>
  <c r="A10691" i="7"/>
  <c r="A10285" i="7"/>
  <c r="A10996" i="7"/>
  <c r="A11655" i="7"/>
  <c r="K3598" i="7"/>
  <c r="K200" i="7"/>
  <c r="L200" i="7" s="1"/>
  <c r="K3788" i="7"/>
  <c r="K4065" i="7"/>
  <c r="A17271" i="7" s="1"/>
  <c r="K7" i="7"/>
  <c r="L7" i="7" s="1"/>
  <c r="K4322" i="7"/>
  <c r="A17011" i="7" s="1"/>
  <c r="K460" i="7"/>
  <c r="L460" i="7" s="1"/>
  <c r="K1682" i="7"/>
  <c r="L1682" i="7" s="1"/>
  <c r="K972" i="7"/>
  <c r="L972" i="7" s="1"/>
  <c r="K1920" i="7"/>
  <c r="L1920" i="7" s="1"/>
  <c r="K741" i="7"/>
  <c r="L741" i="7" s="1"/>
  <c r="K2239" i="7"/>
  <c r="L2239" i="7" s="1"/>
  <c r="K1328" i="7"/>
  <c r="K3359" i="7"/>
  <c r="A17988" i="7" s="1"/>
  <c r="K3044" i="7"/>
  <c r="A3044" i="7" s="1"/>
  <c r="K2485" i="7"/>
  <c r="L2485" i="7" s="1"/>
  <c r="K2768" i="7"/>
  <c r="L2768" i="7" s="1"/>
  <c r="A10631" i="7"/>
  <c r="A9894" i="7"/>
  <c r="A11330" i="7"/>
  <c r="A11499" i="7"/>
  <c r="A10266" i="7"/>
  <c r="A10957" i="7"/>
  <c r="K3778" i="7"/>
  <c r="K18" i="7"/>
  <c r="L18" i="7" s="1"/>
  <c r="K454" i="7"/>
  <c r="K4057" i="7"/>
  <c r="A17276" i="7" s="1"/>
  <c r="K4310" i="7"/>
  <c r="A7870" i="7" s="1"/>
  <c r="K3324" i="7"/>
  <c r="A18008" i="7" s="1"/>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6735" i="7" s="1"/>
  <c r="A11079" i="7"/>
  <c r="A11490" i="7"/>
  <c r="K3371" i="7"/>
  <c r="A17935" i="7" s="1"/>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A16734" i="7" s="1"/>
  <c r="K3726" i="7"/>
  <c r="K3988" i="7"/>
  <c r="A11568" i="7"/>
  <c r="A11680" i="7"/>
  <c r="K3613" i="7"/>
  <c r="K4076" i="7"/>
  <c r="K4156" i="7"/>
  <c r="A17167" i="7" s="1"/>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A17289" i="7" s="1"/>
  <c r="K12" i="7"/>
  <c r="K4309" i="7"/>
  <c r="A17017" i="7" s="1"/>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7824" i="7" s="1"/>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A16941" i="7" s="1"/>
  <c r="K3692" i="7"/>
  <c r="K3839" i="7"/>
  <c r="K3898" i="7"/>
  <c r="K4173" i="7"/>
  <c r="K248" i="7"/>
  <c r="L248" i="7" s="1"/>
  <c r="K270" i="7"/>
  <c r="L270" i="7" s="1"/>
  <c r="K341" i="7"/>
  <c r="L341" i="7" s="1"/>
  <c r="K4565" i="7"/>
  <c r="K3479" i="7"/>
  <c r="K4486" i="7"/>
  <c r="K3693" i="7"/>
  <c r="A3693" i="7" s="1"/>
  <c r="K3840" i="7"/>
  <c r="K3899" i="7"/>
  <c r="K4174" i="7"/>
  <c r="K319" i="7"/>
  <c r="L319" i="7" s="1"/>
  <c r="K4455" i="7"/>
  <c r="K4542" i="7"/>
  <c r="A16791" i="7" s="1"/>
  <c r="K3480" i="7"/>
  <c r="K4487" i="7"/>
  <c r="K3694" i="7"/>
  <c r="A3694" i="7" s="1"/>
  <c r="K3892" i="7"/>
  <c r="K4105" i="7"/>
  <c r="K4175" i="7"/>
  <c r="K3481" i="7"/>
  <c r="K4488" i="7"/>
  <c r="K3695" i="7"/>
  <c r="A17648" i="7" s="1"/>
  <c r="K3893" i="7"/>
  <c r="K4119" i="7"/>
  <c r="A17214" i="7" s="1"/>
  <c r="K4525" i="7"/>
  <c r="A4525" i="7" s="1"/>
  <c r="K3980" i="7"/>
  <c r="A3980" i="7" s="1"/>
  <c r="A11634" i="7"/>
  <c r="K3994" i="7"/>
  <c r="A8195" i="7" s="1"/>
  <c r="K3433" i="7"/>
  <c r="A17907" i="7" s="1"/>
  <c r="K3482" i="7"/>
  <c r="A17866" i="7" s="1"/>
  <c r="K4411" i="7"/>
  <c r="K3696" i="7"/>
  <c r="K3894" i="7"/>
  <c r="A8311" i="7" s="1"/>
  <c r="K4120" i="7"/>
  <c r="A17215" i="7" s="1"/>
  <c r="K4526" i="7"/>
  <c r="K4225" i="7"/>
  <c r="K337" i="7"/>
  <c r="L337" i="7" s="1"/>
  <c r="K437" i="7"/>
  <c r="K4128" i="7"/>
  <c r="K4458" i="7"/>
  <c r="K3995" i="7"/>
  <c r="A8196" i="7" s="1"/>
  <c r="K3434" i="7"/>
  <c r="A17908" i="7" s="1"/>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A17694" i="7" s="1"/>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A18270" i="7" s="1"/>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A18427" i="7" s="1"/>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A17931" i="7" s="1"/>
  <c r="K3636" i="7"/>
  <c r="K3793" i="7"/>
  <c r="K4281" i="7"/>
  <c r="A11545" i="7"/>
  <c r="A11553" i="7"/>
  <c r="K4348" i="7"/>
  <c r="K4332" i="7"/>
  <c r="A16999" i="7" s="1"/>
  <c r="K4266" i="7"/>
  <c r="A17070" i="7" s="1"/>
  <c r="K4250" i="7"/>
  <c r="K4063" i="7"/>
  <c r="K3536" i="7"/>
  <c r="K4269" i="7"/>
  <c r="A7925" i="7" s="1"/>
  <c r="K3469" i="7"/>
  <c r="K3617" i="7"/>
  <c r="A17723" i="7" s="1"/>
  <c r="K4270" i="7"/>
  <c r="K3470" i="7"/>
  <c r="K4267" i="7"/>
  <c r="K4271" i="7"/>
  <c r="A4271" i="7" s="1"/>
  <c r="K4268" i="7"/>
  <c r="K4272" i="7"/>
  <c r="A4272" i="7" s="1"/>
  <c r="K3537" i="7"/>
  <c r="A8660" i="7" s="1"/>
  <c r="K4596" i="7"/>
  <c r="A16739" i="7" s="1"/>
  <c r="K4273" i="7"/>
  <c r="A4273" i="7" s="1"/>
  <c r="K4634" i="7"/>
  <c r="K3801" i="7"/>
  <c r="A17538" i="7" s="1"/>
  <c r="K4274" i="7"/>
  <c r="K923" i="7"/>
  <c r="L923" i="7" s="1"/>
  <c r="K924" i="7"/>
  <c r="L924" i="7" s="1"/>
  <c r="K925" i="7"/>
  <c r="L925" i="7" s="1"/>
  <c r="K4265" i="7"/>
  <c r="A17069" i="7" s="1"/>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A18370" i="7" s="1"/>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A17535" i="7" s="1"/>
  <c r="K3859" i="7"/>
  <c r="K4044" i="7"/>
  <c r="A8138" i="7" s="1"/>
  <c r="K4395" i="7"/>
  <c r="A16926" i="7" s="1"/>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A17817" i="7" s="1"/>
  <c r="K4221" i="7"/>
  <c r="A9575" i="7"/>
  <c r="K3561" i="7"/>
  <c r="A11520" i="7"/>
  <c r="K3282" i="7"/>
  <c r="A18043" i="7" s="1"/>
  <c r="K3601" i="7"/>
  <c r="A10640" i="7"/>
  <c r="A10873" i="7"/>
  <c r="A10983" i="7"/>
  <c r="K3861" i="7"/>
  <c r="A17426" i="7" s="1"/>
  <c r="K3341" i="7"/>
  <c r="K3867" i="7"/>
  <c r="K4069" i="7"/>
  <c r="K3420" i="7"/>
  <c r="K4166" i="7"/>
  <c r="K4035" i="7"/>
  <c r="K3326" i="7"/>
  <c r="A18010" i="7" s="1"/>
  <c r="K4074" i="7"/>
  <c r="K3511" i="7"/>
  <c r="K3938" i="7"/>
  <c r="K4346" i="7"/>
  <c r="A7848" i="7" s="1"/>
  <c r="K4167" i="7"/>
  <c r="K3593" i="7"/>
  <c r="K4328" i="7"/>
  <c r="K4100" i="7"/>
  <c r="A8091" i="7" s="1"/>
  <c r="K3890" i="7"/>
  <c r="K4243" i="7"/>
  <c r="K4168" i="7"/>
  <c r="K4113" i="7"/>
  <c r="K3583" i="7"/>
  <c r="K3594" i="7"/>
  <c r="K4535" i="7"/>
  <c r="K3345" i="7"/>
  <c r="K3679" i="7"/>
  <c r="A17632" i="7" s="1"/>
  <c r="K3856" i="7"/>
  <c r="A8333" i="7" s="1"/>
  <c r="K3585" i="7"/>
  <c r="K4017" i="7"/>
  <c r="K3405" i="7"/>
  <c r="A17929" i="7" s="1"/>
  <c r="K3664" i="7"/>
  <c r="K4169" i="7"/>
  <c r="K3406" i="7"/>
  <c r="A17930" i="7" s="1"/>
  <c r="K3395" i="7"/>
  <c r="A17959" i="7" s="1"/>
  <c r="K4201" i="7"/>
  <c r="A17119" i="7" s="1"/>
  <c r="K3762" i="7"/>
  <c r="A17561" i="7" s="1"/>
  <c r="K4341" i="7"/>
  <c r="K3714" i="7"/>
  <c r="K3375" i="7"/>
  <c r="K3875" i="7"/>
  <c r="A17440" i="7" s="1"/>
  <c r="K3346" i="7"/>
  <c r="K3665" i="7"/>
  <c r="K3958" i="7"/>
  <c r="K3396" i="7"/>
  <c r="K3907" i="7"/>
  <c r="K3295" i="7"/>
  <c r="K4337" i="7"/>
  <c r="K4516" i="7"/>
  <c r="K3785" i="7"/>
  <c r="K3926" i="7"/>
  <c r="K3523" i="7"/>
  <c r="A8664" i="7" s="1"/>
  <c r="K4287" i="7"/>
  <c r="K3554" i="7"/>
  <c r="A8631" i="7" s="1"/>
  <c r="K4570" i="7"/>
  <c r="K3356" i="7"/>
  <c r="K3666" i="7"/>
  <c r="K4020" i="7"/>
  <c r="K3397" i="7"/>
  <c r="A17961" i="7" s="1"/>
  <c r="K3929" i="7"/>
  <c r="A8266" i="7" s="1"/>
  <c r="K4618" i="7"/>
  <c r="A4618" i="7" s="1"/>
  <c r="A11642" i="7"/>
  <c r="K4433" i="7"/>
  <c r="K4093" i="7"/>
  <c r="K4238" i="7"/>
  <c r="A17090" i="7" s="1"/>
  <c r="K4075" i="7"/>
  <c r="K4564" i="7"/>
  <c r="A16765" i="7" s="1"/>
  <c r="K3731" i="7"/>
  <c r="K3309" i="7"/>
  <c r="A18028" i="7" s="1"/>
  <c r="K4072" i="7"/>
  <c r="K4559" i="7"/>
  <c r="K3357" i="7"/>
  <c r="K3847" i="7"/>
  <c r="A17487" i="7" s="1"/>
  <c r="K4078" i="7"/>
  <c r="K4339" i="7"/>
  <c r="K4560" i="7"/>
  <c r="A16790" i="7" s="1"/>
  <c r="A11102" i="7"/>
  <c r="K3347" i="7"/>
  <c r="K3853" i="7"/>
  <c r="K4423" i="7"/>
  <c r="A16912" i="7" s="1"/>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A18669" i="7" s="1"/>
  <c r="K1782" i="7"/>
  <c r="L1782" i="7" s="1"/>
  <c r="K68" i="7"/>
  <c r="L68" i="7" s="1"/>
  <c r="K840" i="7"/>
  <c r="L840" i="7" s="1"/>
  <c r="K2363" i="7"/>
  <c r="L2363" i="7" s="1"/>
  <c r="K1537" i="7"/>
  <c r="L1537" i="7" s="1"/>
  <c r="K3170" i="7"/>
  <c r="K3171" i="7"/>
  <c r="L3171" i="7" s="1"/>
  <c r="K2883" i="7"/>
  <c r="A18420" i="7" s="1"/>
  <c r="A9802" i="7"/>
  <c r="A9804" i="7"/>
  <c r="K4442" i="7"/>
  <c r="K4203" i="7"/>
  <c r="K4327" i="7"/>
  <c r="K4283" i="7"/>
  <c r="K3848" i="7"/>
  <c r="A17473" i="7" s="1"/>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A17892" i="7" s="1"/>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A17891" i="7" s="1"/>
  <c r="K3857" i="7"/>
  <c r="K4371" i="7"/>
  <c r="K3442" i="7"/>
  <c r="K104" i="7"/>
  <c r="L104" i="7" s="1"/>
  <c r="K112" i="7"/>
  <c r="L112" i="7" s="1"/>
  <c r="K120" i="7"/>
  <c r="K244" i="7"/>
  <c r="L244" i="7" s="1"/>
  <c r="K602" i="7"/>
  <c r="L602" i="7" s="1"/>
  <c r="K3851" i="7"/>
  <c r="K3909" i="7"/>
  <c r="K4467" i="7"/>
  <c r="A16858" i="7" s="1"/>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A17888" i="7" s="1"/>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A18559" i="7" s="1"/>
  <c r="K2038" i="7"/>
  <c r="L2038" i="7" s="1"/>
  <c r="K2529" i="7"/>
  <c r="L2529" i="7" s="1"/>
  <c r="K2772" i="7"/>
  <c r="K3235" i="7"/>
  <c r="A18070" i="7" s="1"/>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A17166" i="7" s="1"/>
  <c r="K4473" i="7"/>
  <c r="A4144" i="7"/>
  <c r="A3023" i="7"/>
  <c r="A10446" i="7"/>
  <c r="A10447" i="7"/>
  <c r="A10962" i="7"/>
  <c r="A11466" i="7"/>
  <c r="A11077" i="7"/>
  <c r="A11669" i="7"/>
  <c r="K4223" i="7"/>
  <c r="A17111" i="7" s="1"/>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17554" i="7" s="1"/>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A17268" i="7" s="1"/>
  <c r="K4015" i="7"/>
  <c r="K4331" i="7"/>
  <c r="A7850" i="7" s="1"/>
  <c r="A11503" i="7"/>
  <c r="K3864" i="7"/>
  <c r="K4562" i="7"/>
  <c r="K4202" i="7"/>
  <c r="A17120" i="7" s="1"/>
  <c r="A11657" i="7"/>
  <c r="A220" i="7"/>
  <c r="K4512" i="7"/>
  <c r="K3287" i="7"/>
  <c r="K3732" i="7"/>
  <c r="K3771" i="7"/>
  <c r="K4245" i="7"/>
  <c r="K4611" i="7"/>
  <c r="A4611" i="7" s="1"/>
  <c r="K93" i="7"/>
  <c r="L93" i="7" s="1"/>
  <c r="K317" i="7"/>
  <c r="L317" i="7" s="1"/>
  <c r="K4447" i="7"/>
  <c r="A16838" i="7" s="1"/>
  <c r="K3474" i="7"/>
  <c r="A17858" i="7" s="1"/>
  <c r="K3886" i="7"/>
  <c r="K4034" i="7"/>
  <c r="A8152" i="7" s="1"/>
  <c r="K3966" i="7"/>
  <c r="K4275" i="7"/>
  <c r="A7931" i="7" s="1"/>
  <c r="K3746" i="7"/>
  <c r="K94" i="7"/>
  <c r="L94" i="7" s="1"/>
  <c r="K318" i="7"/>
  <c r="L318" i="7" s="1"/>
  <c r="K372" i="7"/>
  <c r="K3777" i="7"/>
  <c r="K3475" i="7"/>
  <c r="A17859" i="7" s="1"/>
  <c r="K3887" i="7"/>
  <c r="K3967" i="7"/>
  <c r="K4011" i="7"/>
  <c r="K5" i="7"/>
  <c r="L5" i="7" s="1"/>
  <c r="K263" i="7"/>
  <c r="L263" i="7" s="1"/>
  <c r="K531" i="7"/>
  <c r="L531" i="7" s="1"/>
  <c r="A11412" i="7"/>
  <c r="K4132" i="7"/>
  <c r="K3289" i="7"/>
  <c r="K3514" i="7"/>
  <c r="K3957" i="7"/>
  <c r="K3308" i="7"/>
  <c r="A18027" i="7" s="1"/>
  <c r="K3649" i="7"/>
  <c r="A17692" i="7" s="1"/>
  <c r="K4501" i="7"/>
  <c r="K4008" i="7"/>
  <c r="A4008" i="7" s="1"/>
  <c r="K4025" i="7"/>
  <c r="K351" i="7"/>
  <c r="L351" i="7" s="1"/>
  <c r="K3456" i="7"/>
  <c r="K4016" i="7"/>
  <c r="A4016" i="7" s="1"/>
  <c r="K4479" i="7"/>
  <c r="K4158" i="7"/>
  <c r="A17169" i="7" s="1"/>
  <c r="K4314" i="7"/>
  <c r="K3858" i="7"/>
  <c r="K4502" i="7"/>
  <c r="K4009" i="7"/>
  <c r="K4197" i="7"/>
  <c r="A4197" i="7" s="1"/>
  <c r="K281" i="7"/>
  <c r="L281" i="7" s="1"/>
  <c r="K428" i="7"/>
  <c r="K541" i="7"/>
  <c r="L541" i="7" s="1"/>
  <c r="K3368" i="7"/>
  <c r="A17932" i="7" s="1"/>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A18164" i="7" s="1"/>
  <c r="K3144" i="7"/>
  <c r="A18172" i="7" s="1"/>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A17839" i="7" s="1"/>
  <c r="K3670" i="7"/>
  <c r="A8475" i="7" s="1"/>
  <c r="K4055" i="7"/>
  <c r="A8126" i="7" s="1"/>
  <c r="A11846" i="7"/>
  <c r="K4531" i="7"/>
  <c r="A4531" i="7" s="1"/>
  <c r="K3671" i="7"/>
  <c r="K4116" i="7"/>
  <c r="K4545" i="7"/>
  <c r="K3739" i="7"/>
  <c r="K4117" i="7"/>
  <c r="K4350" i="7"/>
  <c r="K3776" i="7"/>
  <c r="A17551" i="7" s="1"/>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A17680" i="7" s="1"/>
  <c r="K4384" i="7"/>
  <c r="A16915" i="7" s="1"/>
  <c r="K4355" i="7"/>
  <c r="K4048" i="7"/>
  <c r="K3760" i="7"/>
  <c r="K4349" i="7"/>
  <c r="K4391" i="7"/>
  <c r="A11519" i="7"/>
  <c r="K3827" i="7"/>
  <c r="A8341" i="7" s="1"/>
  <c r="K3318" i="7"/>
  <c r="K4388" i="7"/>
  <c r="A16919" i="7" s="1"/>
  <c r="K4042" i="7"/>
  <c r="A8136" i="7" s="1"/>
  <c r="K3423" i="7"/>
  <c r="K3761" i="7"/>
  <c r="A8412" i="7" s="1"/>
  <c r="K4389" i="7"/>
  <c r="K4356" i="7"/>
  <c r="K3644" i="7"/>
  <c r="A17687" i="7" s="1"/>
  <c r="K4051" i="7"/>
  <c r="K3646" i="7"/>
  <c r="K4099" i="7"/>
  <c r="K4406" i="7"/>
  <c r="K3431" i="7"/>
  <c r="K4373" i="7"/>
  <c r="A16976" i="7" s="1"/>
  <c r="K4374" i="7"/>
  <c r="K239" i="7"/>
  <c r="K255" i="7"/>
  <c r="L255" i="7" s="1"/>
  <c r="K332" i="7"/>
  <c r="K521" i="7"/>
  <c r="L521" i="7" s="1"/>
  <c r="K3832" i="7"/>
  <c r="K4396" i="7"/>
  <c r="A16927" i="7" s="1"/>
  <c r="K3575" i="7"/>
  <c r="K4367" i="7"/>
  <c r="A16970" i="7" s="1"/>
  <c r="K4407" i="7"/>
  <c r="K4409" i="7"/>
  <c r="K240" i="7"/>
  <c r="K4352" i="7"/>
  <c r="A4352" i="7" s="1"/>
  <c r="K4392" i="7"/>
  <c r="A16923" i="7" s="1"/>
  <c r="K4049" i="7"/>
  <c r="K4393" i="7"/>
  <c r="A16924" i="7" s="1"/>
  <c r="K4363" i="7"/>
  <c r="K3647" i="7"/>
  <c r="K3577" i="7"/>
  <c r="K4375" i="7"/>
  <c r="A16978" i="7" s="1"/>
  <c r="K34" i="7"/>
  <c r="K233" i="7"/>
  <c r="K249" i="7"/>
  <c r="L249" i="7" s="1"/>
  <c r="K365" i="7"/>
  <c r="L365" i="7" s="1"/>
  <c r="K523" i="7"/>
  <c r="L523" i="7" s="1"/>
  <c r="K4357" i="7"/>
  <c r="K4092" i="7"/>
  <c r="K4050" i="7"/>
  <c r="K3769" i="7"/>
  <c r="K3770" i="7"/>
  <c r="A17569" i="7" s="1"/>
  <c r="K3650" i="7"/>
  <c r="A17693" i="7" s="1"/>
  <c r="K234" i="7"/>
  <c r="L234" i="7" s="1"/>
  <c r="K3828" i="7"/>
  <c r="K3831" i="7"/>
  <c r="K4094" i="7"/>
  <c r="A8085" i="7" s="1"/>
  <c r="K3834" i="7"/>
  <c r="A17496" i="7" s="1"/>
  <c r="K3835" i="7"/>
  <c r="A17497" i="7" s="1"/>
  <c r="K3772" i="7"/>
  <c r="K4419" i="7"/>
  <c r="A16950" i="7" s="1"/>
  <c r="K22" i="7"/>
  <c r="K4091" i="7"/>
  <c r="K4359" i="7"/>
  <c r="K3327" i="7"/>
  <c r="K4405" i="7"/>
  <c r="K3838" i="7"/>
  <c r="A17500" i="7" s="1"/>
  <c r="K4418" i="7"/>
  <c r="K4382" i="7"/>
  <c r="K29" i="7"/>
  <c r="L29" i="7" s="1"/>
  <c r="K37" i="7"/>
  <c r="K236" i="7"/>
  <c r="L236" i="7" s="1"/>
  <c r="K266" i="7"/>
  <c r="L266" i="7" s="1"/>
  <c r="K4087" i="7"/>
  <c r="K4397" i="7"/>
  <c r="K3426" i="7"/>
  <c r="K4365" i="7"/>
  <c r="A16968" i="7" s="1"/>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A17285" i="7" s="1"/>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A18533" i="7" s="1"/>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A16903" i="7" s="1"/>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A17221" i="7" s="1"/>
  <c r="K4217" i="7"/>
  <c r="K3717" i="7"/>
  <c r="K3566" i="7"/>
  <c r="K3975" i="7"/>
  <c r="A8207" i="7" s="1"/>
  <c r="A11470" i="7"/>
  <c r="A11610" i="7"/>
  <c r="K3622" i="7"/>
  <c r="K3974" i="7"/>
  <c r="K3373" i="7"/>
  <c r="A17937" i="7" s="1"/>
  <c r="K3529" i="7"/>
  <c r="K4362" i="7"/>
  <c r="K3715" i="7"/>
  <c r="K3610" i="7"/>
  <c r="A17716" i="7" s="1"/>
  <c r="K3509" i="7"/>
  <c r="K3884" i="7"/>
  <c r="A17449" i="7" s="1"/>
  <c r="K3812" i="7"/>
  <c r="K3351" i="7"/>
  <c r="K3660" i="7"/>
  <c r="K4162" i="7"/>
  <c r="K4324" i="7"/>
  <c r="K3392" i="7"/>
  <c r="A17956" i="7" s="1"/>
  <c r="K4228" i="7"/>
  <c r="K3795" i="7"/>
  <c r="K4248" i="7"/>
  <c r="K4095" i="7"/>
  <c r="K4096" i="7"/>
  <c r="K3809" i="7"/>
  <c r="K3612" i="7"/>
  <c r="K4234" i="7"/>
  <c r="A17102" i="7" s="1"/>
  <c r="K3417" i="7"/>
  <c r="K3927" i="7"/>
  <c r="K4475" i="7"/>
  <c r="K3889" i="7"/>
  <c r="K3352" i="7"/>
  <c r="A17981" i="7" s="1"/>
  <c r="K3661" i="7"/>
  <c r="A3661" i="7" s="1"/>
  <c r="K4163" i="7"/>
  <c r="A17174" i="7" s="1"/>
  <c r="K3393" i="7"/>
  <c r="K3503" i="7"/>
  <c r="A17838" i="7" s="1"/>
  <c r="K4073" i="7"/>
  <c r="A11666" i="7"/>
  <c r="A429" i="7"/>
  <c r="K4549" i="7"/>
  <c r="A16779" i="7" s="1"/>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A16764" i="7" s="1"/>
  <c r="K3883" i="7"/>
  <c r="K4426" i="7"/>
  <c r="K3558" i="7"/>
  <c r="A8628" i="7" s="1"/>
  <c r="K3354" i="7"/>
  <c r="K3663" i="7"/>
  <c r="K3713" i="7"/>
  <c r="K4550" i="7"/>
  <c r="K3571" i="7"/>
  <c r="K3452" i="7"/>
  <c r="K3499" i="7"/>
  <c r="K4101" i="7"/>
  <c r="K3428" i="7"/>
  <c r="K4427" i="7"/>
  <c r="A16907" i="7" s="1"/>
  <c r="K3383" i="7"/>
  <c r="K4071" i="7"/>
  <c r="A17260" i="7" s="1"/>
  <c r="K4569" i="7"/>
  <c r="A4569" i="7" s="1"/>
  <c r="K3355" i="7"/>
  <c r="K3846" i="7"/>
  <c r="K3360" i="7"/>
  <c r="A17989" i="7" s="1"/>
  <c r="K4377" i="7"/>
  <c r="K3676" i="7"/>
  <c r="A8481" i="7" s="1"/>
  <c r="K3496" i="7"/>
  <c r="K4321" i="7"/>
  <c r="K4334" i="7"/>
  <c r="A17001" i="7" s="1"/>
  <c r="K3419" i="7"/>
  <c r="K3996" i="7"/>
  <c r="K3389" i="7"/>
  <c r="K4378" i="7"/>
  <c r="A7833" i="7" s="1"/>
  <c r="K3952" i="7"/>
  <c r="K3500" i="7"/>
  <c r="K3603" i="7"/>
  <c r="A8581" i="7" s="1"/>
  <c r="K4342" i="7"/>
  <c r="K4160" i="7"/>
  <c r="A4160" i="7" s="1"/>
  <c r="K3390" i="7"/>
  <c r="A17954" i="7" s="1"/>
  <c r="K3960" i="7"/>
  <c r="A17389" i="7" s="1"/>
  <c r="K4585" i="7"/>
  <c r="K4610" i="7"/>
  <c r="A4610" i="7" s="1"/>
  <c r="K3391" i="7"/>
  <c r="A17955" i="7" s="1"/>
  <c r="K3408" i="7"/>
  <c r="K3961" i="7"/>
  <c r="K4445" i="7"/>
  <c r="K3604" i="7"/>
  <c r="K4251" i="7"/>
  <c r="A12162" i="7"/>
  <c r="K3730" i="7"/>
  <c r="K3385" i="7"/>
  <c r="K3959" i="7"/>
  <c r="K4338" i="7"/>
  <c r="K4286" i="7"/>
  <c r="A4286" i="7" s="1"/>
  <c r="K4161" i="7"/>
  <c r="K3911" i="7"/>
  <c r="A8270" i="7" s="1"/>
  <c r="A4460" i="7"/>
  <c r="A10588" i="7"/>
  <c r="A10893" i="7"/>
  <c r="A10988" i="7"/>
  <c r="K3624" i="7"/>
  <c r="K3411" i="7"/>
  <c r="A17916" i="7" s="1"/>
  <c r="K4090" i="7"/>
  <c r="K3912" i="7"/>
  <c r="K3765" i="7"/>
  <c r="K4001" i="7"/>
  <c r="K4070" i="7"/>
  <c r="K3572" i="7"/>
  <c r="K4421" i="7"/>
  <c r="A16910" i="7" s="1"/>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A17909" i="7" s="1"/>
  <c r="K3700" i="7"/>
  <c r="K3981" i="7"/>
  <c r="K4494" i="7"/>
  <c r="K3485" i="7"/>
  <c r="K3701" i="7"/>
  <c r="K4106" i="7"/>
  <c r="K4495" i="7"/>
  <c r="K335" i="7"/>
  <c r="K3486" i="7"/>
  <c r="K3702" i="7"/>
  <c r="K4178" i="7"/>
  <c r="K4538" i="7"/>
  <c r="K36" i="7"/>
  <c r="K65" i="7"/>
  <c r="L65" i="7" s="1"/>
  <c r="K344" i="7"/>
  <c r="L344" i="7" s="1"/>
  <c r="K3487" i="7"/>
  <c r="K3814" i="7"/>
  <c r="A17523" i="7" s="1"/>
  <c r="K4179" i="7"/>
  <c r="K66" i="7"/>
  <c r="L66" i="7" s="1"/>
  <c r="K518" i="7"/>
  <c r="L518" i="7" s="1"/>
  <c r="K4412" i="7"/>
  <c r="A16943" i="7" s="1"/>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A18671" i="7" s="1"/>
  <c r="K2887" i="7"/>
  <c r="K2903" i="7"/>
  <c r="K3153" i="7"/>
  <c r="L3153" i="7" s="1"/>
  <c r="K3065" i="7"/>
  <c r="K2614" i="7"/>
  <c r="A18672" i="7" s="1"/>
  <c r="K2851" i="7"/>
  <c r="K2294" i="7"/>
  <c r="L2294" i="7" s="1"/>
  <c r="K4181" i="7"/>
  <c r="K2844" i="7"/>
  <c r="L2844" i="7" s="1"/>
  <c r="K1162" i="7"/>
  <c r="L1162" i="7" s="1"/>
  <c r="K3165" i="7"/>
  <c r="K882" i="7"/>
  <c r="L882" i="7" s="1"/>
  <c r="A9565" i="7"/>
  <c r="A9972" i="7"/>
  <c r="A10314" i="7"/>
  <c r="A11411" i="7"/>
  <c r="K3972" i="7"/>
  <c r="K4448" i="7"/>
  <c r="A16839" i="7" s="1"/>
  <c r="K3806" i="7"/>
  <c r="K499" i="7"/>
  <c r="L499" i="7" s="1"/>
  <c r="K3370" i="7"/>
  <c r="A17934" i="7" s="1"/>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A11561" i="7" l="1"/>
  <c r="A11156" i="7"/>
  <c r="A19603" i="7"/>
  <c r="L3126" i="7"/>
  <c r="A18226" i="7"/>
  <c r="L812" i="7"/>
  <c r="A20508" i="7"/>
  <c r="L2797" i="7"/>
  <c r="A18532" i="7"/>
  <c r="L2204" i="7"/>
  <c r="A19126" i="7"/>
  <c r="L2554" i="7"/>
  <c r="A18760" i="7"/>
  <c r="L3189" i="7"/>
  <c r="A18148" i="7"/>
  <c r="A7970" i="7"/>
  <c r="A17118" i="7"/>
  <c r="L2892" i="7"/>
  <c r="A18429" i="7"/>
  <c r="L1874" i="7"/>
  <c r="A19468" i="7"/>
  <c r="L54" i="7"/>
  <c r="L3241" i="7"/>
  <c r="A18076" i="7"/>
  <c r="L484" i="7"/>
  <c r="A20854" i="7"/>
  <c r="L1457" i="7"/>
  <c r="A19884" i="7"/>
  <c r="L2370" i="7"/>
  <c r="A18946" i="7"/>
  <c r="L2812" i="7"/>
  <c r="A18477" i="7"/>
  <c r="L1719" i="7"/>
  <c r="A19619" i="7"/>
  <c r="L745" i="7"/>
  <c r="A20575" i="7"/>
  <c r="L749" i="7"/>
  <c r="A20579" i="7"/>
  <c r="L212" i="7"/>
  <c r="L1376" i="7"/>
  <c r="A19903" i="7"/>
  <c r="L1391" i="7"/>
  <c r="A19918" i="7"/>
  <c r="L1209" i="7"/>
  <c r="A20115" i="7"/>
  <c r="L1373" i="7"/>
  <c r="A19900" i="7"/>
  <c r="L1288" i="7"/>
  <c r="A20015" i="7"/>
  <c r="L2097" i="7"/>
  <c r="A19239" i="7"/>
  <c r="L2411" i="7"/>
  <c r="A18930" i="7"/>
  <c r="L25" i="7"/>
  <c r="L2650" i="7"/>
  <c r="A18708" i="7"/>
  <c r="A3903" i="7"/>
  <c r="A17468" i="7"/>
  <c r="L1326" i="7"/>
  <c r="A20053" i="7"/>
  <c r="L420" i="7"/>
  <c r="L2124" i="7"/>
  <c r="A19194" i="7"/>
  <c r="L7082" i="7"/>
  <c r="A14261" i="7"/>
  <c r="A9012" i="7"/>
  <c r="A18160"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A19002" i="7"/>
  <c r="L817" i="7"/>
  <c r="A20513" i="7"/>
  <c r="L1527" i="7"/>
  <c r="A19760" i="7"/>
  <c r="L3120" i="7"/>
  <c r="A18220" i="7"/>
  <c r="L466" i="7"/>
  <c r="A20862" i="7"/>
  <c r="L467" i="7"/>
  <c r="A20863" i="7"/>
  <c r="L2091" i="7"/>
  <c r="A19322" i="7"/>
  <c r="L233" i="7"/>
  <c r="L2916" i="7"/>
  <c r="A18453" i="7"/>
  <c r="L2762" i="7"/>
  <c r="A18586" i="7"/>
  <c r="L179" i="7"/>
  <c r="L2664" i="7"/>
  <c r="A18722" i="7"/>
  <c r="L2301" i="7"/>
  <c r="A19029" i="7"/>
  <c r="L2137" i="7"/>
  <c r="A19207" i="7"/>
  <c r="L90" i="7"/>
  <c r="A4609" i="7"/>
  <c r="A16719" i="7"/>
  <c r="L919" i="7"/>
  <c r="A20419" i="7"/>
  <c r="L2621" i="7"/>
  <c r="A18679" i="7"/>
  <c r="L1477" i="7"/>
  <c r="A19865" i="7"/>
  <c r="L2047" i="7"/>
  <c r="A19278" i="7"/>
  <c r="L2173" i="7"/>
  <c r="A19148" i="7"/>
  <c r="L381" i="7"/>
  <c r="L1860" i="7"/>
  <c r="A19454" i="7"/>
  <c r="L2134" i="7"/>
  <c r="A19204" i="7"/>
  <c r="A2940" i="7"/>
  <c r="A18394" i="7"/>
  <c r="L436" i="7"/>
  <c r="L2401" i="7"/>
  <c r="A18977" i="7"/>
  <c r="L1804" i="7"/>
  <c r="A19549"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18212" i="7"/>
  <c r="A2603" i="7"/>
  <c r="A18661" i="7"/>
  <c r="A7758" i="7"/>
  <c r="A16906" i="7"/>
  <c r="L3172" i="7"/>
  <c r="A18200" i="7"/>
  <c r="L1594" i="7"/>
  <c r="A19827" i="7"/>
  <c r="L372" i="7"/>
  <c r="L993" i="7"/>
  <c r="A20345" i="7"/>
  <c r="L2048" i="7"/>
  <c r="A19279" i="7"/>
  <c r="L118" i="7"/>
  <c r="L117" i="7"/>
  <c r="A3740" i="7"/>
  <c r="A17588" i="7"/>
  <c r="A3793" i="7"/>
  <c r="A17530" i="7"/>
  <c r="L2898" i="7"/>
  <c r="A18435" i="7"/>
  <c r="L1546" i="7"/>
  <c r="A19779" i="7"/>
  <c r="L1136" i="7"/>
  <c r="A20201" i="7"/>
  <c r="L3032" i="7"/>
  <c r="A18301" i="7"/>
  <c r="L3102" i="7"/>
  <c r="A18260" i="7"/>
  <c r="L1481" i="7"/>
  <c r="A19869" i="7"/>
  <c r="L3140" i="7"/>
  <c r="A18168" i="7"/>
  <c r="L2754" i="7"/>
  <c r="A18578" i="7"/>
  <c r="L3174" i="7"/>
  <c r="A18202" i="7"/>
  <c r="L1274" i="7"/>
  <c r="A20001" i="7"/>
  <c r="L1312" i="7"/>
  <c r="A20039" i="7"/>
  <c r="L973" i="7"/>
  <c r="A20379" i="7"/>
  <c r="L748" i="7"/>
  <c r="A20578" i="7"/>
  <c r="L1375" i="7"/>
  <c r="A19902" i="7"/>
  <c r="L1374" i="7"/>
  <c r="A19901" i="7"/>
  <c r="L1828" i="7"/>
  <c r="A19500" i="7"/>
  <c r="L884" i="7"/>
  <c r="A20451" i="7"/>
  <c r="L1377" i="7"/>
  <c r="A19904" i="7"/>
  <c r="L3063" i="7"/>
  <c r="A18274" i="7"/>
  <c r="L228" i="7"/>
  <c r="L818" i="7"/>
  <c r="A20514" i="7"/>
  <c r="L3152" i="7"/>
  <c r="A18180" i="7"/>
  <c r="L2542" i="7"/>
  <c r="A18748" i="7"/>
  <c r="L1788" i="7"/>
  <c r="A19533" i="7"/>
  <c r="L2140" i="7"/>
  <c r="A19210" i="7"/>
  <c r="A4298" i="7"/>
  <c r="A17038" i="7"/>
  <c r="L2179" i="7"/>
  <c r="A19154" i="7"/>
  <c r="L1191" i="7"/>
  <c r="A20097" i="7"/>
  <c r="L142" i="7"/>
  <c r="L6541" i="7"/>
  <c r="A14860" i="7"/>
  <c r="A9234" i="7"/>
  <c r="A18382"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A20498" i="7"/>
  <c r="L514" i="7"/>
  <c r="A20802" i="7"/>
  <c r="L1506" i="7"/>
  <c r="A19739" i="7"/>
  <c r="L815" i="7"/>
  <c r="A20511" i="7"/>
  <c r="L240" i="7"/>
  <c r="L2761" i="7"/>
  <c r="A18585" i="7"/>
  <c r="L3028" i="7"/>
  <c r="A18305" i="7"/>
  <c r="L3271" i="7"/>
  <c r="A18062" i="7"/>
  <c r="L744" i="7"/>
  <c r="A20574" i="7"/>
  <c r="L113" i="7"/>
  <c r="L120" i="7"/>
  <c r="L110" i="7"/>
  <c r="L231" i="7"/>
  <c r="L1895" i="7"/>
  <c r="A19436" i="7"/>
  <c r="L2706" i="7"/>
  <c r="A18625" i="7"/>
  <c r="L921" i="7"/>
  <c r="A20421" i="7"/>
  <c r="L2923" i="7"/>
  <c r="A18400" i="7"/>
  <c r="L437" i="7"/>
  <c r="A4603" i="7"/>
  <c r="A16727" i="7"/>
  <c r="L1896" i="7"/>
  <c r="A19437" i="7"/>
  <c r="L2904" i="7"/>
  <c r="A18441" i="7"/>
  <c r="A7969" i="7"/>
  <c r="A17117" i="7"/>
  <c r="L783" i="7"/>
  <c r="A20538" i="7"/>
  <c r="L1280" i="7"/>
  <c r="A20007" i="7"/>
  <c r="L221" i="7"/>
  <c r="L2684" i="7"/>
  <c r="A18642" i="7"/>
  <c r="L962" i="7"/>
  <c r="A20368" i="7"/>
  <c r="L1105" i="7"/>
  <c r="A20208" i="7"/>
  <c r="L965" i="7"/>
  <c r="A20371" i="7"/>
  <c r="L468" i="7"/>
  <c r="A20864" i="7"/>
  <c r="L48" i="7"/>
  <c r="L1479" i="7"/>
  <c r="A19867" i="7"/>
  <c r="L2376" i="7"/>
  <c r="A18952" i="7"/>
  <c r="L2836" i="7"/>
  <c r="A18501" i="7"/>
  <c r="L2400" i="7"/>
  <c r="A18976" i="7"/>
  <c r="L1170" i="7"/>
  <c r="A20187" i="7"/>
  <c r="L2182" i="7"/>
  <c r="A19157" i="7"/>
  <c r="L5113" i="7"/>
  <c r="A16237" i="7"/>
  <c r="L5726" i="7"/>
  <c r="A15627" i="7"/>
  <c r="A11962"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A16905" i="7"/>
  <c r="L137" i="7"/>
  <c r="L3150" i="7"/>
  <c r="A18178" i="7"/>
  <c r="L2663" i="7"/>
  <c r="A18721" i="7"/>
  <c r="L1458" i="7"/>
  <c r="A19846" i="7"/>
  <c r="L3269" i="7"/>
  <c r="A18060" i="7"/>
  <c r="L2765" i="7"/>
  <c r="A18567" i="7"/>
  <c r="L1891" i="7"/>
  <c r="A19447" i="7"/>
  <c r="L394" i="7"/>
  <c r="L3170" i="7"/>
  <c r="A18198" i="7"/>
  <c r="L3142" i="7"/>
  <c r="A18170" i="7"/>
  <c r="L2859" i="7"/>
  <c r="A18465" i="7"/>
  <c r="L816" i="7"/>
  <c r="A20512" i="7"/>
  <c r="L2757" i="7"/>
  <c r="A18581" i="7"/>
  <c r="L2755" i="7"/>
  <c r="A18579" i="7"/>
  <c r="L3239" i="7"/>
  <c r="A18074" i="7"/>
  <c r="L1502" i="7"/>
  <c r="A19832" i="7"/>
  <c r="L2912" i="7"/>
  <c r="A18449" i="7"/>
  <c r="L2413" i="7"/>
  <c r="A18916" i="7"/>
  <c r="L3148" i="7"/>
  <c r="A18176" i="7"/>
  <c r="A8489" i="7"/>
  <c r="A17637" i="7"/>
  <c r="L2741" i="7"/>
  <c r="A18595" i="7"/>
  <c r="L91" i="7"/>
  <c r="L26" i="7"/>
  <c r="L1462" i="7"/>
  <c r="A19850" i="7"/>
  <c r="L1295" i="7"/>
  <c r="A20022" i="7"/>
  <c r="L2853" i="7"/>
  <c r="A18518" i="7"/>
  <c r="L3122" i="7"/>
  <c r="A18222" i="7"/>
  <c r="L2543" i="7"/>
  <c r="A18749" i="7"/>
  <c r="L86" i="7"/>
  <c r="L3273" i="7"/>
  <c r="A18064"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A17388" i="7"/>
  <c r="L3061" i="7"/>
  <c r="A18272" i="7"/>
  <c r="L2269" i="7"/>
  <c r="A18997" i="7"/>
  <c r="L239" i="7"/>
  <c r="L1689" i="7"/>
  <c r="A19589" i="7"/>
  <c r="L24" i="7"/>
  <c r="L2464" i="7"/>
  <c r="A18877" i="7"/>
  <c r="L1112" i="7"/>
  <c r="A20215" i="7"/>
  <c r="L122" i="7"/>
  <c r="A3746" i="7"/>
  <c r="A17594" i="7"/>
  <c r="L605" i="7"/>
  <c r="A20733" i="7"/>
  <c r="A8668" i="7"/>
  <c r="A17816" i="7"/>
  <c r="L115" i="7"/>
  <c r="A8437" i="7"/>
  <c r="A17585" i="7"/>
  <c r="L3154" i="7"/>
  <c r="A18182" i="7"/>
  <c r="A7943" i="7"/>
  <c r="A17091" i="7"/>
  <c r="A4620" i="7"/>
  <c r="A16684" i="7"/>
  <c r="L3108" i="7"/>
  <c r="A18208" i="7"/>
  <c r="L1453" i="7"/>
  <c r="A19880" i="7"/>
  <c r="L1526" i="7"/>
  <c r="A19759" i="7"/>
  <c r="A4191" i="7"/>
  <c r="A17202" i="7"/>
  <c r="L2992" i="7"/>
  <c r="A18337" i="7"/>
  <c r="L2921" i="7"/>
  <c r="A18398" i="7"/>
  <c r="L6542" i="7"/>
  <c r="A14861" i="7"/>
  <c r="L6969" i="7"/>
  <c r="A14325" i="7"/>
  <c r="L6879" i="7"/>
  <c r="A14465" i="7"/>
  <c r="A2644" i="7"/>
  <c r="A18702"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A19206" i="7"/>
  <c r="L3116" i="7"/>
  <c r="A18216" i="7"/>
  <c r="L1507" i="7"/>
  <c r="A19740" i="7"/>
  <c r="L3055" i="7"/>
  <c r="A18266" i="7"/>
  <c r="L2838" i="7"/>
  <c r="A18503" i="7"/>
  <c r="L17" i="7"/>
  <c r="L3008" i="7"/>
  <c r="A18321" i="7"/>
  <c r="L2902" i="7"/>
  <c r="A18439" i="7"/>
  <c r="L941" i="7"/>
  <c r="A20397" i="7"/>
  <c r="L3004" i="7"/>
  <c r="A18317" i="7"/>
  <c r="L1265" i="7"/>
  <c r="A20066" i="7"/>
  <c r="A4402" i="7"/>
  <c r="A16933" i="7"/>
  <c r="L3166" i="7"/>
  <c r="A18194" i="7"/>
  <c r="L3146" i="7"/>
  <c r="A18174" i="7"/>
  <c r="L2005" i="7"/>
  <c r="A19385" i="7"/>
  <c r="A8441" i="7"/>
  <c r="A17589" i="7"/>
  <c r="L1753" i="7"/>
  <c r="A19576" i="7"/>
  <c r="A4227" i="7"/>
  <c r="A17115" i="7"/>
  <c r="L782" i="7"/>
  <c r="A20537" i="7"/>
  <c r="L811" i="7"/>
  <c r="A20507" i="7"/>
  <c r="A3325" i="7"/>
  <c r="A18009" i="7"/>
  <c r="L223" i="7"/>
  <c r="L1403" i="7"/>
  <c r="A19930" i="7"/>
  <c r="L1293" i="7"/>
  <c r="A20020" i="7"/>
  <c r="L431" i="7"/>
  <c r="A20898" i="7"/>
  <c r="L2863" i="7"/>
  <c r="A18469" i="7"/>
  <c r="L41" i="7"/>
  <c r="L2045" i="7"/>
  <c r="A19276" i="7"/>
  <c r="L1171" i="7"/>
  <c r="A20188" i="7"/>
  <c r="L145" i="7"/>
  <c r="L1252" i="7"/>
  <c r="A20085" i="7"/>
  <c r="A6235" i="7"/>
  <c r="A15108" i="7"/>
  <c r="L6543" i="7"/>
  <c r="A14862" i="7"/>
  <c r="A891" i="7"/>
  <c r="A20444"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A19208" i="7"/>
  <c r="L1113" i="7"/>
  <c r="A20216" i="7"/>
  <c r="A8897" i="7"/>
  <c r="A18045" i="7"/>
  <c r="L2799" i="7"/>
  <c r="A18534" i="7"/>
  <c r="L1484" i="7"/>
  <c r="A19872" i="7"/>
  <c r="L813" i="7"/>
  <c r="A20509" i="7"/>
  <c r="L2398" i="7"/>
  <c r="A18974" i="7"/>
  <c r="L977" i="7"/>
  <c r="A20329" i="7"/>
  <c r="L2350" i="7"/>
  <c r="A18990" i="7"/>
  <c r="L2766" i="7"/>
  <c r="A18568" i="7"/>
  <c r="L2988" i="7"/>
  <c r="A18333" i="7"/>
  <c r="L143" i="7"/>
  <c r="L3104" i="7"/>
  <c r="A18262" i="7"/>
  <c r="L2908" i="7"/>
  <c r="A18445" i="7"/>
  <c r="L3168" i="7"/>
  <c r="A18196" i="7"/>
  <c r="A4420" i="7"/>
  <c r="A16909" i="7"/>
  <c r="L1482" i="7"/>
  <c r="A19870" i="7"/>
  <c r="L1328" i="7"/>
  <c r="A20055" i="7"/>
  <c r="L1793" i="7"/>
  <c r="A19538" i="7"/>
  <c r="L2336" i="7"/>
  <c r="A19064" i="7"/>
  <c r="L3193" i="7"/>
  <c r="A18108" i="7"/>
  <c r="L469" i="7"/>
  <c r="A20865" i="7"/>
  <c r="L367" i="7"/>
  <c r="L3114" i="7"/>
  <c r="A18214" i="7"/>
  <c r="L2906" i="7"/>
  <c r="A18443" i="7"/>
  <c r="L2178" i="7"/>
  <c r="A19153" i="7"/>
  <c r="L854" i="7"/>
  <c r="A20485" i="7"/>
  <c r="L5112" i="7"/>
  <c r="A16236" i="7"/>
  <c r="A6181" i="7"/>
  <c r="A15165" i="7"/>
  <c r="L6532" i="7"/>
  <c r="A14851" i="7"/>
  <c r="L6968" i="7"/>
  <c r="A14324" i="7"/>
  <c r="L6241" i="7"/>
  <c r="A15095" i="7"/>
  <c r="A9341" i="7"/>
  <c r="A18489"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20377" i="7"/>
  <c r="A20377"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20557" i="7"/>
  <c r="A20557" i="7"/>
  <c r="L19671" i="7"/>
  <c r="A19668" i="7"/>
  <c r="L19670" i="7"/>
  <c r="A19667" i="7"/>
  <c r="L19946" i="7"/>
  <c r="A19946" i="7"/>
  <c r="L20601" i="7"/>
  <c r="A20601" i="7"/>
  <c r="L20648" i="7"/>
  <c r="A20648" i="7"/>
  <c r="L19984" i="7"/>
  <c r="A19984" i="7"/>
  <c r="L20375" i="7"/>
  <c r="A20375" i="7"/>
  <c r="L20734" i="7"/>
  <c r="A20734" i="7"/>
  <c r="L20326" i="7"/>
  <c r="A20326" i="7"/>
  <c r="L19768" i="7"/>
  <c r="A19765" i="7"/>
  <c r="L18820" i="7"/>
  <c r="A18820" i="7"/>
  <c r="L18979" i="7"/>
  <c r="A18979" i="7"/>
  <c r="L18850" i="7"/>
  <c r="A18850" i="7"/>
  <c r="L19378" i="7"/>
  <c r="A19376" i="7"/>
  <c r="L17501" i="7"/>
  <c r="A17501" i="7"/>
  <c r="L19010" i="7"/>
  <c r="A19006" i="7"/>
  <c r="L16882" i="7"/>
  <c r="A16882" i="7"/>
  <c r="L18081" i="7"/>
  <c r="A18081" i="7"/>
  <c r="L17376" i="7"/>
  <c r="A17376" i="7"/>
  <c r="L17095" i="7"/>
  <c r="A17095" i="7"/>
  <c r="A16921" i="7"/>
  <c r="L16921" i="7"/>
  <c r="L15320" i="7"/>
  <c r="A15320" i="7"/>
  <c r="L14383" i="7"/>
  <c r="A14383" i="7"/>
  <c r="L14173" i="7"/>
  <c r="A14173" i="7"/>
  <c r="L13722" i="7"/>
  <c r="A13722" i="7"/>
  <c r="L13944" i="7"/>
  <c r="A13944" i="7"/>
  <c r="L13946" i="7"/>
  <c r="A13946" i="7"/>
  <c r="L18149" i="7"/>
  <c r="A18149" i="7"/>
  <c r="L18273" i="7"/>
  <c r="A18273" i="7"/>
  <c r="L14153" i="7"/>
  <c r="A14153" i="7"/>
  <c r="L12284" i="7"/>
  <c r="A12284" i="7"/>
  <c r="L14657" i="7"/>
  <c r="A14657" i="7"/>
  <c r="L20364" i="7"/>
  <c r="A20364" i="7"/>
  <c r="L19465" i="7"/>
  <c r="A19449"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9972" i="7"/>
  <c r="A19972" i="7"/>
  <c r="L12603" i="7"/>
  <c r="A12603" i="7"/>
  <c r="L13330" i="7"/>
  <c r="A13330" i="7"/>
  <c r="L12410" i="7"/>
  <c r="A12410" i="7"/>
  <c r="L20850" i="7"/>
  <c r="A20850" i="7"/>
  <c r="L20541" i="7"/>
  <c r="A20541" i="7"/>
  <c r="L19719" i="7"/>
  <c r="A19716" i="7"/>
  <c r="L19859" i="7"/>
  <c r="A19859" i="7"/>
  <c r="L20322" i="7"/>
  <c r="A20322" i="7"/>
  <c r="L20521" i="7"/>
  <c r="A20521" i="7"/>
  <c r="L20232" i="7"/>
  <c r="A20232" i="7"/>
  <c r="L20695" i="7"/>
  <c r="A20695" i="7"/>
  <c r="L19746" i="7"/>
  <c r="A19743" i="7"/>
  <c r="L20454" i="7"/>
  <c r="A20454" i="7"/>
  <c r="L19729" i="7"/>
  <c r="A19726" i="7"/>
  <c r="L19909" i="7"/>
  <c r="A19909" i="7"/>
  <c r="L19121" i="7"/>
  <c r="A19116" i="7"/>
  <c r="L17429" i="7"/>
  <c r="A17429" i="7"/>
  <c r="L18539" i="7"/>
  <c r="A18539" i="7"/>
  <c r="L19005" i="7"/>
  <c r="A19001" i="7"/>
  <c r="L18130" i="7"/>
  <c r="A18130" i="7"/>
  <c r="L18510" i="7"/>
  <c r="A18510" i="7"/>
  <c r="L17708" i="7"/>
  <c r="A17708" i="7"/>
  <c r="L17699" i="7"/>
  <c r="A17699" i="7"/>
  <c r="L16807" i="7"/>
  <c r="A16807" i="7"/>
  <c r="L17489" i="7"/>
  <c r="A17489" i="7"/>
  <c r="L17240" i="7"/>
  <c r="A17240" i="7"/>
  <c r="L18134" i="7"/>
  <c r="A18134" i="7"/>
  <c r="L16804" i="7"/>
  <c r="A16804" i="7"/>
  <c r="L14950" i="7"/>
  <c r="A14950" i="7"/>
  <c r="L13256" i="7"/>
  <c r="A13256" i="7"/>
  <c r="L13260" i="7"/>
  <c r="A13260" i="7"/>
  <c r="L13811" i="7"/>
  <c r="A13811" i="7"/>
  <c r="L20042" i="7"/>
  <c r="A20042" i="7"/>
  <c r="L18524" i="7"/>
  <c r="A18524" i="7"/>
  <c r="L18298" i="7"/>
  <c r="A18298" i="7"/>
  <c r="L18464" i="7"/>
  <c r="A18464" i="7"/>
  <c r="L19384" i="7"/>
  <c r="A19382" i="7"/>
  <c r="L18171" i="7"/>
  <c r="A18171" i="7"/>
  <c r="L18302" i="7"/>
  <c r="A18302" i="7"/>
  <c r="L16448" i="7"/>
  <c r="A16448" i="7"/>
  <c r="L16151" i="7"/>
  <c r="A16151" i="7"/>
  <c r="L15190" i="7"/>
  <c r="A15190" i="7"/>
  <c r="L14917" i="7"/>
  <c r="A14917" i="7"/>
  <c r="L16491" i="7"/>
  <c r="A16491" i="7"/>
  <c r="L16153" i="7"/>
  <c r="A16153" i="7"/>
  <c r="L14460" i="7"/>
  <c r="A14460" i="7"/>
  <c r="L12295" i="7"/>
  <c r="A12295" i="7"/>
  <c r="L13027" i="7"/>
  <c r="A13027" i="7"/>
  <c r="L18326" i="7"/>
  <c r="A18326" i="7"/>
  <c r="L16914" i="7"/>
  <c r="A16914" i="7"/>
  <c r="L17353" i="7"/>
  <c r="A17353" i="7"/>
  <c r="L16877" i="7"/>
  <c r="A16877" i="7"/>
  <c r="L15890" i="7"/>
  <c r="A15890" i="7"/>
  <c r="L14468" i="7"/>
  <c r="A14468" i="7"/>
  <c r="L12298" i="7"/>
  <c r="A12298" i="7"/>
  <c r="L20175" i="7"/>
  <c r="A20175" i="7"/>
  <c r="L19044" i="7"/>
  <c r="A19040" i="7"/>
  <c r="L17574" i="7"/>
  <c r="A17574" i="7"/>
  <c r="L14802" i="7"/>
  <c r="A14802" i="7"/>
  <c r="L13768" i="7"/>
  <c r="A13768" i="7"/>
  <c r="L12191" i="7"/>
  <c r="A12191" i="7"/>
  <c r="L20888" i="7"/>
  <c r="A20888" i="7"/>
  <c r="L19635" i="7"/>
  <c r="A19632" i="7"/>
  <c r="L19250" i="7"/>
  <c r="A19250" i="7"/>
  <c r="L17335" i="7"/>
  <c r="A17335" i="7"/>
  <c r="L15989" i="7"/>
  <c r="A15989" i="7"/>
  <c r="L15354" i="7"/>
  <c r="A15354" i="7"/>
  <c r="L14790" i="7"/>
  <c r="A14790" i="7"/>
  <c r="L13158" i="7"/>
  <c r="A13158" i="7"/>
  <c r="L20428" i="7"/>
  <c r="A20428" i="7"/>
  <c r="L20617" i="7"/>
  <c r="A20617" i="7"/>
  <c r="L19942" i="7"/>
  <c r="A19942" i="7"/>
  <c r="L19040" i="7"/>
  <c r="A19036" i="7"/>
  <c r="L18458" i="7"/>
  <c r="A18458" i="7"/>
  <c r="L19288" i="7"/>
  <c r="A19288" i="7"/>
  <c r="L18330" i="7"/>
  <c r="A18330" i="7"/>
  <c r="L18151" i="7"/>
  <c r="A18151" i="7"/>
  <c r="L18201" i="7"/>
  <c r="A18201" i="7"/>
  <c r="L17736" i="7"/>
  <c r="A17736" i="7"/>
  <c r="A16881" i="7"/>
  <c r="L16881" i="7"/>
  <c r="L15504" i="7"/>
  <c r="A15504" i="7"/>
  <c r="L13881" i="7"/>
  <c r="A13881" i="7"/>
  <c r="L20028" i="7"/>
  <c r="A20028" i="7"/>
  <c r="L20636" i="7"/>
  <c r="A20636" i="7"/>
  <c r="L20456" i="7"/>
  <c r="A20456" i="7"/>
  <c r="L13504" i="7"/>
  <c r="A13504" i="7"/>
  <c r="L20790" i="7"/>
  <c r="A20790" i="7"/>
  <c r="L17962" i="7"/>
  <c r="A17962" i="7"/>
  <c r="L17378" i="7"/>
  <c r="A17378" i="7"/>
  <c r="L15971" i="7"/>
  <c r="A15971" i="7"/>
  <c r="L12907" i="7"/>
  <c r="A12907" i="7"/>
  <c r="L13168" i="7"/>
  <c r="A13168" i="7"/>
  <c r="L20478" i="7"/>
  <c r="A20478" i="7"/>
  <c r="L16536" i="7"/>
  <c r="A16536" i="7"/>
  <c r="L16629" i="7"/>
  <c r="A16629" i="7"/>
  <c r="L13143" i="7"/>
  <c r="A13143" i="7"/>
  <c r="L14100" i="7"/>
  <c r="A14100" i="7"/>
  <c r="L12560" i="7"/>
  <c r="A12560" i="7"/>
  <c r="L12273" i="7"/>
  <c r="A12273" i="7"/>
  <c r="L20585" i="7"/>
  <c r="A20585" i="7"/>
  <c r="L20647" i="7"/>
  <c r="A20647" i="7"/>
  <c r="L19982" i="7"/>
  <c r="A19982" i="7"/>
  <c r="L18258" i="7"/>
  <c r="A18258" i="7"/>
  <c r="L18242" i="7"/>
  <c r="A18242" i="7"/>
  <c r="L17969" i="7"/>
  <c r="A17969" i="7"/>
  <c r="L17033" i="7"/>
  <c r="A17033" i="7"/>
  <c r="L15405" i="7"/>
  <c r="A15405" i="7"/>
  <c r="L16129" i="7"/>
  <c r="A16129" i="7"/>
  <c r="L13145" i="7"/>
  <c r="A13145" i="7"/>
  <c r="L12401" i="7"/>
  <c r="A12401" i="7"/>
  <c r="L19784" i="7"/>
  <c r="A19781" i="7"/>
  <c r="L18545" i="7"/>
  <c r="A18545" i="7"/>
  <c r="L17828" i="7"/>
  <c r="A17828" i="7"/>
  <c r="L17808" i="7"/>
  <c r="A17808" i="7"/>
  <c r="L15445" i="7"/>
  <c r="A15445" i="7"/>
  <c r="L13452" i="7"/>
  <c r="A13452" i="7"/>
  <c r="L14018" i="7"/>
  <c r="A14018" i="7"/>
  <c r="L13450" i="7"/>
  <c r="A13450" i="7"/>
  <c r="L20106" i="7"/>
  <c r="A20106" i="7"/>
  <c r="L20127" i="7"/>
  <c r="A20127" i="7"/>
  <c r="L17851" i="7"/>
  <c r="A17851" i="7"/>
  <c r="L15133" i="7"/>
  <c r="A15133" i="7"/>
  <c r="L16497" i="7"/>
  <c r="A16497" i="7"/>
  <c r="L12544" i="7"/>
  <c r="A12544" i="7"/>
  <c r="L13295" i="7"/>
  <c r="A13295" i="7"/>
  <c r="L12340" i="7"/>
  <c r="A12340" i="7"/>
  <c r="L18949" i="7"/>
  <c r="A18949" i="7"/>
  <c r="L17109" i="7"/>
  <c r="A17109" i="7"/>
  <c r="L18830" i="7"/>
  <c r="A18830" i="7"/>
  <c r="L17952" i="7"/>
  <c r="A17952" i="7"/>
  <c r="L16800" i="7"/>
  <c r="A16800" i="7"/>
  <c r="L16811" i="7"/>
  <c r="A16811" i="7"/>
  <c r="L16201" i="7"/>
  <c r="A16201" i="7"/>
  <c r="L12535" i="7"/>
  <c r="A12535" i="7"/>
  <c r="L19367" i="7"/>
  <c r="A19365" i="7"/>
  <c r="L19365" i="7"/>
  <c r="A19363" i="7"/>
  <c r="L17669" i="7"/>
  <c r="A17669" i="7"/>
  <c r="L18403" i="7"/>
  <c r="A18403" i="7"/>
  <c r="L15094" i="7"/>
  <c r="A15094" i="7"/>
  <c r="L14847" i="7"/>
  <c r="A14847" i="7"/>
  <c r="L13398" i="7"/>
  <c r="A13398" i="7"/>
  <c r="L12308" i="7"/>
  <c r="A12308" i="7"/>
  <c r="L12722" i="7"/>
  <c r="A12722" i="7"/>
  <c r="L20355" i="7"/>
  <c r="A20355" i="7"/>
  <c r="L20261" i="7"/>
  <c r="A20261" i="7"/>
  <c r="L17171" i="7"/>
  <c r="A17171" i="7"/>
  <c r="L17224" i="7"/>
  <c r="A17224" i="7"/>
  <c r="L15217" i="7"/>
  <c r="A15217" i="7"/>
  <c r="L13819" i="7"/>
  <c r="A13819" i="7"/>
  <c r="L15271" i="7"/>
  <c r="A15271" i="7"/>
  <c r="L13947" i="7"/>
  <c r="A13947" i="7"/>
  <c r="L20117" i="7"/>
  <c r="A20117" i="7"/>
  <c r="L17998" i="7"/>
  <c r="A17998" i="7"/>
  <c r="L16011" i="7"/>
  <c r="A16011" i="7"/>
  <c r="L13155" i="7"/>
  <c r="A13155" i="7"/>
  <c r="L19056" i="7"/>
  <c r="A19052" i="7"/>
  <c r="L16599" i="7"/>
  <c r="A16599" i="7"/>
  <c r="L16580" i="7"/>
  <c r="A16580" i="7"/>
  <c r="L16577" i="7"/>
  <c r="A16577" i="7"/>
  <c r="L19892" i="7"/>
  <c r="A19892" i="7"/>
  <c r="L20531" i="7"/>
  <c r="A20531" i="7"/>
  <c r="L20530" i="7"/>
  <c r="A20530" i="7"/>
  <c r="L20448" i="7"/>
  <c r="A20448" i="7"/>
  <c r="L20078" i="7"/>
  <c r="A20078" i="7"/>
  <c r="L19413" i="7"/>
  <c r="A19397" i="7"/>
  <c r="L19616" i="7"/>
  <c r="A19613" i="7"/>
  <c r="L18287" i="7"/>
  <c r="A18287" i="7"/>
  <c r="L19103" i="7"/>
  <c r="A19098" i="7"/>
  <c r="A19184" i="7"/>
  <c r="L19196" i="7"/>
  <c r="L19222" i="7"/>
  <c r="A19222" i="7"/>
  <c r="L17306" i="7"/>
  <c r="A17306" i="7"/>
  <c r="L18128" i="7"/>
  <c r="A18128" i="7"/>
  <c r="L17479" i="7"/>
  <c r="A17479" i="7"/>
  <c r="L17462" i="7"/>
  <c r="A17462" i="7"/>
  <c r="L16932" i="7"/>
  <c r="A16932" i="7"/>
  <c r="L15982" i="7"/>
  <c r="A15982" i="7"/>
  <c r="L16380" i="7"/>
  <c r="A16380" i="7"/>
  <c r="L15978" i="7"/>
  <c r="A15978" i="7"/>
  <c r="L14392" i="7"/>
  <c r="A14392" i="7"/>
  <c r="L13576" i="7"/>
  <c r="A13576" i="7"/>
  <c r="L14493" i="7"/>
  <c r="A14493" i="7"/>
  <c r="L14779" i="7"/>
  <c r="A14779" i="7"/>
  <c r="L13235" i="7"/>
  <c r="A13235" i="7"/>
  <c r="L12753" i="7"/>
  <c r="A12753" i="7"/>
  <c r="L20075" i="7"/>
  <c r="A20075" i="7"/>
  <c r="L20361" i="7"/>
  <c r="A20361" i="7"/>
  <c r="L19608" i="7"/>
  <c r="A19605" i="7"/>
  <c r="L16767" i="7"/>
  <c r="A16767" i="7"/>
  <c r="L17180" i="7"/>
  <c r="A17180" i="7"/>
  <c r="L17112" i="7"/>
  <c r="A17112" i="7"/>
  <c r="L16768" i="7"/>
  <c r="A16768" i="7"/>
  <c r="L15507" i="7"/>
  <c r="A15507" i="7"/>
  <c r="L14306" i="7"/>
  <c r="A14306" i="7"/>
  <c r="L12521" i="7"/>
  <c r="A12521" i="7"/>
  <c r="L20776" i="7"/>
  <c r="A20776" i="7"/>
  <c r="L19542" i="7"/>
  <c r="A19542"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20778" i="7"/>
  <c r="A20778" i="7"/>
  <c r="L19065" i="7"/>
  <c r="A19061" i="7"/>
  <c r="L19570" i="7"/>
  <c r="A19570" i="7"/>
  <c r="L19819" i="7"/>
  <c r="A19819" i="7"/>
  <c r="L20458" i="7"/>
  <c r="A20458" i="7"/>
  <c r="L20465" i="7"/>
  <c r="A20465" i="7"/>
  <c r="L20584" i="7"/>
  <c r="A20584" i="7"/>
  <c r="L19556" i="7"/>
  <c r="A19556" i="7"/>
  <c r="L19564" i="7"/>
  <c r="A19564" i="7"/>
  <c r="L19445" i="7"/>
  <c r="A19429" i="7"/>
  <c r="L18356" i="7"/>
  <c r="A18356" i="7"/>
  <c r="L19064" i="7"/>
  <c r="A19060" i="7"/>
  <c r="L18375" i="7"/>
  <c r="A18375" i="7"/>
  <c r="L19112" i="7"/>
  <c r="A19107" i="7"/>
  <c r="L18374" i="7"/>
  <c r="A18374" i="7"/>
  <c r="L19234" i="7"/>
  <c r="A19234" i="7"/>
  <c r="L18666" i="7"/>
  <c r="A18666" i="7"/>
  <c r="L19233" i="7"/>
  <c r="A19233" i="7"/>
  <c r="A18360" i="7"/>
  <c r="L18360" i="7"/>
  <c r="L19232" i="7"/>
  <c r="A19232" i="7"/>
  <c r="L18359" i="7"/>
  <c r="A18359" i="7"/>
  <c r="A18959" i="7"/>
  <c r="L18959" i="7"/>
  <c r="L19558" i="7"/>
  <c r="A19558" i="7"/>
  <c r="L19002" i="7"/>
  <c r="A18998" i="7"/>
  <c r="L18357" i="7"/>
  <c r="A18357" i="7"/>
  <c r="L17675" i="7"/>
  <c r="A17675" i="7"/>
  <c r="L18377" i="7"/>
  <c r="A18377" i="7"/>
  <c r="L17545" i="7"/>
  <c r="A17545" i="7"/>
  <c r="L17080" i="7"/>
  <c r="A17080" i="7"/>
  <c r="L17686" i="7"/>
  <c r="A17686" i="7"/>
  <c r="L15588" i="7"/>
  <c r="A15588" i="7"/>
  <c r="L14631" i="7"/>
  <c r="A14631" i="7"/>
  <c r="L13009" i="7"/>
  <c r="A13009" i="7"/>
  <c r="L20076" i="7"/>
  <c r="A20076" i="7"/>
  <c r="L20177" i="7"/>
  <c r="A20177" i="7"/>
  <c r="L18875" i="7"/>
  <c r="A18875" i="7"/>
  <c r="L18737" i="7"/>
  <c r="A18737" i="7"/>
  <c r="L19034" i="7"/>
  <c r="A19030" i="7"/>
  <c r="L17923" i="7"/>
  <c r="A17923" i="7"/>
  <c r="L17960" i="7"/>
  <c r="A17960" i="7"/>
  <c r="L16507" i="7"/>
  <c r="A16507" i="7"/>
  <c r="L14781" i="7"/>
  <c r="A14781" i="7"/>
  <c r="L14259" i="7"/>
  <c r="A14259" i="7"/>
  <c r="L12490" i="7"/>
  <c r="A12490" i="7"/>
  <c r="L20738" i="7"/>
  <c r="A20738" i="7"/>
  <c r="L19555" i="7"/>
  <c r="A19555" i="7"/>
  <c r="L17773" i="7"/>
  <c r="A17773" i="7"/>
  <c r="L17761" i="7"/>
  <c r="A17761" i="7"/>
  <c r="L16845" i="7"/>
  <c r="A16845" i="7"/>
  <c r="L20735" i="7"/>
  <c r="A20735" i="7"/>
  <c r="L18583" i="7"/>
  <c r="A18583" i="7"/>
  <c r="L14585" i="7"/>
  <c r="A14585" i="7"/>
  <c r="L15498" i="7"/>
  <c r="A15498" i="7"/>
  <c r="L13392" i="7"/>
  <c r="A13392" i="7"/>
  <c r="L14194" i="7"/>
  <c r="A14194" i="7"/>
  <c r="L20475" i="7"/>
  <c r="A20475" i="7"/>
  <c r="L17228" i="7"/>
  <c r="A17228" i="7"/>
  <c r="L19253" i="7"/>
  <c r="A19253" i="7"/>
  <c r="L16432" i="7"/>
  <c r="A16432" i="7"/>
  <c r="L15784" i="7"/>
  <c r="A15784" i="7"/>
  <c r="L15799" i="7"/>
  <c r="A15799" i="7"/>
  <c r="L15854" i="7"/>
  <c r="A15854" i="7"/>
  <c r="L15861" i="7"/>
  <c r="A15861" i="7"/>
  <c r="L15868" i="7"/>
  <c r="A15868" i="7"/>
  <c r="L15875" i="7"/>
  <c r="A15875" i="7"/>
  <c r="L15882" i="7"/>
  <c r="A15882" i="7"/>
  <c r="L16433" i="7"/>
  <c r="A16433" i="7"/>
  <c r="L15793" i="7"/>
  <c r="A15793" i="7"/>
  <c r="L20680" i="7"/>
  <c r="A20680" i="7"/>
  <c r="L15119" i="7"/>
  <c r="A15119" i="7"/>
  <c r="L13033" i="7"/>
  <c r="A13033" i="7"/>
  <c r="L12745" i="7"/>
  <c r="A12745" i="7"/>
  <c r="L19788" i="7"/>
  <c r="A19785" i="7"/>
  <c r="L18596" i="7"/>
  <c r="A18596" i="7"/>
  <c r="L17904" i="7"/>
  <c r="A17904" i="7"/>
  <c r="L14785" i="7"/>
  <c r="A14785" i="7"/>
  <c r="L13982" i="7"/>
  <c r="A13982" i="7"/>
  <c r="L19327" i="7"/>
  <c r="A19327" i="7"/>
  <c r="L15040" i="7"/>
  <c r="A15040" i="7"/>
  <c r="L16445" i="7"/>
  <c r="A16445" i="7"/>
  <c r="L16337" i="7"/>
  <c r="A16337" i="7"/>
  <c r="L14254" i="7"/>
  <c r="A14254" i="7"/>
  <c r="L20633" i="7"/>
  <c r="A20633" i="7"/>
  <c r="L19886" i="7"/>
  <c r="A19886" i="7"/>
  <c r="L18122" i="7"/>
  <c r="A18122" i="7"/>
  <c r="L19178" i="7"/>
  <c r="A19168" i="7"/>
  <c r="L18207" i="7"/>
  <c r="A18207" i="7"/>
  <c r="L18147" i="7"/>
  <c r="A18147" i="7"/>
  <c r="L18088" i="7"/>
  <c r="A18088" i="7"/>
  <c r="L17622" i="7"/>
  <c r="A17622" i="7"/>
  <c r="L16755" i="7"/>
  <c r="A16755"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9353" i="7"/>
  <c r="A19353" i="7"/>
  <c r="L18897" i="7"/>
  <c r="A18897" i="7"/>
  <c r="L17236" i="7"/>
  <c r="A17236" i="7"/>
  <c r="L17337" i="7"/>
  <c r="A17337" i="7"/>
  <c r="L16681" i="7"/>
  <c r="A16681" i="7"/>
  <c r="L14196" i="7"/>
  <c r="A14196" i="7"/>
  <c r="L14960" i="7"/>
  <c r="A14960" i="7"/>
  <c r="L13975" i="7"/>
  <c r="A13975" i="7"/>
  <c r="L12789" i="7"/>
  <c r="A12789" i="7"/>
  <c r="L20660" i="7"/>
  <c r="A20660" i="7"/>
  <c r="L20167" i="7"/>
  <c r="A20167" i="7"/>
  <c r="L18536" i="7"/>
  <c r="A18536" i="7"/>
  <c r="L17568" i="7"/>
  <c r="A17568"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20787" i="7"/>
  <c r="A20787" i="7"/>
  <c r="L20879" i="7"/>
  <c r="A20879" i="7"/>
  <c r="L19804" i="7"/>
  <c r="A19804" i="7"/>
  <c r="L20195" i="7"/>
  <c r="A20195" i="7"/>
  <c r="L19325" i="7"/>
  <c r="A19325" i="7"/>
  <c r="L19978" i="7"/>
  <c r="A19978" i="7"/>
  <c r="L20265" i="7"/>
  <c r="A20265" i="7"/>
  <c r="L19809" i="7"/>
  <c r="A19809" i="7"/>
  <c r="L20272" i="7"/>
  <c r="A20272" i="7"/>
  <c r="L19800" i="7"/>
  <c r="A19800" i="7"/>
  <c r="L20623" i="7"/>
  <c r="A20623" i="7"/>
  <c r="L20191" i="7"/>
  <c r="A20191" i="7"/>
  <c r="L19722" i="7"/>
  <c r="A19719" i="7"/>
  <c r="L20286" i="7"/>
  <c r="A20286" i="7"/>
  <c r="L19798" i="7"/>
  <c r="A19798" i="7"/>
  <c r="L20197" i="7"/>
  <c r="A20197" i="7"/>
  <c r="L19473" i="7"/>
  <c r="A19457" i="7"/>
  <c r="L18764" i="7"/>
  <c r="A18764" i="7"/>
  <c r="L19209" i="7"/>
  <c r="A19195" i="7"/>
  <c r="L18770" i="7"/>
  <c r="A18770" i="7"/>
  <c r="L17701" i="7"/>
  <c r="A17701" i="7"/>
  <c r="L18577" i="7"/>
  <c r="A18577" i="7"/>
  <c r="L17189" i="7"/>
  <c r="A17189" i="7"/>
  <c r="L18584" i="7"/>
  <c r="A18584" i="7"/>
  <c r="L19479" i="7"/>
  <c r="A19463" i="7"/>
  <c r="L17874" i="7"/>
  <c r="A17874" i="7"/>
  <c r="L18742" i="7"/>
  <c r="A18742" i="7"/>
  <c r="L17572" i="7"/>
  <c r="A17572" i="7"/>
  <c r="L16991" i="7"/>
  <c r="A16991" i="7"/>
  <c r="L17795" i="7"/>
  <c r="A17795" i="7"/>
  <c r="L16990" i="7"/>
  <c r="A16990" i="7"/>
  <c r="L17027" i="7"/>
  <c r="A17027" i="7"/>
  <c r="L18185" i="7"/>
  <c r="A18185" i="7"/>
  <c r="L17601" i="7"/>
  <c r="A17601" i="7"/>
  <c r="L16986" i="7"/>
  <c r="A16986" i="7"/>
  <c r="L17144" i="7"/>
  <c r="A17144" i="7"/>
  <c r="L17647" i="7"/>
  <c r="A17647" i="7"/>
  <c r="L18230" i="7"/>
  <c r="A18230" i="7"/>
  <c r="L17566" i="7"/>
  <c r="A17566" i="7"/>
  <c r="L16993" i="7"/>
  <c r="A16993" i="7"/>
  <c r="L17032" i="7"/>
  <c r="A17032" i="7"/>
  <c r="L17021" i="7"/>
  <c r="A17021" i="7"/>
  <c r="L17028" i="7"/>
  <c r="A17028" i="7"/>
  <c r="L16568" i="7"/>
  <c r="A16568" i="7"/>
  <c r="L16567" i="7"/>
  <c r="A16567" i="7"/>
  <c r="L16566" i="7"/>
  <c r="A16566" i="7"/>
  <c r="L16573" i="7"/>
  <c r="A16573" i="7"/>
  <c r="L16108" i="7"/>
  <c r="A16108" i="7"/>
  <c r="L16091" i="7"/>
  <c r="A16091" i="7"/>
  <c r="L16569" i="7"/>
  <c r="A16569" i="7"/>
  <c r="L20874" i="7"/>
  <c r="A20874" i="7"/>
  <c r="L20220" i="7"/>
  <c r="A20220" i="7"/>
  <c r="L20869" i="7"/>
  <c r="A20869" i="7"/>
  <c r="L18725" i="7"/>
  <c r="A18725" i="7"/>
  <c r="L18005" i="7"/>
  <c r="A18005" i="7"/>
  <c r="L20470" i="7"/>
  <c r="A20470" i="7"/>
  <c r="L18119" i="7"/>
  <c r="A18119" i="7"/>
  <c r="L18729" i="7"/>
  <c r="A18729" i="7"/>
  <c r="L18111" i="7"/>
  <c r="A18111" i="7"/>
  <c r="L17300" i="7"/>
  <c r="A17300" i="7"/>
  <c r="L17194" i="7"/>
  <c r="A17194" i="7"/>
  <c r="L17640" i="7"/>
  <c r="A17640" i="7"/>
  <c r="L18014" i="7"/>
  <c r="A18014" i="7"/>
  <c r="L16777" i="7"/>
  <c r="A16777" i="7"/>
  <c r="L16798" i="7"/>
  <c r="A16798" i="7"/>
  <c r="L15151" i="7"/>
  <c r="A15151" i="7"/>
  <c r="L15153" i="7"/>
  <c r="A15153" i="7"/>
  <c r="L13207" i="7"/>
  <c r="A13207" i="7"/>
  <c r="L14139" i="7"/>
  <c r="A14139" i="7"/>
  <c r="L12471" i="7"/>
  <c r="A12471" i="7"/>
  <c r="L12571" i="7"/>
  <c r="A12571" i="7"/>
  <c r="L20764" i="7"/>
  <c r="A20764" i="7"/>
  <c r="L19881" i="7"/>
  <c r="A19881" i="7"/>
  <c r="L19174" i="7"/>
  <c r="A19205" i="7"/>
  <c r="L18862" i="7"/>
  <c r="A18862" i="7"/>
  <c r="L17553" i="7"/>
  <c r="A17553"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20842" i="7"/>
  <c r="A20842" i="7"/>
  <c r="L20859" i="7"/>
  <c r="A20859" i="7"/>
  <c r="L20857" i="7"/>
  <c r="A20857" i="7"/>
  <c r="L20896" i="7"/>
  <c r="A20896" i="7"/>
  <c r="L20436" i="7"/>
  <c r="A20436" i="7"/>
  <c r="L20700" i="7"/>
  <c r="A20700" i="7"/>
  <c r="L19727" i="7"/>
  <c r="A19724" i="7"/>
  <c r="L19868" i="7"/>
  <c r="A19868" i="7"/>
  <c r="L20356" i="7"/>
  <c r="A20356" i="7"/>
  <c r="L20515" i="7"/>
  <c r="A20515" i="7"/>
  <c r="L20051" i="7"/>
  <c r="A20051" i="7"/>
  <c r="L19569" i="7"/>
  <c r="A19569" i="7"/>
  <c r="L20674" i="7"/>
  <c r="A20674" i="7"/>
  <c r="L20394" i="7"/>
  <c r="A20394" i="7"/>
  <c r="L20130" i="7"/>
  <c r="A20130" i="7"/>
  <c r="L19725" i="7"/>
  <c r="A19722" i="7"/>
  <c r="L20657" i="7"/>
  <c r="A20657" i="7"/>
  <c r="L20281" i="7"/>
  <c r="A20281" i="7"/>
  <c r="L19993" i="7"/>
  <c r="A19993" i="7"/>
  <c r="L19636" i="7"/>
  <c r="A19633" i="7"/>
  <c r="L19049" i="7"/>
  <c r="A19045" i="7"/>
  <c r="L20480" i="7"/>
  <c r="A20480" i="7"/>
  <c r="L20080" i="7"/>
  <c r="A20080" i="7"/>
  <c r="L19691" i="7"/>
  <c r="A19688" i="7"/>
  <c r="L20687" i="7"/>
  <c r="A20687" i="7"/>
  <c r="L20279" i="7"/>
  <c r="A20279" i="7"/>
  <c r="L19863" i="7"/>
  <c r="A19863" i="7"/>
  <c r="L19293" i="7"/>
  <c r="A19293" i="7"/>
  <c r="L20494" i="7"/>
  <c r="A20494" i="7"/>
  <c r="L20214" i="7"/>
  <c r="A20214" i="7"/>
  <c r="L19822" i="7"/>
  <c r="A19822" i="7"/>
  <c r="L19130" i="7"/>
  <c r="A19125" i="7"/>
  <c r="L20245" i="7"/>
  <c r="A20245" i="7"/>
  <c r="L19997" i="7"/>
  <c r="A19997" i="7"/>
  <c r="L19632" i="7"/>
  <c r="A19629" i="7"/>
  <c r="L19348" i="7"/>
  <c r="A19348" i="7"/>
  <c r="L19016" i="7"/>
  <c r="A19012" i="7"/>
  <c r="L18780" i="7"/>
  <c r="A18780" i="7"/>
  <c r="L18239" i="7"/>
  <c r="A18239" i="7"/>
  <c r="L19459" i="7"/>
  <c r="A19443" i="7"/>
  <c r="L19031" i="7"/>
  <c r="A19027" i="7"/>
  <c r="L18651" i="7"/>
  <c r="A18651" i="7"/>
  <c r="L17861" i="7"/>
  <c r="A17861" i="7"/>
  <c r="L19216" i="7"/>
  <c r="A19202" i="7"/>
  <c r="L18690" i="7"/>
  <c r="A18690" i="7"/>
  <c r="L17885" i="7"/>
  <c r="A17885" i="7"/>
  <c r="L19045" i="7"/>
  <c r="A19041" i="7"/>
  <c r="L18705" i="7"/>
  <c r="A18705" i="7"/>
  <c r="L17901" i="7"/>
  <c r="A17901" i="7"/>
  <c r="L19336" i="7"/>
  <c r="A19336" i="7"/>
  <c r="L19020" i="7"/>
  <c r="A19016" i="7"/>
  <c r="L18664" i="7"/>
  <c r="A18664" i="7"/>
  <c r="L17157" i="7"/>
  <c r="A17157" i="7"/>
  <c r="L19263" i="7"/>
  <c r="A19263" i="7"/>
  <c r="L18919" i="7"/>
  <c r="A18919" i="7"/>
  <c r="L18551" i="7"/>
  <c r="A18551" i="7"/>
  <c r="L19133" i="7"/>
  <c r="A19214" i="7"/>
  <c r="L18758" i="7"/>
  <c r="A18758" i="7"/>
  <c r="L17914" i="7"/>
  <c r="A17914" i="7"/>
  <c r="L17860" i="7"/>
  <c r="A17860" i="7"/>
  <c r="L17508" i="7"/>
  <c r="A17508" i="7"/>
  <c r="L17164" i="7"/>
  <c r="A17164" i="7"/>
  <c r="L18379" i="7"/>
  <c r="A18379" i="7"/>
  <c r="L17835" i="7"/>
  <c r="A17835" i="7"/>
  <c r="L17579" i="7"/>
  <c r="A17579" i="7"/>
  <c r="L17211" i="7"/>
  <c r="A17211" i="7"/>
  <c r="L17714" i="7"/>
  <c r="A17714" i="7"/>
  <c r="L17418" i="7"/>
  <c r="A17418" i="7"/>
  <c r="L17114" i="7"/>
  <c r="A17114" i="7"/>
  <c r="L18417" i="7"/>
  <c r="A18417" i="7"/>
  <c r="L17657" i="7"/>
  <c r="A17657" i="7"/>
  <c r="L17281" i="7"/>
  <c r="A17281" i="7"/>
  <c r="L17055" i="7"/>
  <c r="A17055" i="7"/>
  <c r="L17984" i="7"/>
  <c r="A17984" i="7"/>
  <c r="L17584" i="7"/>
  <c r="A17584" i="7"/>
  <c r="L17288" i="7"/>
  <c r="A17288" i="7"/>
  <c r="L17054" i="7"/>
  <c r="A17054" i="7"/>
  <c r="L18023" i="7"/>
  <c r="A18023" i="7"/>
  <c r="L17655" i="7"/>
  <c r="A17655" i="7"/>
  <c r="L17423" i="7"/>
  <c r="A17423" i="7"/>
  <c r="L17159" i="7"/>
  <c r="A17159" i="7"/>
  <c r="L17814" i="7"/>
  <c r="A17814" i="7"/>
  <c r="L17438" i="7"/>
  <c r="A17438" i="7"/>
  <c r="L17150" i="7"/>
  <c r="A17150" i="7"/>
  <c r="L16833" i="7"/>
  <c r="A16833" i="7"/>
  <c r="L16896" i="7"/>
  <c r="A16896" i="7"/>
  <c r="L16965" i="7"/>
  <c r="A16965" i="7"/>
  <c r="L17052" i="7"/>
  <c r="A17052" i="7"/>
  <c r="L16828" i="7"/>
  <c r="A16828" i="7"/>
  <c r="L16723" i="7"/>
  <c r="A16723" i="7"/>
  <c r="L14805" i="7"/>
  <c r="A14805" i="7"/>
  <c r="L17651" i="7"/>
  <c r="A17651" i="7"/>
  <c r="L15276" i="7"/>
  <c r="A15276" i="7"/>
  <c r="L12236" i="7"/>
  <c r="A12236" i="7"/>
  <c r="L19328" i="7"/>
  <c r="A19328" i="7"/>
  <c r="L13246" i="7"/>
  <c r="A13246" i="7"/>
  <c r="L19591" i="7"/>
  <c r="A19588" i="7"/>
  <c r="L19029" i="7"/>
  <c r="A19025" i="7"/>
  <c r="L16551" i="7"/>
  <c r="A16551" i="7"/>
  <c r="L13488" i="7"/>
  <c r="A13488" i="7"/>
  <c r="L12546" i="7"/>
  <c r="A12546" i="7"/>
  <c r="L16842" i="7"/>
  <c r="A16842" i="7"/>
  <c r="L16009" i="7"/>
  <c r="A16009" i="7"/>
  <c r="L17826" i="7"/>
  <c r="A17826"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20324" i="7"/>
  <c r="A20324" i="7"/>
  <c r="L20612" i="7"/>
  <c r="A20612" i="7"/>
  <c r="L19662" i="7"/>
  <c r="A19659" i="7"/>
  <c r="L20594" i="7"/>
  <c r="A20594" i="7"/>
  <c r="L19953" i="7"/>
  <c r="A19953" i="7"/>
  <c r="L20616" i="7"/>
  <c r="A20616" i="7"/>
  <c r="L19651" i="7"/>
  <c r="A19648" i="7"/>
  <c r="L20351" i="7"/>
  <c r="A20351" i="7"/>
  <c r="L18789" i="7"/>
  <c r="A18789" i="7"/>
  <c r="L19657" i="7"/>
  <c r="A19654" i="7"/>
  <c r="L19949" i="7"/>
  <c r="A19949" i="7"/>
  <c r="L19428" i="7"/>
  <c r="A19412" i="7"/>
  <c r="L19381" i="7"/>
  <c r="A19379" i="7"/>
  <c r="L18827" i="7"/>
  <c r="A18827" i="7"/>
  <c r="L19372" i="7"/>
  <c r="A19370" i="7"/>
  <c r="L17770" i="7"/>
  <c r="A17770" i="7"/>
  <c r="L17765" i="7"/>
  <c r="A17765" i="7"/>
  <c r="L18831" i="7"/>
  <c r="A18831" i="7"/>
  <c r="L19376" i="7"/>
  <c r="A19374" i="7"/>
  <c r="L18410" i="7"/>
  <c r="A18410" i="7"/>
  <c r="L17188" i="7"/>
  <c r="A17188" i="7"/>
  <c r="L17771" i="7"/>
  <c r="A17771" i="7"/>
  <c r="L17738" i="7"/>
  <c r="A17738" i="7"/>
  <c r="L17769" i="7"/>
  <c r="A17769" i="7"/>
  <c r="L16754" i="7"/>
  <c r="A16754" i="7"/>
  <c r="L17358" i="7"/>
  <c r="A17358" i="7"/>
  <c r="L16753" i="7"/>
  <c r="A16753" i="7"/>
  <c r="L16848" i="7"/>
  <c r="A16848" i="7"/>
  <c r="L16742" i="7"/>
  <c r="A16742" i="7"/>
  <c r="L20151" i="7"/>
  <c r="A20151" i="7"/>
  <c r="L14992" i="7"/>
  <c r="A14992" i="7"/>
  <c r="L15204" i="7"/>
  <c r="A15204" i="7"/>
  <c r="L16066" i="7"/>
  <c r="A16066" i="7"/>
  <c r="L14718" i="7"/>
  <c r="A14718" i="7"/>
  <c r="L14028" i="7"/>
  <c r="A14028" i="7"/>
  <c r="L13695" i="7"/>
  <c r="A13695" i="7"/>
  <c r="L13547" i="7"/>
  <c r="A13547" i="7"/>
  <c r="L20665" i="7"/>
  <c r="A20665" i="7"/>
  <c r="L19655" i="7"/>
  <c r="A19652" i="7"/>
  <c r="L19551" i="7"/>
  <c r="A19551" i="7"/>
  <c r="L19501" i="7"/>
  <c r="A19485" i="7"/>
  <c r="L19141" i="7"/>
  <c r="A19133" i="7"/>
  <c r="L20462" i="7"/>
  <c r="A20462" i="7"/>
  <c r="L19543" i="7"/>
  <c r="A19543" i="7"/>
  <c r="L19388" i="7"/>
  <c r="A19386" i="7"/>
  <c r="L16939" i="7"/>
  <c r="A16939" i="7"/>
  <c r="L17642" i="7"/>
  <c r="A17642" i="7"/>
  <c r="L17726" i="7"/>
  <c r="A17726" i="7"/>
  <c r="L16846" i="7"/>
  <c r="A16846" i="7"/>
  <c r="L15311" i="7"/>
  <c r="A15311" i="7"/>
  <c r="L16396" i="7"/>
  <c r="A16396" i="7"/>
  <c r="L14931" i="7"/>
  <c r="A14931" i="7"/>
  <c r="L14255" i="7"/>
  <c r="A14255" i="7"/>
  <c r="L18205" i="7"/>
  <c r="A18205" i="7"/>
  <c r="L18442" i="7"/>
  <c r="A18442" i="7"/>
  <c r="L18244" i="7"/>
  <c r="A18244" i="7"/>
  <c r="L17746" i="7"/>
  <c r="A17746" i="7"/>
  <c r="L16758" i="7"/>
  <c r="A16758" i="7"/>
  <c r="L14395" i="7"/>
  <c r="A14395" i="7"/>
  <c r="L19041" i="7"/>
  <c r="A19037" i="7"/>
  <c r="L20561" i="7"/>
  <c r="A20561" i="7"/>
  <c r="L19320" i="7"/>
  <c r="A19320" i="7"/>
  <c r="L20768" i="7"/>
  <c r="A20768"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20834" i="7"/>
  <c r="A20834" i="7"/>
  <c r="L20074" i="7"/>
  <c r="A20074" i="7"/>
  <c r="L20488" i="7"/>
  <c r="A20488" i="7"/>
  <c r="L20445" i="7"/>
  <c r="A20445" i="7"/>
  <c r="L18561" i="7"/>
  <c r="A18561" i="7"/>
  <c r="L19510" i="7"/>
  <c r="A19494" i="7"/>
  <c r="L17432" i="7"/>
  <c r="A17432" i="7"/>
  <c r="L18278" i="7"/>
  <c r="A18278" i="7"/>
  <c r="L14880" i="7"/>
  <c r="A14880" i="7"/>
  <c r="L14911" i="7"/>
  <c r="A14911" i="7"/>
  <c r="L16661" i="7"/>
  <c r="A16661" i="7"/>
  <c r="L15772" i="7"/>
  <c r="A15772" i="7"/>
  <c r="L15195" i="7"/>
  <c r="A15195" i="7"/>
  <c r="L14913" i="7"/>
  <c r="A14913" i="7"/>
  <c r="L13096" i="7"/>
  <c r="A13096" i="7"/>
  <c r="L13198" i="7"/>
  <c r="A13198" i="7"/>
  <c r="L13028" i="7"/>
  <c r="A13028" i="7"/>
  <c r="L12365" i="7"/>
  <c r="A12365" i="7"/>
  <c r="L20709" i="7"/>
  <c r="A20709" i="7"/>
  <c r="L20717" i="7"/>
  <c r="A20717" i="7"/>
  <c r="L20035" i="7"/>
  <c r="A20035" i="7"/>
  <c r="L19466" i="7"/>
  <c r="A19450" i="7"/>
  <c r="L20400" i="7"/>
  <c r="A20400" i="7"/>
  <c r="L19738" i="7"/>
  <c r="A19735" i="7"/>
  <c r="L20405" i="7"/>
  <c r="A20405" i="7"/>
  <c r="L19187" i="7"/>
  <c r="A19177" i="7"/>
  <c r="L19184" i="7"/>
  <c r="A19174" i="7"/>
  <c r="L17878" i="7"/>
  <c r="A17878" i="7"/>
  <c r="L14164" i="7"/>
  <c r="A14164" i="7"/>
  <c r="L20696" i="7"/>
  <c r="A20696"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9980" i="7"/>
  <c r="A19980" i="7"/>
  <c r="L20588" i="7"/>
  <c r="A20588" i="7"/>
  <c r="L19654" i="7"/>
  <c r="A19651" i="7"/>
  <c r="L19866" i="7"/>
  <c r="A19866" i="7"/>
  <c r="L20289" i="7"/>
  <c r="A20289" i="7"/>
  <c r="L20496" i="7"/>
  <c r="A20496" i="7"/>
  <c r="L19683" i="7"/>
  <c r="A19680" i="7"/>
  <c r="L20295" i="7"/>
  <c r="A20295" i="7"/>
  <c r="L20638" i="7"/>
  <c r="A20638" i="7"/>
  <c r="L20302" i="7"/>
  <c r="A20302" i="7"/>
  <c r="L19680" i="7"/>
  <c r="A19677" i="7"/>
  <c r="L18684" i="7"/>
  <c r="A18684" i="7"/>
  <c r="L18835" i="7"/>
  <c r="A18835" i="7"/>
  <c r="L18834" i="7"/>
  <c r="A18834" i="7"/>
  <c r="L19370" i="7"/>
  <c r="A19368" i="7"/>
  <c r="L19343" i="7"/>
  <c r="A19343" i="7"/>
  <c r="L18886" i="7"/>
  <c r="A18886" i="7"/>
  <c r="L18091" i="7"/>
  <c r="A18091" i="7"/>
  <c r="L17729" i="7"/>
  <c r="A17729" i="7"/>
  <c r="L17360" i="7"/>
  <c r="A17360" i="7"/>
  <c r="L16870" i="7"/>
  <c r="A16870" i="7"/>
  <c r="L15319" i="7"/>
  <c r="A15319" i="7"/>
  <c r="L14175" i="7"/>
  <c r="A14175" i="7"/>
  <c r="L13297" i="7"/>
  <c r="A13297" i="7"/>
  <c r="L13298" i="7"/>
  <c r="A13298" i="7"/>
  <c r="L12791" i="7"/>
  <c r="A12791" i="7"/>
  <c r="L20433" i="7"/>
  <c r="A20433" i="7"/>
  <c r="L19448" i="7"/>
  <c r="A19432" i="7"/>
  <c r="L17894" i="7"/>
  <c r="A17894" i="7"/>
  <c r="L15841" i="7"/>
  <c r="A15841" i="7"/>
  <c r="L12545" i="7"/>
  <c r="A12545" i="7"/>
  <c r="L14938" i="7"/>
  <c r="A14938" i="7"/>
  <c r="L20845" i="7"/>
  <c r="A20845" i="7"/>
  <c r="L19699" i="7"/>
  <c r="A19696"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20196" i="7"/>
  <c r="A20196" i="7"/>
  <c r="L20268" i="7"/>
  <c r="A20268" i="7"/>
  <c r="L20669" i="7"/>
  <c r="A20669" i="7"/>
  <c r="L19718" i="7"/>
  <c r="A19715" i="7"/>
  <c r="L20274" i="7"/>
  <c r="A20274" i="7"/>
  <c r="L20241" i="7"/>
  <c r="A20241" i="7"/>
  <c r="L20104" i="7"/>
  <c r="A20104" i="7"/>
  <c r="L20543" i="7"/>
  <c r="A20543" i="7"/>
  <c r="A19727" i="7"/>
  <c r="L19730" i="7"/>
  <c r="L20230" i="7"/>
  <c r="A20230" i="7"/>
  <c r="L19689" i="7"/>
  <c r="A19686" i="7"/>
  <c r="L19720" i="7"/>
  <c r="A19717" i="7"/>
  <c r="L18884" i="7"/>
  <c r="A18884" i="7"/>
  <c r="L19475" i="7"/>
  <c r="A19459" i="7"/>
  <c r="L18523" i="7"/>
  <c r="A18523" i="7"/>
  <c r="L18769" i="7"/>
  <c r="A18769" i="7"/>
  <c r="L19447" i="7"/>
  <c r="A19431" i="7"/>
  <c r="L19534" i="7"/>
  <c r="A19534" i="7"/>
  <c r="L18346" i="7"/>
  <c r="A18346" i="7"/>
  <c r="L17700" i="7"/>
  <c r="A17700" i="7"/>
  <c r="L17515" i="7"/>
  <c r="A17515" i="7"/>
  <c r="L16690" i="7"/>
  <c r="A16690" i="7"/>
  <c r="A17329" i="7"/>
  <c r="L17329" i="7"/>
  <c r="L17136" i="7"/>
  <c r="A17136" i="7"/>
  <c r="L17494" i="7"/>
  <c r="A17494" i="7"/>
  <c r="L16805" i="7"/>
  <c r="A16805" i="7"/>
  <c r="L16692" i="7"/>
  <c r="A16692" i="7"/>
  <c r="L16197" i="7"/>
  <c r="A16197" i="7"/>
  <c r="L14399" i="7"/>
  <c r="A14399" i="7"/>
  <c r="L12964" i="7"/>
  <c r="A12964" i="7"/>
  <c r="L13258" i="7"/>
  <c r="A13258" i="7"/>
  <c r="L19106" i="7"/>
  <c r="A19101" i="7"/>
  <c r="L18468" i="7"/>
  <c r="A18468" i="7"/>
  <c r="L19434" i="7"/>
  <c r="A19418" i="7"/>
  <c r="L18456" i="7"/>
  <c r="A18456" i="7"/>
  <c r="L18462" i="7"/>
  <c r="A18462" i="7"/>
  <c r="L17667" i="7"/>
  <c r="A17667" i="7"/>
  <c r="L18046" i="7"/>
  <c r="A18046" i="7"/>
  <c r="L16152" i="7"/>
  <c r="A16152" i="7"/>
  <c r="L16119" i="7"/>
  <c r="A16119" i="7"/>
  <c r="L14982" i="7"/>
  <c r="A14982" i="7"/>
  <c r="L16492" i="7"/>
  <c r="A16492" i="7"/>
  <c r="L16451" i="7"/>
  <c r="A16451" i="7"/>
  <c r="L15193" i="7"/>
  <c r="A15193" i="7"/>
  <c r="L13988" i="7"/>
  <c r="A13988" i="7"/>
  <c r="L12231" i="7"/>
  <c r="A12231" i="7"/>
  <c r="L13746" i="7"/>
  <c r="A13746" i="7"/>
  <c r="L18450" i="7"/>
  <c r="A18450" i="7"/>
  <c r="L18387" i="7"/>
  <c r="A18387" i="7"/>
  <c r="L17368" i="7"/>
  <c r="A17368" i="7"/>
  <c r="L16343" i="7"/>
  <c r="A16343" i="7"/>
  <c r="L15210" i="7"/>
  <c r="A15210" i="7"/>
  <c r="L12918" i="7"/>
  <c r="A12918" i="7"/>
  <c r="L12497" i="7"/>
  <c r="A12497" i="7"/>
  <c r="L19926" i="7"/>
  <c r="A19926" i="7"/>
  <c r="L18887" i="7"/>
  <c r="A18887" i="7"/>
  <c r="L16888" i="7"/>
  <c r="A16888" i="7"/>
  <c r="L16303" i="7"/>
  <c r="A16303" i="7"/>
  <c r="L13024" i="7"/>
  <c r="A13024" i="7"/>
  <c r="L13501" i="7"/>
  <c r="A13501" i="7"/>
  <c r="L19623" i="7"/>
  <c r="A19620" i="7"/>
  <c r="A19624" i="7"/>
  <c r="L19627" i="7"/>
  <c r="L19037" i="7"/>
  <c r="A19033" i="7"/>
  <c r="L17126" i="7"/>
  <c r="A17126" i="7"/>
  <c r="L14973" i="7"/>
  <c r="A14973" i="7"/>
  <c r="L15186" i="7"/>
  <c r="A15186" i="7"/>
  <c r="L13503" i="7"/>
  <c r="A13503" i="7"/>
  <c r="L12230" i="7"/>
  <c r="A12230" i="7"/>
  <c r="L20564" i="7"/>
  <c r="A20564" i="7"/>
  <c r="L19660" i="7"/>
  <c r="A19657" i="7"/>
  <c r="L19544" i="7"/>
  <c r="A19544" i="7"/>
  <c r="L18428" i="7"/>
  <c r="A18428" i="7"/>
  <c r="L18271" i="7"/>
  <c r="A18271" i="7"/>
  <c r="L18816" i="7"/>
  <c r="A18816" i="7"/>
  <c r="L19286" i="7"/>
  <c r="A19286" i="7"/>
  <c r="L18069" i="7"/>
  <c r="A18069" i="7"/>
  <c r="L18169" i="7"/>
  <c r="A18169" i="7"/>
  <c r="L17384" i="7"/>
  <c r="A17384" i="7"/>
  <c r="L16880" i="7"/>
  <c r="A16880" i="7"/>
  <c r="L14989" i="7"/>
  <c r="A14989" i="7"/>
  <c r="L13598" i="7"/>
  <c r="A13598" i="7"/>
  <c r="L20836" i="7"/>
  <c r="A20836" i="7"/>
  <c r="L20124" i="7"/>
  <c r="A20124" i="7"/>
  <c r="L20136" i="7"/>
  <c r="A20136" i="7"/>
  <c r="L12959" i="7"/>
  <c r="A12959" i="7"/>
  <c r="L19826" i="7"/>
  <c r="A19826" i="7"/>
  <c r="L17853" i="7"/>
  <c r="A17853" i="7"/>
  <c r="L17122" i="7"/>
  <c r="A17122" i="7"/>
  <c r="L13502" i="7"/>
  <c r="A13502" i="7"/>
  <c r="L13767" i="7"/>
  <c r="A13767" i="7"/>
  <c r="L19411" i="7"/>
  <c r="A19395" i="7"/>
  <c r="L15360" i="7"/>
  <c r="A15360" i="7"/>
  <c r="L15252" i="7"/>
  <c r="A15252" i="7"/>
  <c r="L12776" i="7"/>
  <c r="A12776" i="7"/>
  <c r="L14771" i="7"/>
  <c r="A14771" i="7"/>
  <c r="L13675" i="7"/>
  <c r="A13675" i="7"/>
  <c r="L18941" i="7"/>
  <c r="A18941" i="7"/>
  <c r="L19969" i="7"/>
  <c r="A19969" i="7"/>
  <c r="L20311" i="7"/>
  <c r="A20311" i="7"/>
  <c r="L19981" i="7"/>
  <c r="A19981" i="7"/>
  <c r="L17034" i="7"/>
  <c r="A17034" i="7"/>
  <c r="L17724" i="7"/>
  <c r="A17724" i="7"/>
  <c r="L15141" i="7"/>
  <c r="A15141" i="7"/>
  <c r="L14208" i="7"/>
  <c r="A14208" i="7"/>
  <c r="L12952" i="7"/>
  <c r="A12952" i="7"/>
  <c r="L20637" i="7"/>
  <c r="A20637" i="7"/>
  <c r="L18771" i="7"/>
  <c r="A18771" i="7"/>
  <c r="L17965" i="7"/>
  <c r="A17965" i="7"/>
  <c r="L17476" i="7"/>
  <c r="A17476" i="7"/>
  <c r="L17408" i="7"/>
  <c r="A17408" i="7"/>
  <c r="L15468" i="7"/>
  <c r="A15468" i="7"/>
  <c r="L13404" i="7"/>
  <c r="A13404" i="7"/>
  <c r="L13544" i="7"/>
  <c r="A13544" i="7"/>
  <c r="L13202" i="7"/>
  <c r="A13202" i="7"/>
  <c r="L20664" i="7"/>
  <c r="A20664" i="7"/>
  <c r="L20063" i="7"/>
  <c r="A20063" i="7"/>
  <c r="L19022" i="7"/>
  <c r="A19018" i="7"/>
  <c r="L17066" i="7"/>
  <c r="A17066" i="7"/>
  <c r="L16989" i="7"/>
  <c r="A16989" i="7"/>
  <c r="L14369" i="7"/>
  <c r="A14369" i="7"/>
  <c r="L16289" i="7"/>
  <c r="A16289" i="7"/>
  <c r="L14765" i="7"/>
  <c r="A14765" i="7"/>
  <c r="L12796" i="7"/>
  <c r="A12796" i="7"/>
  <c r="L13443" i="7"/>
  <c r="A13443" i="7"/>
  <c r="L19313" i="7"/>
  <c r="A19313" i="7"/>
  <c r="L19314" i="7"/>
  <c r="A19314" i="7"/>
  <c r="L17332" i="7"/>
  <c r="A17332" i="7"/>
  <c r="L16799" i="7"/>
  <c r="A16799" i="7"/>
  <c r="L16792" i="7"/>
  <c r="A16792" i="7"/>
  <c r="L13633" i="7"/>
  <c r="A13633" i="7"/>
  <c r="L12577" i="7"/>
  <c r="A12577" i="7"/>
  <c r="L19363" i="7"/>
  <c r="A19361" i="7"/>
  <c r="L18342" i="7"/>
  <c r="A18342" i="7"/>
  <c r="A18496" i="7"/>
  <c r="L18496" i="7"/>
  <c r="L18401" i="7"/>
  <c r="A18401" i="7"/>
  <c r="L16664" i="7"/>
  <c r="A16664" i="7"/>
  <c r="L15093" i="7"/>
  <c r="A15093" i="7"/>
  <c r="L13932" i="7"/>
  <c r="A13932" i="7"/>
  <c r="L13112" i="7"/>
  <c r="A13112" i="7"/>
  <c r="L12300" i="7"/>
  <c r="A12300" i="7"/>
  <c r="L12642" i="7"/>
  <c r="A12642" i="7"/>
  <c r="L20354" i="7"/>
  <c r="A20354" i="7"/>
  <c r="L19418" i="7"/>
  <c r="A19402" i="7"/>
  <c r="L17650" i="7"/>
  <c r="A17650" i="7"/>
  <c r="L17184" i="7"/>
  <c r="A17184" i="7"/>
  <c r="L14105" i="7"/>
  <c r="A14105" i="7"/>
  <c r="L13506" i="7"/>
  <c r="A13506" i="7"/>
  <c r="L15838" i="7"/>
  <c r="A15838" i="7"/>
  <c r="L13219" i="7"/>
  <c r="A13219" i="7"/>
  <c r="L16812" i="7"/>
  <c r="A16812" i="7"/>
  <c r="L16010" i="7"/>
  <c r="A16010" i="7"/>
  <c r="L13922" i="7"/>
  <c r="A13922" i="7"/>
  <c r="L19355" i="7"/>
  <c r="A19355" i="7"/>
  <c r="L16543" i="7"/>
  <c r="A16543" i="7"/>
  <c r="L16548" i="7"/>
  <c r="A16548" i="7"/>
  <c r="L16545" i="7"/>
  <c r="A16545" i="7"/>
  <c r="L20886" i="7"/>
  <c r="A20886" i="7"/>
  <c r="L20347" i="7"/>
  <c r="A20347" i="7"/>
  <c r="L20450" i="7"/>
  <c r="A20450" i="7"/>
  <c r="L19792" i="7"/>
  <c r="A19792" i="7"/>
  <c r="L20006" i="7"/>
  <c r="A20006" i="7"/>
  <c r="L20349" i="7"/>
  <c r="A20349" i="7"/>
  <c r="L19529" i="7"/>
  <c r="A19529" i="7"/>
  <c r="L17461" i="7"/>
  <c r="A17461" i="7"/>
  <c r="L18938" i="7"/>
  <c r="A18938" i="7"/>
  <c r="L19125" i="7"/>
  <c r="A19120" i="7"/>
  <c r="L18598" i="7"/>
  <c r="A18598" i="7"/>
  <c r="L17235" i="7"/>
  <c r="A17235" i="7"/>
  <c r="L17074" i="7"/>
  <c r="A17074" i="7"/>
  <c r="L17912" i="7"/>
  <c r="A17912" i="7"/>
  <c r="L17191" i="7"/>
  <c r="A17191" i="7"/>
  <c r="L17190" i="7"/>
  <c r="A17190" i="7"/>
  <c r="L15342" i="7"/>
  <c r="A15342" i="7"/>
  <c r="L15980" i="7"/>
  <c r="A15980" i="7"/>
  <c r="L15338" i="7"/>
  <c r="A15338" i="7"/>
  <c r="L14184" i="7"/>
  <c r="A14184" i="7"/>
  <c r="L13231" i="7"/>
  <c r="A13231" i="7"/>
  <c r="L14389" i="7"/>
  <c r="A14389" i="7"/>
  <c r="L14499" i="7"/>
  <c r="A14499" i="7"/>
  <c r="L13227" i="7"/>
  <c r="A13227" i="7"/>
  <c r="L12345" i="7"/>
  <c r="A12345" i="7"/>
  <c r="L20059" i="7"/>
  <c r="A20059" i="7"/>
  <c r="L20017" i="7"/>
  <c r="A20017" i="7"/>
  <c r="L19580" i="7"/>
  <c r="A19580" i="7"/>
  <c r="L17140" i="7"/>
  <c r="A17140" i="7"/>
  <c r="L17991" i="7"/>
  <c r="A17991" i="7"/>
  <c r="L14280" i="7"/>
  <c r="A14280" i="7"/>
  <c r="L13496" i="7"/>
  <c r="A13496" i="7"/>
  <c r="L20775" i="7"/>
  <c r="A20775" i="7"/>
  <c r="L19808" i="7"/>
  <c r="A19808" i="7"/>
  <c r="L17980" i="7"/>
  <c r="A17980"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20779" i="7"/>
  <c r="A20779" i="7"/>
  <c r="L20791" i="7"/>
  <c r="A20791" i="7"/>
  <c r="L20781" i="7"/>
  <c r="A20781" i="7"/>
  <c r="L19702" i="7"/>
  <c r="A19699" i="7"/>
  <c r="L20330" i="7"/>
  <c r="A20330" i="7"/>
  <c r="L20353" i="7"/>
  <c r="A20353" i="7"/>
  <c r="L20344" i="7"/>
  <c r="A20344" i="7"/>
  <c r="L19237" i="7"/>
  <c r="A19237" i="7"/>
  <c r="L19273" i="7"/>
  <c r="A19273" i="7"/>
  <c r="L19269" i="7"/>
  <c r="A19269" i="7"/>
  <c r="L19444" i="7"/>
  <c r="A19428" i="7"/>
  <c r="L18980" i="7"/>
  <c r="A18980" i="7"/>
  <c r="L18354" i="7"/>
  <c r="A18354" i="7"/>
  <c r="L19063" i="7"/>
  <c r="A19059" i="7"/>
  <c r="L17973" i="7"/>
  <c r="A17973" i="7"/>
  <c r="L19111" i="7"/>
  <c r="A19106" i="7"/>
  <c r="L18634" i="7"/>
  <c r="A18634" i="7"/>
  <c r="L19061" i="7"/>
  <c r="A19057" i="7"/>
  <c r="L17949" i="7"/>
  <c r="A17949" i="7"/>
  <c r="L19060" i="7"/>
  <c r="A19056" i="7"/>
  <c r="L17946" i="7"/>
  <c r="A17946" i="7"/>
  <c r="L18799" i="7"/>
  <c r="A18799" i="7"/>
  <c r="L19438" i="7"/>
  <c r="A19422" i="7"/>
  <c r="L18966" i="7"/>
  <c r="A18966" i="7"/>
  <c r="L17972" i="7"/>
  <c r="A17972" i="7"/>
  <c r="L18371" i="7"/>
  <c r="A18371" i="7"/>
  <c r="L17547" i="7"/>
  <c r="A17547" i="7"/>
  <c r="L18369" i="7"/>
  <c r="A18369" i="7"/>
  <c r="L17425" i="7"/>
  <c r="A17425" i="7"/>
  <c r="L17975" i="7"/>
  <c r="A17975" i="7"/>
  <c r="L17678" i="7"/>
  <c r="A17678" i="7"/>
  <c r="L16699" i="7"/>
  <c r="A16699" i="7"/>
  <c r="L14705" i="7"/>
  <c r="A14705" i="7"/>
  <c r="L14721" i="7"/>
  <c r="A14721" i="7"/>
  <c r="L14111" i="7"/>
  <c r="A14111" i="7"/>
  <c r="L13225" i="7"/>
  <c r="A13225" i="7"/>
  <c r="L20766" i="7"/>
  <c r="A20766" i="7"/>
  <c r="L19587" i="7"/>
  <c r="A19584" i="7"/>
  <c r="L18603" i="7"/>
  <c r="A18603" i="7"/>
  <c r="L18052" i="7"/>
  <c r="A18052" i="7"/>
  <c r="L18878" i="7"/>
  <c r="A18878" i="7"/>
  <c r="L17075" i="7"/>
  <c r="A17075" i="7"/>
  <c r="L17672" i="7"/>
  <c r="A17672" i="7"/>
  <c r="L16884" i="7"/>
  <c r="A16884" i="7"/>
  <c r="L15987" i="7"/>
  <c r="A15987" i="7"/>
  <c r="L13240" i="7"/>
  <c r="A13240" i="7"/>
  <c r="L13238" i="7"/>
  <c r="A13238" i="7"/>
  <c r="L12226" i="7"/>
  <c r="A12226" i="7"/>
  <c r="L20490" i="7"/>
  <c r="A20490" i="7"/>
  <c r="L19854" i="7"/>
  <c r="A19854" i="7"/>
  <c r="L19282" i="7"/>
  <c r="A19282" i="7"/>
  <c r="L17131" i="7"/>
  <c r="A17131" i="7"/>
  <c r="L17377" i="7"/>
  <c r="A17377" i="7"/>
  <c r="L20430" i="7"/>
  <c r="A20430" i="7"/>
  <c r="L17893" i="7"/>
  <c r="A17893" i="7"/>
  <c r="L15470" i="7"/>
  <c r="A15470" i="7"/>
  <c r="L14962" i="7"/>
  <c r="A14962" i="7"/>
  <c r="L12384" i="7"/>
  <c r="A12384" i="7"/>
  <c r="L13389" i="7"/>
  <c r="A13389" i="7"/>
  <c r="L20259" i="7"/>
  <c r="A20259" i="7"/>
  <c r="L17220" i="7"/>
  <c r="A17220" i="7"/>
  <c r="L15880" i="7"/>
  <c r="A15880" i="7"/>
  <c r="L16431" i="7"/>
  <c r="A16431" i="7"/>
  <c r="L15791" i="7"/>
  <c r="A15791" i="7"/>
  <c r="L15846" i="7"/>
  <c r="A15846" i="7"/>
  <c r="L15853" i="7"/>
  <c r="A15853" i="7"/>
  <c r="L15860" i="7"/>
  <c r="A15860" i="7"/>
  <c r="L15867" i="7"/>
  <c r="A15867" i="7"/>
  <c r="L15874" i="7"/>
  <c r="A15874" i="7"/>
  <c r="L15881" i="7"/>
  <c r="A15881" i="7"/>
  <c r="L15785" i="7"/>
  <c r="A15785" i="7"/>
  <c r="L20160" i="7"/>
  <c r="A20160" i="7"/>
  <c r="L14870" i="7"/>
  <c r="A14870" i="7"/>
  <c r="L14142" i="7"/>
  <c r="A14142" i="7"/>
  <c r="L20899" i="7"/>
  <c r="A20899" i="7"/>
  <c r="L19524" i="7"/>
  <c r="A19522" i="7"/>
  <c r="L19218" i="7"/>
  <c r="A19211" i="7"/>
  <c r="L17061" i="7"/>
  <c r="A17061" i="7"/>
  <c r="L15998" i="7"/>
  <c r="A15998" i="7"/>
  <c r="L12493" i="7"/>
  <c r="A12493" i="7"/>
  <c r="L18743" i="7"/>
  <c r="A18743" i="7"/>
  <c r="L14928" i="7"/>
  <c r="A14928" i="7"/>
  <c r="L16165" i="7"/>
  <c r="A16165" i="7"/>
  <c r="L16185" i="7"/>
  <c r="A16185" i="7"/>
  <c r="L14062" i="7"/>
  <c r="A14062" i="7"/>
  <c r="L20313" i="7"/>
  <c r="A20313" i="7"/>
  <c r="L19814" i="7"/>
  <c r="A19814" i="7"/>
  <c r="L18077" i="7"/>
  <c r="A18077" i="7"/>
  <c r="L19109" i="7"/>
  <c r="A19104" i="7"/>
  <c r="L19026" i="7"/>
  <c r="A19022" i="7"/>
  <c r="L18123" i="7"/>
  <c r="A18123" i="7"/>
  <c r="L17744" i="7"/>
  <c r="A17744" i="7"/>
  <c r="A17310" i="7"/>
  <c r="L17310"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20826" i="7"/>
  <c r="A20826" i="7"/>
  <c r="L19429" i="7"/>
  <c r="A19413" i="7"/>
  <c r="L19280" i="7"/>
  <c r="A19280" i="7"/>
  <c r="L16679" i="7"/>
  <c r="A16679" i="7"/>
  <c r="L17273" i="7"/>
  <c r="A17273" i="7"/>
  <c r="L16984" i="7"/>
  <c r="A16984" i="7"/>
  <c r="L13927" i="7"/>
  <c r="A13927" i="7"/>
  <c r="L15487" i="7"/>
  <c r="A15487" i="7"/>
  <c r="L13312" i="7"/>
  <c r="A13312" i="7"/>
  <c r="L12380" i="7"/>
  <c r="A12380" i="7"/>
  <c r="L19528" i="7"/>
  <c r="A19528" i="7"/>
  <c r="L19753" i="7"/>
  <c r="A19750" i="7"/>
  <c r="L17181" i="7"/>
  <c r="A17181" i="7"/>
  <c r="L17022" i="7"/>
  <c r="A17022"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20729" i="7"/>
  <c r="A20729" i="7"/>
  <c r="L20831" i="7"/>
  <c r="A20831" i="7"/>
  <c r="L20852" i="7"/>
  <c r="A20852" i="7"/>
  <c r="L20003" i="7"/>
  <c r="A20003" i="7"/>
  <c r="L20522" i="7"/>
  <c r="A20522" i="7"/>
  <c r="L19858" i="7"/>
  <c r="A19858" i="7"/>
  <c r="L20193" i="7"/>
  <c r="A20193" i="7"/>
  <c r="L19793" i="7"/>
  <c r="A19793" i="7"/>
  <c r="L20256" i="7"/>
  <c r="A20256" i="7"/>
  <c r="L19771" i="7"/>
  <c r="A19768" i="7"/>
  <c r="L20583" i="7"/>
  <c r="A20583" i="7"/>
  <c r="L20119" i="7"/>
  <c r="A20119" i="7"/>
  <c r="L19714" i="7"/>
  <c r="A19711" i="7"/>
  <c r="L20270" i="7"/>
  <c r="A20270" i="7"/>
  <c r="L19721" i="7"/>
  <c r="A19718" i="7"/>
  <c r="L20165" i="7"/>
  <c r="A20165" i="7"/>
  <c r="L19157" i="7"/>
  <c r="A19149" i="7"/>
  <c r="L18740" i="7"/>
  <c r="A18740" i="7"/>
  <c r="L19155" i="7"/>
  <c r="A19147" i="7"/>
  <c r="L18762" i="7"/>
  <c r="A18762" i="7"/>
  <c r="L17565" i="7"/>
  <c r="A17565" i="7"/>
  <c r="L18537" i="7"/>
  <c r="A18537" i="7"/>
  <c r="L18293" i="7"/>
  <c r="A18293" i="7"/>
  <c r="L19415" i="7"/>
  <c r="A19399" i="7"/>
  <c r="L17621" i="7"/>
  <c r="A17621" i="7"/>
  <c r="L18734" i="7"/>
  <c r="A18734" i="7"/>
  <c r="L17436" i="7"/>
  <c r="A17436" i="7"/>
  <c r="L17491" i="7"/>
  <c r="A17491" i="7"/>
  <c r="L16975" i="7"/>
  <c r="A16975" i="7"/>
  <c r="L16974" i="7"/>
  <c r="A16974" i="7"/>
  <c r="L18017" i="7"/>
  <c r="A18017" i="7"/>
  <c r="L17505" i="7"/>
  <c r="A17505" i="7"/>
  <c r="L17039" i="7"/>
  <c r="A17039" i="7"/>
  <c r="L17503" i="7"/>
  <c r="A17503" i="7"/>
  <c r="L17942" i="7"/>
  <c r="A17942" i="7"/>
  <c r="L17502" i="7"/>
  <c r="A17502" i="7"/>
  <c r="L16873" i="7"/>
  <c r="A16873" i="7"/>
  <c r="L16992" i="7"/>
  <c r="A16992" i="7"/>
  <c r="L16981" i="7"/>
  <c r="A16981" i="7"/>
  <c r="L16972" i="7"/>
  <c r="A16972" i="7"/>
  <c r="L16104" i="7"/>
  <c r="A16104" i="7"/>
  <c r="L16103" i="7"/>
  <c r="A16103" i="7"/>
  <c r="L16110" i="7"/>
  <c r="A16110" i="7"/>
  <c r="L16565" i="7"/>
  <c r="A16565" i="7"/>
  <c r="L16100" i="7"/>
  <c r="A16100" i="7"/>
  <c r="L15963" i="7"/>
  <c r="A15963" i="7"/>
  <c r="L16105" i="7"/>
  <c r="A16105" i="7"/>
  <c r="L20556" i="7"/>
  <c r="A20556" i="7"/>
  <c r="L20872" i="7"/>
  <c r="A20872" i="7"/>
  <c r="L20813" i="7"/>
  <c r="A20813" i="7"/>
  <c r="L20554" i="7"/>
  <c r="A20554" i="7"/>
  <c r="L20552" i="7"/>
  <c r="A20552" i="7"/>
  <c r="L20469" i="7"/>
  <c r="A20469" i="7"/>
  <c r="L18018" i="7"/>
  <c r="A18018" i="7"/>
  <c r="L18657" i="7"/>
  <c r="A18657" i="7"/>
  <c r="L18726" i="7"/>
  <c r="A18726" i="7"/>
  <c r="L18115" i="7"/>
  <c r="A18115" i="7"/>
  <c r="L18121" i="7"/>
  <c r="A18121" i="7"/>
  <c r="L17304" i="7"/>
  <c r="A17304" i="7"/>
  <c r="L18006" i="7"/>
  <c r="A18006" i="7"/>
  <c r="L15150" i="7"/>
  <c r="A15150" i="7"/>
  <c r="L13120" i="7"/>
  <c r="A13120" i="7"/>
  <c r="L12520" i="7"/>
  <c r="A12520" i="7"/>
  <c r="L13049" i="7"/>
  <c r="A13049" i="7"/>
  <c r="L13725" i="7"/>
  <c r="A13725" i="7"/>
  <c r="L13482" i="7"/>
  <c r="A13482" i="7"/>
  <c r="L20844" i="7"/>
  <c r="A20844" i="7"/>
  <c r="L19596" i="7"/>
  <c r="A19593" i="7"/>
  <c r="L17890" i="7"/>
  <c r="A17890" i="7"/>
  <c r="L18421" i="7"/>
  <c r="A18421" i="7"/>
  <c r="L17720" i="7"/>
  <c r="A17720"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9586" i="7"/>
  <c r="A19788" i="7"/>
  <c r="L20843" i="7"/>
  <c r="A20843" i="7"/>
  <c r="L20817" i="7"/>
  <c r="A20817" i="7"/>
  <c r="L20856" i="7"/>
  <c r="A20856" i="7"/>
  <c r="L20066" i="7"/>
  <c r="A20068" i="7"/>
  <c r="L20677" i="7"/>
  <c r="A20677" i="7"/>
  <c r="L19173" i="7"/>
  <c r="A19165" i="7"/>
  <c r="L18589" i="7"/>
  <c r="A18589" i="7"/>
  <c r="L19711" i="7"/>
  <c r="A19708" i="7"/>
  <c r="L20435" i="7"/>
  <c r="A20435" i="7"/>
  <c r="L19995" i="7"/>
  <c r="A19995" i="7"/>
  <c r="L19517" i="7"/>
  <c r="A19501" i="7"/>
  <c r="L20658" i="7"/>
  <c r="A20658" i="7"/>
  <c r="L20378" i="7"/>
  <c r="A20378" i="7"/>
  <c r="L20082" i="7"/>
  <c r="A20082" i="7"/>
  <c r="L19693" i="7"/>
  <c r="A19690" i="7"/>
  <c r="L20641" i="7"/>
  <c r="A20641" i="7"/>
  <c r="L20249" i="7"/>
  <c r="A20249" i="7"/>
  <c r="L19929" i="7"/>
  <c r="A19929" i="7"/>
  <c r="L19620" i="7"/>
  <c r="A19617" i="7"/>
  <c r="L18805" i="7"/>
  <c r="A18805" i="7"/>
  <c r="L20440" i="7"/>
  <c r="A20440" i="7"/>
  <c r="L20000" i="7"/>
  <c r="A20000" i="7"/>
  <c r="L19546" i="7"/>
  <c r="A19546" i="7"/>
  <c r="L20655" i="7"/>
  <c r="A20655" i="7"/>
  <c r="L20263" i="7"/>
  <c r="A20263" i="7"/>
  <c r="L19823" i="7"/>
  <c r="A19823" i="7"/>
  <c r="L18140" i="7"/>
  <c r="A18140" i="7"/>
  <c r="L20438" i="7"/>
  <c r="A20438" i="7"/>
  <c r="L20182" i="7"/>
  <c r="A20182" i="7"/>
  <c r="L19785" i="7"/>
  <c r="A19782" i="7"/>
  <c r="L18366" i="7"/>
  <c r="A18366" i="7"/>
  <c r="L20213" i="7"/>
  <c r="A20213" i="7"/>
  <c r="L19965" i="7"/>
  <c r="A19965" i="7"/>
  <c r="L19520" i="7"/>
  <c r="A19504" i="7"/>
  <c r="L19340" i="7"/>
  <c r="A19340" i="7"/>
  <c r="L18996" i="7"/>
  <c r="A18996" i="7"/>
  <c r="L18756" i="7"/>
  <c r="A18756" i="7"/>
  <c r="L18106" i="7"/>
  <c r="A18106" i="7"/>
  <c r="L19339" i="7"/>
  <c r="A19339" i="7"/>
  <c r="L19015" i="7"/>
  <c r="A19011" i="7"/>
  <c r="A18587" i="7"/>
  <c r="L18587" i="7"/>
  <c r="A17845" i="7"/>
  <c r="L17845" i="7"/>
  <c r="L19046" i="7"/>
  <c r="A19042" i="7"/>
  <c r="L18594" i="7"/>
  <c r="A18594" i="7"/>
  <c r="L17485" i="7"/>
  <c r="A17485" i="7"/>
  <c r="A19009" i="7"/>
  <c r="L19013" i="7"/>
  <c r="L18689" i="7"/>
  <c r="A18689" i="7"/>
  <c r="L17882" i="7"/>
  <c r="A17882" i="7"/>
  <c r="L19304" i="7"/>
  <c r="A19304" i="7"/>
  <c r="L18920" i="7"/>
  <c r="A18920" i="7"/>
  <c r="L18592" i="7"/>
  <c r="A18592" i="7"/>
  <c r="L19495" i="7"/>
  <c r="A19479" i="7"/>
  <c r="L19134" i="7"/>
  <c r="A19215" i="7"/>
  <c r="L18807" i="7"/>
  <c r="A18807" i="7"/>
  <c r="L18511" i="7"/>
  <c r="A18511" i="7"/>
  <c r="L19582" i="7"/>
  <c r="A19582" i="7"/>
  <c r="L19202" i="7"/>
  <c r="A19190" i="7"/>
  <c r="L18718" i="7"/>
  <c r="A18718" i="7"/>
  <c r="L17821" i="7"/>
  <c r="A17821" i="7"/>
  <c r="L17836" i="7"/>
  <c r="A17836" i="7"/>
  <c r="L17484" i="7"/>
  <c r="A17484" i="7"/>
  <c r="L17156" i="7"/>
  <c r="A17156" i="7"/>
  <c r="L18363" i="7"/>
  <c r="A18363" i="7"/>
  <c r="L17811" i="7"/>
  <c r="A17811" i="7"/>
  <c r="L17499" i="7"/>
  <c r="A17499" i="7"/>
  <c r="L17203" i="7"/>
  <c r="A17203" i="7"/>
  <c r="L17690" i="7"/>
  <c r="A17690" i="7"/>
  <c r="L17346" i="7"/>
  <c r="A17346" i="7"/>
  <c r="L17098" i="7"/>
  <c r="A17098" i="7"/>
  <c r="L18105" i="7"/>
  <c r="A18105" i="7"/>
  <c r="L17633" i="7"/>
  <c r="A17633" i="7"/>
  <c r="L17265" i="7"/>
  <c r="A17265" i="7"/>
  <c r="L16959" i="7"/>
  <c r="A16959" i="7"/>
  <c r="L17864" i="7"/>
  <c r="A17864" i="7"/>
  <c r="L17576" i="7"/>
  <c r="A17576" i="7"/>
  <c r="L17280" i="7"/>
  <c r="A17280" i="7"/>
  <c r="L16958" i="7"/>
  <c r="A16958" i="7"/>
  <c r="L18007" i="7"/>
  <c r="A18007" i="7"/>
  <c r="L17631" i="7"/>
  <c r="A17631" i="7"/>
  <c r="L17415" i="7"/>
  <c r="A17415" i="7"/>
  <c r="L17151" i="7"/>
  <c r="A17151" i="7"/>
  <c r="L18238" i="7"/>
  <c r="A18238" i="7"/>
  <c r="L17782" i="7"/>
  <c r="A17782" i="7"/>
  <c r="L17422" i="7"/>
  <c r="A17422" i="7"/>
  <c r="L17086" i="7"/>
  <c r="A17086" i="7"/>
  <c r="L16825" i="7"/>
  <c r="A16825" i="7"/>
  <c r="L16832" i="7"/>
  <c r="A16832" i="7"/>
  <c r="L16830" i="7"/>
  <c r="A16830" i="7"/>
  <c r="L16957" i="7"/>
  <c r="A16957" i="7"/>
  <c r="L17044" i="7"/>
  <c r="A17044" i="7"/>
  <c r="L16820" i="7"/>
  <c r="A16820" i="7"/>
  <c r="L14442" i="7"/>
  <c r="A14442" i="7"/>
  <c r="L17600" i="7"/>
  <c r="A17600" i="7"/>
  <c r="L16225" i="7"/>
  <c r="A16225" i="7"/>
  <c r="L13035" i="7"/>
  <c r="A13035" i="7"/>
  <c r="L18776" i="7"/>
  <c r="A18776" i="7"/>
  <c r="L14787" i="7"/>
  <c r="A14787" i="7"/>
  <c r="L19852" i="7"/>
  <c r="A19852" i="7"/>
  <c r="L19003" i="7"/>
  <c r="A18999" i="7"/>
  <c r="L15414" i="7"/>
  <c r="A15414" i="7"/>
  <c r="L14746" i="7"/>
  <c r="A14746" i="7"/>
  <c r="L12233" i="7"/>
  <c r="A12233" i="7"/>
  <c r="L19027" i="7"/>
  <c r="A19023" i="7"/>
  <c r="L14374" i="7"/>
  <c r="A14374" i="7"/>
  <c r="L19168" i="7"/>
  <c r="A19160"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9663" i="7"/>
  <c r="A19660" i="7"/>
  <c r="L19940" i="7"/>
  <c r="A19940" i="7"/>
  <c r="L19646" i="7"/>
  <c r="A19643" i="7"/>
  <c r="L20290" i="7"/>
  <c r="A20290" i="7"/>
  <c r="L19937" i="7"/>
  <c r="A19937" i="7"/>
  <c r="L20600" i="7"/>
  <c r="A20600" i="7"/>
  <c r="L19375" i="7"/>
  <c r="A19373" i="7"/>
  <c r="L20327" i="7"/>
  <c r="A20327" i="7"/>
  <c r="L16746" i="7"/>
  <c r="A16746" i="7"/>
  <c r="L19649" i="7"/>
  <c r="A19646" i="7"/>
  <c r="L19829" i="7"/>
  <c r="A19829" i="7"/>
  <c r="L19129" i="7"/>
  <c r="A19124" i="7"/>
  <c r="L19373" i="7"/>
  <c r="A19371" i="7"/>
  <c r="L18547" i="7"/>
  <c r="A18547" i="7"/>
  <c r="L19146" i="7"/>
  <c r="A19138" i="7"/>
  <c r="L19093" i="7"/>
  <c r="A19088" i="7"/>
  <c r="L19377" i="7"/>
  <c r="A19375" i="7"/>
  <c r="L18412" i="7"/>
  <c r="A18412" i="7"/>
  <c r="L19142" i="7"/>
  <c r="A19134" i="7"/>
  <c r="L17754" i="7"/>
  <c r="A17754" i="7"/>
  <c r="L17124" i="7"/>
  <c r="A17124" i="7"/>
  <c r="L17755" i="7"/>
  <c r="A17755" i="7"/>
  <c r="L17562" i="7"/>
  <c r="A17562" i="7"/>
  <c r="L17673" i="7"/>
  <c r="A17673" i="7"/>
  <c r="L17143" i="7"/>
  <c r="A17143" i="7"/>
  <c r="L16745" i="7"/>
  <c r="A16745" i="7"/>
  <c r="L16776" i="7"/>
  <c r="A16776" i="7"/>
  <c r="L20150" i="7"/>
  <c r="A20150" i="7"/>
  <c r="L15383" i="7"/>
  <c r="A15383" i="7"/>
  <c r="L15172" i="7"/>
  <c r="A15172" i="7"/>
  <c r="L14806" i="7"/>
  <c r="A14806" i="7"/>
  <c r="L13919" i="7"/>
  <c r="A13919" i="7"/>
  <c r="L13070" i="7"/>
  <c r="A13070" i="7"/>
  <c r="L13408" i="7"/>
  <c r="A13408" i="7"/>
  <c r="L13890" i="7"/>
  <c r="A13890" i="7"/>
  <c r="L20604" i="7"/>
  <c r="A20604" i="7"/>
  <c r="L20627" i="7"/>
  <c r="A20627" i="7"/>
  <c r="L20762" i="7"/>
  <c r="A20762" i="7"/>
  <c r="L20593" i="7"/>
  <c r="A20593" i="7"/>
  <c r="L20592" i="7"/>
  <c r="A20592" i="7"/>
  <c r="L20310" i="7"/>
  <c r="A20310" i="7"/>
  <c r="L19192" i="7"/>
  <c r="A19180" i="7"/>
  <c r="L19138" i="7"/>
  <c r="A19130" i="7"/>
  <c r="L19342" i="7"/>
  <c r="A19342" i="7"/>
  <c r="L17370" i="7"/>
  <c r="A17370" i="7"/>
  <c r="L17192" i="7"/>
  <c r="A17192" i="7"/>
  <c r="L16737" i="7"/>
  <c r="A16737" i="7"/>
  <c r="L14843" i="7"/>
  <c r="A14843" i="7"/>
  <c r="L16340" i="7"/>
  <c r="A16340" i="7"/>
  <c r="L15410" i="7"/>
  <c r="A15410" i="7"/>
  <c r="L14063" i="7"/>
  <c r="A14063" i="7"/>
  <c r="L17749" i="7"/>
  <c r="A17749" i="7"/>
  <c r="L18157" i="7"/>
  <c r="A18157" i="7"/>
  <c r="L18478" i="7"/>
  <c r="A18478" i="7"/>
  <c r="L17314" i="7"/>
  <c r="A17314" i="7"/>
  <c r="L16757" i="7"/>
  <c r="A16757" i="7"/>
  <c r="L14074" i="7"/>
  <c r="A14074" i="7"/>
  <c r="L18746" i="7"/>
  <c r="A18746" i="7"/>
  <c r="L19610" i="7"/>
  <c r="A19607" i="7"/>
  <c r="L19319" i="7"/>
  <c r="A19319" i="7"/>
  <c r="L20200" i="7"/>
  <c r="A20200"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20833" i="7"/>
  <c r="A20833" i="7"/>
  <c r="L19874" i="7"/>
  <c r="A19874" i="7"/>
  <c r="L20056" i="7"/>
  <c r="A20056" i="7"/>
  <c r="L19957" i="7"/>
  <c r="A19957" i="7"/>
  <c r="L17077" i="7"/>
  <c r="A17077" i="7"/>
  <c r="L18926" i="7"/>
  <c r="A18926" i="7"/>
  <c r="L17871" i="7"/>
  <c r="A17871" i="7"/>
  <c r="L17870" i="7"/>
  <c r="A17870" i="7"/>
  <c r="L16663" i="7"/>
  <c r="A16663" i="7"/>
  <c r="L14879" i="7"/>
  <c r="A14879" i="7"/>
  <c r="L16277" i="7"/>
  <c r="A16277" i="7"/>
  <c r="L15220" i="7"/>
  <c r="A15220" i="7"/>
  <c r="L14875" i="7"/>
  <c r="A14875" i="7"/>
  <c r="L12812" i="7"/>
  <c r="A12812" i="7"/>
  <c r="L13022" i="7"/>
  <c r="A13022" i="7"/>
  <c r="L14372" i="7"/>
  <c r="A14372" i="7"/>
  <c r="L12815" i="7"/>
  <c r="A12815" i="7"/>
  <c r="L12349" i="7"/>
  <c r="A12349" i="7"/>
  <c r="L18901" i="7"/>
  <c r="A18901" i="7"/>
  <c r="L20036" i="7"/>
  <c r="A20036" i="7"/>
  <c r="L19734" i="7"/>
  <c r="A19731" i="7"/>
  <c r="L20409" i="7"/>
  <c r="A20409" i="7"/>
  <c r="L20032" i="7"/>
  <c r="A20032" i="7"/>
  <c r="L20710" i="7"/>
  <c r="A20710" i="7"/>
  <c r="L20037" i="7"/>
  <c r="A20037" i="7"/>
  <c r="L18905" i="7"/>
  <c r="A18905" i="7"/>
  <c r="L18902" i="7"/>
  <c r="A18902" i="7"/>
  <c r="L18097" i="7"/>
  <c r="A18097" i="7"/>
  <c r="A17454" i="7"/>
  <c r="L17454" i="7"/>
  <c r="L14803" i="7"/>
  <c r="A14803" i="7"/>
  <c r="L19500" i="7"/>
  <c r="A19484"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9932" i="7"/>
  <c r="A19932" i="7"/>
  <c r="L19329" i="7"/>
  <c r="A19329" i="7"/>
  <c r="L19590" i="7"/>
  <c r="A19587" i="7"/>
  <c r="L19757" i="7"/>
  <c r="A19754" i="7"/>
  <c r="L20073" i="7"/>
  <c r="A20073" i="7"/>
  <c r="L20416" i="7"/>
  <c r="A20416" i="7"/>
  <c r="L19667" i="7"/>
  <c r="A19664" i="7"/>
  <c r="L20287" i="7"/>
  <c r="A20287" i="7"/>
  <c r="L20614" i="7"/>
  <c r="A20614" i="7"/>
  <c r="L20062" i="7"/>
  <c r="A20062" i="7"/>
  <c r="L19407" i="7"/>
  <c r="A19517" i="7"/>
  <c r="L18090" i="7"/>
  <c r="A18090" i="7"/>
  <c r="L18819" i="7"/>
  <c r="A18819" i="7"/>
  <c r="L18818" i="7"/>
  <c r="A18818" i="7"/>
  <c r="L19362" i="7"/>
  <c r="A19360" i="7"/>
  <c r="L19255" i="7"/>
  <c r="A19255" i="7"/>
  <c r="L18822" i="7"/>
  <c r="A18822" i="7"/>
  <c r="L17939" i="7"/>
  <c r="A17939" i="7"/>
  <c r="L17401" i="7"/>
  <c r="A17401" i="7"/>
  <c r="L18094" i="7"/>
  <c r="A18094" i="7"/>
  <c r="L16750" i="7"/>
  <c r="A16750" i="7"/>
  <c r="L16126" i="7"/>
  <c r="A16126" i="7"/>
  <c r="L13108" i="7"/>
  <c r="A13108" i="7"/>
  <c r="L12862" i="7"/>
  <c r="A12862" i="7"/>
  <c r="L13106" i="7"/>
  <c r="A13106" i="7"/>
  <c r="L13943" i="7"/>
  <c r="A13943" i="7"/>
  <c r="L20079" i="7"/>
  <c r="A20079" i="7"/>
  <c r="L18944" i="7"/>
  <c r="A18944" i="7"/>
  <c r="L17478" i="7"/>
  <c r="A17478" i="7"/>
  <c r="L14557" i="7"/>
  <c r="A14557" i="7"/>
  <c r="L20640" i="7"/>
  <c r="A20640" i="7"/>
  <c r="L14586" i="7"/>
  <c r="A14586" i="7"/>
  <c r="L20797" i="7"/>
  <c r="A20797" i="7"/>
  <c r="L19603" i="7"/>
  <c r="A19600"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9695" i="7"/>
  <c r="A19692" i="7"/>
  <c r="L20004" i="7"/>
  <c r="A20004" i="7"/>
  <c r="L20275" i="7"/>
  <c r="A20275" i="7"/>
  <c r="L19527" i="7"/>
  <c r="A19527" i="7"/>
  <c r="L20242" i="7"/>
  <c r="A20242" i="7"/>
  <c r="L20225" i="7"/>
  <c r="A20225" i="7"/>
  <c r="L19920" i="7"/>
  <c r="A19920" i="7"/>
  <c r="L20271" i="7"/>
  <c r="A20271" i="7"/>
  <c r="L19513" i="7"/>
  <c r="A19497" i="7"/>
  <c r="L20198" i="7"/>
  <c r="A20198" i="7"/>
  <c r="L19221" i="7"/>
  <c r="A19221" i="7"/>
  <c r="L19688" i="7"/>
  <c r="A19685" i="7"/>
  <c r="L18852" i="7"/>
  <c r="A18852" i="7"/>
  <c r="L19023" i="7"/>
  <c r="A19019" i="7"/>
  <c r="L18285" i="7"/>
  <c r="A18285" i="7"/>
  <c r="L18745" i="7"/>
  <c r="A18745" i="7"/>
  <c r="L19213" i="7"/>
  <c r="A19199" i="7"/>
  <c r="L19478" i="7"/>
  <c r="A19462" i="7"/>
  <c r="L18290" i="7"/>
  <c r="A18290" i="7"/>
  <c r="L17492" i="7"/>
  <c r="A17492" i="7"/>
  <c r="L17467" i="7"/>
  <c r="A17467" i="7"/>
  <c r="L17490" i="7"/>
  <c r="A17490" i="7"/>
  <c r="L16871" i="7"/>
  <c r="A16871" i="7"/>
  <c r="L17072" i="7"/>
  <c r="A17072" i="7"/>
  <c r="L17430" i="7"/>
  <c r="A17430" i="7"/>
  <c r="L17000" i="7"/>
  <c r="A17000" i="7"/>
  <c r="L16789" i="7"/>
  <c r="A16789" i="7"/>
  <c r="L16564" i="7"/>
  <c r="A16564" i="7"/>
  <c r="L13337" i="7"/>
  <c r="A13337" i="7"/>
  <c r="L14730" i="7"/>
  <c r="A14730" i="7"/>
  <c r="L12650" i="7"/>
  <c r="A12650" i="7"/>
  <c r="L20360" i="7"/>
  <c r="A20360" i="7"/>
  <c r="L18460" i="7"/>
  <c r="A18460" i="7"/>
  <c r="L18882" i="7"/>
  <c r="A18882" i="7"/>
  <c r="L18304" i="7"/>
  <c r="A18304" i="7"/>
  <c r="L18173" i="7"/>
  <c r="A18173" i="7"/>
  <c r="L17363" i="7"/>
  <c r="A17363" i="7"/>
  <c r="L16857" i="7"/>
  <c r="A16857" i="7"/>
  <c r="L15352" i="7"/>
  <c r="A15352" i="7"/>
  <c r="L15991" i="7"/>
  <c r="A15991" i="7"/>
  <c r="L14974" i="7"/>
  <c r="A14974" i="7"/>
  <c r="L16452" i="7"/>
  <c r="A16452" i="7"/>
  <c r="L16203" i="7"/>
  <c r="A16203" i="7"/>
  <c r="L14977" i="7"/>
  <c r="A14977" i="7"/>
  <c r="L13160" i="7"/>
  <c r="A13160" i="7"/>
  <c r="L13157" i="7"/>
  <c r="A13157" i="7"/>
  <c r="L13250" i="7"/>
  <c r="A13250" i="7"/>
  <c r="L18063" i="7"/>
  <c r="A18063" i="7"/>
  <c r="L18267" i="7"/>
  <c r="A18267" i="7"/>
  <c r="L17735" i="7"/>
  <c r="A17735" i="7"/>
  <c r="L16342" i="7"/>
  <c r="A16342" i="7"/>
  <c r="L14160" i="7"/>
  <c r="A14160" i="7"/>
  <c r="L13813" i="7"/>
  <c r="A13813" i="7"/>
  <c r="L19631" i="7"/>
  <c r="A19628" i="7"/>
  <c r="L20333" i="7"/>
  <c r="A20333" i="7"/>
  <c r="L18750" i="7"/>
  <c r="A18750" i="7"/>
  <c r="L15983" i="7"/>
  <c r="A15983" i="7"/>
  <c r="L14375" i="7"/>
  <c r="A14375" i="7"/>
  <c r="L12189" i="7"/>
  <c r="A12189" i="7"/>
  <c r="L20788" i="7"/>
  <c r="A20788" i="7"/>
  <c r="L20558" i="7"/>
  <c r="A20558" i="7"/>
  <c r="L18975" i="7"/>
  <c r="A18975" i="7"/>
  <c r="L16204" i="7"/>
  <c r="A16204" i="7"/>
  <c r="L14978" i="7"/>
  <c r="A14978" i="7"/>
  <c r="L12910" i="7"/>
  <c r="A12910" i="7"/>
  <c r="L13749" i="7"/>
  <c r="A13749" i="7"/>
  <c r="L19647" i="7"/>
  <c r="A19644" i="7"/>
  <c r="L20296" i="7"/>
  <c r="A20296" i="7"/>
  <c r="L19289" i="7"/>
  <c r="A19289" i="7"/>
  <c r="L18343" i="7"/>
  <c r="A18343" i="7"/>
  <c r="L18261" i="7"/>
  <c r="A18261" i="7"/>
  <c r="L18391" i="7"/>
  <c r="A18391" i="7"/>
  <c r="L19107" i="7"/>
  <c r="A19102" i="7"/>
  <c r="L17645" i="7"/>
  <c r="A17645" i="7"/>
  <c r="L18153" i="7"/>
  <c r="A18153" i="7"/>
  <c r="L17352" i="7"/>
  <c r="A17352" i="7"/>
  <c r="L16864" i="7"/>
  <c r="A16864" i="7"/>
  <c r="L15556" i="7"/>
  <c r="A15556" i="7"/>
  <c r="L12456" i="7"/>
  <c r="A12456" i="7"/>
  <c r="L20387" i="7"/>
  <c r="A20387" i="7"/>
  <c r="L20116" i="7"/>
  <c r="A20116" i="7"/>
  <c r="L20109" i="7"/>
  <c r="A20109" i="7"/>
  <c r="L15766" i="7"/>
  <c r="A15766" i="7"/>
  <c r="L13536" i="7"/>
  <c r="A13536" i="7"/>
  <c r="L18981" i="7"/>
  <c r="A18981" i="7"/>
  <c r="L17762" i="7"/>
  <c r="A17762" i="7"/>
  <c r="L17592" i="7"/>
  <c r="A17592" i="7"/>
  <c r="L12606" i="7"/>
  <c r="A12606" i="7"/>
  <c r="L12248" i="7"/>
  <c r="A12248" i="7"/>
  <c r="L19323" i="7"/>
  <c r="A19323" i="7"/>
  <c r="L15136" i="7"/>
  <c r="A15136" i="7"/>
  <c r="L16195" i="7"/>
  <c r="A16195" i="7"/>
  <c r="L13142" i="7"/>
  <c r="A13142" i="7"/>
  <c r="L14099" i="7"/>
  <c r="A14099" i="7"/>
  <c r="L12923" i="7"/>
  <c r="A12923" i="7"/>
  <c r="L20878" i="7"/>
  <c r="A20878" i="7"/>
  <c r="L17957" i="7"/>
  <c r="A17957" i="7"/>
  <c r="L19983" i="7"/>
  <c r="A19983" i="7"/>
  <c r="L19055" i="7"/>
  <c r="A19051" i="7"/>
  <c r="L19385" i="7"/>
  <c r="A19383" i="7"/>
  <c r="L17380" i="7"/>
  <c r="A17380" i="7"/>
  <c r="L18256" i="7"/>
  <c r="A18256" i="7"/>
  <c r="L16499" i="7"/>
  <c r="A16499" i="7"/>
  <c r="L13440" i="7"/>
  <c r="A13440" i="7"/>
  <c r="L12687" i="7"/>
  <c r="A12687" i="7"/>
  <c r="L19578" i="7"/>
  <c r="A19578" i="7"/>
  <c r="L18658" i="7"/>
  <c r="A18658" i="7"/>
  <c r="L19480" i="7"/>
  <c r="A19464" i="7"/>
  <c r="L17827" i="7"/>
  <c r="A17827" i="7"/>
  <c r="L17855" i="7"/>
  <c r="A17855" i="7"/>
  <c r="L15522" i="7"/>
  <c r="A15522" i="7"/>
  <c r="L13200" i="7"/>
  <c r="A13200" i="7"/>
  <c r="L12734" i="7"/>
  <c r="A12734" i="7"/>
  <c r="L20388" i="7"/>
  <c r="A20388" i="7"/>
  <c r="L20144" i="7"/>
  <c r="A20144" i="7"/>
  <c r="L20277" i="7"/>
  <c r="A20277" i="7"/>
  <c r="L18650" i="7"/>
  <c r="A18650" i="7"/>
  <c r="L16987" i="7"/>
  <c r="A16987" i="7"/>
  <c r="L16415" i="7"/>
  <c r="A16415" i="7"/>
  <c r="L15364" i="7"/>
  <c r="A15364" i="7"/>
  <c r="L14881" i="7"/>
  <c r="A14881" i="7"/>
  <c r="L14269" i="7"/>
  <c r="A14269" i="7"/>
  <c r="L12558" i="7"/>
  <c r="A12558" i="7"/>
  <c r="L12915" i="7"/>
  <c r="A12915" i="7"/>
  <c r="L19728" i="7"/>
  <c r="A19725" i="7"/>
  <c r="L18841" i="7"/>
  <c r="A18841" i="7"/>
  <c r="L17108" i="7"/>
  <c r="A17108" i="7"/>
  <c r="L17695" i="7"/>
  <c r="A17695" i="7"/>
  <c r="L16688" i="7"/>
  <c r="A16688" i="7"/>
  <c r="L12913" i="7"/>
  <c r="A12913" i="7"/>
  <c r="L19915" i="7"/>
  <c r="A19915" i="7"/>
  <c r="L19366" i="7"/>
  <c r="A19364" i="7"/>
  <c r="L17381" i="7"/>
  <c r="A17381" i="7"/>
  <c r="L18488" i="7"/>
  <c r="A18488" i="7"/>
  <c r="L15976" i="7"/>
  <c r="A15976" i="7"/>
  <c r="L15075" i="7"/>
  <c r="A15075" i="7"/>
  <c r="L13460" i="7"/>
  <c r="A13460" i="7"/>
  <c r="L12814" i="7"/>
  <c r="A12814" i="7"/>
  <c r="L13187" i="7"/>
  <c r="A13187" i="7"/>
  <c r="L12697" i="7"/>
  <c r="A12697" i="7"/>
  <c r="L20112" i="7"/>
  <c r="A20112" i="7"/>
  <c r="L19224" i="7"/>
  <c r="A19224" i="7"/>
  <c r="L17226" i="7"/>
  <c r="A17226" i="7"/>
  <c r="L17096" i="7"/>
  <c r="A17096" i="7"/>
  <c r="L13264" i="7"/>
  <c r="A13264" i="7"/>
  <c r="L17127" i="7"/>
  <c r="A17127" i="7"/>
  <c r="L16506" i="7"/>
  <c r="A16506" i="7"/>
  <c r="L13514" i="7"/>
  <c r="A13514" i="7"/>
  <c r="L18656" i="7"/>
  <c r="A18656" i="7"/>
  <c r="L14701" i="7"/>
  <c r="A14701" i="7"/>
  <c r="L12898" i="7"/>
  <c r="A12898" i="7"/>
  <c r="L18779" i="7"/>
  <c r="A18779" i="7"/>
  <c r="L16598" i="7"/>
  <c r="A16598" i="7"/>
  <c r="L16516" i="7"/>
  <c r="A16516" i="7"/>
  <c r="L20532" i="7"/>
  <c r="A20532" i="7"/>
  <c r="L20751" i="7"/>
  <c r="A20751" i="7"/>
  <c r="L20203" i="7"/>
  <c r="A20203" i="7"/>
  <c r="L20202" i="7"/>
  <c r="A20202" i="7"/>
  <c r="L19345" i="7"/>
  <c r="A19345" i="7"/>
  <c r="L19790" i="7"/>
  <c r="A19790" i="7"/>
  <c r="L20205" i="7"/>
  <c r="A20205" i="7"/>
  <c r="L19532" i="7"/>
  <c r="A19532" i="7"/>
  <c r="L19531" i="7"/>
  <c r="A19531" i="7"/>
  <c r="L18866" i="7"/>
  <c r="A18866" i="7"/>
  <c r="L18600" i="7"/>
  <c r="A18600" i="7"/>
  <c r="L18582" i="7"/>
  <c r="A18582" i="7"/>
  <c r="L17107" i="7"/>
  <c r="A17107" i="7"/>
  <c r="L16934" i="7"/>
  <c r="A16934" i="7"/>
  <c r="L17800" i="7"/>
  <c r="A17800" i="7"/>
  <c r="L17062" i="7"/>
  <c r="A17062" i="7"/>
  <c r="L16995" i="7"/>
  <c r="A16995" i="7"/>
  <c r="L15334" i="7"/>
  <c r="A15334" i="7"/>
  <c r="L15340" i="7"/>
  <c r="A15340" i="7"/>
  <c r="L14393" i="7"/>
  <c r="A14393" i="7"/>
  <c r="L13577" i="7"/>
  <c r="A13577" i="7"/>
  <c r="L14494" i="7"/>
  <c r="A14494" i="7"/>
  <c r="L14069" i="7"/>
  <c r="A14069" i="7"/>
  <c r="L14498" i="7"/>
  <c r="A14498" i="7"/>
  <c r="L12755" i="7"/>
  <c r="A12755" i="7"/>
  <c r="L19639" i="7"/>
  <c r="A19636" i="7"/>
  <c r="L19851" i="7"/>
  <c r="A19851" i="7"/>
  <c r="L20720" i="7"/>
  <c r="A20720" i="7"/>
  <c r="L19540" i="7"/>
  <c r="A19540" i="7"/>
  <c r="L19004" i="7"/>
  <c r="A19000" i="7"/>
  <c r="L17427" i="7"/>
  <c r="A17427" i="7"/>
  <c r="L17911" i="7"/>
  <c r="A17911" i="7"/>
  <c r="L16774" i="7"/>
  <c r="A16774" i="7"/>
  <c r="L12208" i="7"/>
  <c r="A12208" i="7"/>
  <c r="L12857" i="7"/>
  <c r="A12857" i="7"/>
  <c r="L20798" i="7"/>
  <c r="A20798" i="7"/>
  <c r="L20479" i="7"/>
  <c r="A20479" i="7"/>
  <c r="L17564" i="7"/>
  <c r="A17564"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9703" i="7"/>
  <c r="A19700" i="7"/>
  <c r="L20774" i="7"/>
  <c r="A20774" i="7"/>
  <c r="L19561" i="7"/>
  <c r="A19561" i="7"/>
  <c r="L19694" i="7"/>
  <c r="A19691" i="7"/>
  <c r="L20138" i="7"/>
  <c r="A20138" i="7"/>
  <c r="L20321" i="7"/>
  <c r="A20321" i="7"/>
  <c r="L20320" i="7"/>
  <c r="A20320" i="7"/>
  <c r="L18797" i="7"/>
  <c r="A18797" i="7"/>
  <c r="L19229" i="7"/>
  <c r="A19229" i="7"/>
  <c r="L20141" i="7"/>
  <c r="A20141" i="7"/>
  <c r="L19436" i="7"/>
  <c r="A19420" i="7"/>
  <c r="L18964" i="7"/>
  <c r="A18964" i="7"/>
  <c r="L17978" i="7"/>
  <c r="A17978" i="7"/>
  <c r="L18963" i="7"/>
  <c r="A18963" i="7"/>
  <c r="L17709" i="7"/>
  <c r="A17709" i="7"/>
  <c r="L19062" i="7"/>
  <c r="A19058" i="7"/>
  <c r="L18618" i="7"/>
  <c r="A18618" i="7"/>
  <c r="L18961" i="7"/>
  <c r="A18961" i="7"/>
  <c r="L17413" i="7"/>
  <c r="A17413" i="7"/>
  <c r="L18968" i="7"/>
  <c r="A18968" i="7"/>
  <c r="L19439" i="7"/>
  <c r="A19423" i="7"/>
  <c r="L18791" i="7"/>
  <c r="A18791" i="7"/>
  <c r="L19270" i="7"/>
  <c r="A19270" i="7"/>
  <c r="L18958" i="7"/>
  <c r="A18958" i="7"/>
  <c r="L17964" i="7"/>
  <c r="A17964" i="7"/>
  <c r="L18355" i="7"/>
  <c r="A18355" i="7"/>
  <c r="L17539" i="7"/>
  <c r="A17539" i="7"/>
  <c r="L18361" i="7"/>
  <c r="A18361" i="7"/>
  <c r="L17089" i="7"/>
  <c r="A17089" i="7"/>
  <c r="L17951" i="7"/>
  <c r="A17951" i="7"/>
  <c r="A17542" i="7"/>
  <c r="L17542" i="7"/>
  <c r="L16535" i="7"/>
  <c r="A16535" i="7"/>
  <c r="L15067" i="7"/>
  <c r="A15067" i="7"/>
  <c r="L14079" i="7"/>
  <c r="A14079" i="7"/>
  <c r="L12894" i="7"/>
  <c r="A12894" i="7"/>
  <c r="L20244" i="7"/>
  <c r="A20244" i="7"/>
  <c r="L20023" i="7"/>
  <c r="A20023" i="7"/>
  <c r="L18978" i="7"/>
  <c r="A18978" i="7"/>
  <c r="L19424" i="7"/>
  <c r="A19408" i="7"/>
  <c r="L17869" i="7"/>
  <c r="A17869" i="7"/>
  <c r="L17618" i="7"/>
  <c r="A17618" i="7"/>
  <c r="L17536" i="7"/>
  <c r="A17536" i="7"/>
  <c r="L16186" i="7"/>
  <c r="A16186" i="7"/>
  <c r="L13020" i="7"/>
  <c r="A13020" i="7"/>
  <c r="L12638" i="7"/>
  <c r="A12638" i="7"/>
  <c r="L12601" i="7"/>
  <c r="A12601" i="7"/>
  <c r="L19962" i="7"/>
  <c r="A19962" i="7"/>
  <c r="L19554" i="7"/>
  <c r="A19554" i="7"/>
  <c r="L19071" i="7"/>
  <c r="A19066" i="7"/>
  <c r="L17434" i="7"/>
  <c r="A17434" i="7"/>
  <c r="L17751" i="7"/>
  <c r="A17751" i="7"/>
  <c r="L16780" i="7"/>
  <c r="A16780" i="7"/>
  <c r="L14957" i="7"/>
  <c r="A14957" i="7"/>
  <c r="L20077" i="7"/>
  <c r="A20077" i="7"/>
  <c r="L16778" i="7"/>
  <c r="A16778" i="7"/>
  <c r="L15501" i="7"/>
  <c r="A15501" i="7"/>
  <c r="L16585" i="7"/>
  <c r="A16585" i="7"/>
  <c r="L14702" i="7"/>
  <c r="A14702" i="7"/>
  <c r="L12581" i="7"/>
  <c r="A12581" i="7"/>
  <c r="L20258" i="7"/>
  <c r="A20258" i="7"/>
  <c r="L17170" i="7"/>
  <c r="A17170" i="7"/>
  <c r="L15872" i="7"/>
  <c r="A15872" i="7"/>
  <c r="L15887" i="7"/>
  <c r="A15887" i="7"/>
  <c r="L15783" i="7"/>
  <c r="A15783" i="7"/>
  <c r="L15798" i="7"/>
  <c r="A15798" i="7"/>
  <c r="L15845" i="7"/>
  <c r="A15845" i="7"/>
  <c r="L15852" i="7"/>
  <c r="A15852" i="7"/>
  <c r="L15859" i="7"/>
  <c r="A15859" i="7"/>
  <c r="L15866" i="7"/>
  <c r="A15866" i="7"/>
  <c r="L15873" i="7"/>
  <c r="A15873" i="7"/>
  <c r="L20685" i="7"/>
  <c r="A20685" i="7"/>
  <c r="L20679" i="7"/>
  <c r="A20679" i="7"/>
  <c r="L14883" i="7"/>
  <c r="A14883" i="7"/>
  <c r="L14445" i="7"/>
  <c r="A14445" i="7"/>
  <c r="L20750" i="7"/>
  <c r="A20750" i="7"/>
  <c r="L20088" i="7"/>
  <c r="A20088" i="7"/>
  <c r="L18936" i="7"/>
  <c r="A18936" i="7"/>
  <c r="L14193" i="7"/>
  <c r="A14193" i="7"/>
  <c r="L20881" i="7"/>
  <c r="A20881" i="7"/>
  <c r="L18229" i="7"/>
  <c r="A18229" i="7"/>
  <c r="L16868" i="7"/>
  <c r="A16868" i="7"/>
  <c r="L16143" i="7"/>
  <c r="A16143" i="7"/>
  <c r="L16117" i="7"/>
  <c r="A16117" i="7"/>
  <c r="L15409" i="7"/>
  <c r="A15409" i="7"/>
  <c r="L13789" i="7"/>
  <c r="A13789" i="7"/>
  <c r="L19817" i="7"/>
  <c r="A19817" i="7"/>
  <c r="L19625" i="7"/>
  <c r="A19622" i="7"/>
  <c r="L19331" i="7"/>
  <c r="A19331" i="7"/>
  <c r="L19177" i="7"/>
  <c r="A19167" i="7"/>
  <c r="L18470" i="7"/>
  <c r="A18470" i="7"/>
  <c r="L18059" i="7"/>
  <c r="A18059" i="7"/>
  <c r="L17128" i="7"/>
  <c r="A17128"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20757" i="7"/>
  <c r="A20757" i="7"/>
  <c r="L20760" i="7"/>
  <c r="A20760" i="7"/>
  <c r="L18896" i="7"/>
  <c r="A18896" i="7"/>
  <c r="L17507" i="7"/>
  <c r="A17507" i="7"/>
  <c r="L17201" i="7"/>
  <c r="A17201" i="7"/>
  <c r="L16678" i="7"/>
  <c r="A16678" i="7"/>
  <c r="L13247" i="7"/>
  <c r="A13247" i="7"/>
  <c r="L14959" i="7"/>
  <c r="A14959" i="7"/>
  <c r="L12744" i="7"/>
  <c r="A12744" i="7"/>
  <c r="L13587" i="7"/>
  <c r="A13587" i="7"/>
  <c r="L20804" i="7"/>
  <c r="A20804" i="7"/>
  <c r="L19390" i="7"/>
  <c r="A19388" i="7"/>
  <c r="L17876" i="7"/>
  <c r="A17876" i="7"/>
  <c r="L17182" i="7"/>
  <c r="A17182"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20629" i="7"/>
  <c r="A20629" i="7"/>
  <c r="L20721" i="7"/>
  <c r="A20721" i="7"/>
  <c r="L20380" i="7"/>
  <c r="A20380" i="7"/>
  <c r="L19987" i="7"/>
  <c r="A19987" i="7"/>
  <c r="L20346" i="7"/>
  <c r="A20346" i="7"/>
  <c r="L19810" i="7"/>
  <c r="A19810" i="7"/>
  <c r="L20105" i="7"/>
  <c r="A20105" i="7"/>
  <c r="L20672" i="7"/>
  <c r="A20672" i="7"/>
  <c r="L20224" i="7"/>
  <c r="A20224" i="7"/>
  <c r="L19514" i="7"/>
  <c r="A19498" i="7"/>
  <c r="L20527" i="7"/>
  <c r="A20527" i="7"/>
  <c r="L20047" i="7"/>
  <c r="A20047" i="7"/>
  <c r="L19477" i="7"/>
  <c r="A19461" i="7"/>
  <c r="L20222" i="7"/>
  <c r="A20222" i="7"/>
  <c r="L19474" i="7"/>
  <c r="A19458" i="7"/>
  <c r="L20061" i="7"/>
  <c r="A20061" i="7"/>
  <c r="L18741" i="7"/>
  <c r="A18741" i="7"/>
  <c r="L18556" i="7"/>
  <c r="A18556" i="7"/>
  <c r="L18763" i="7"/>
  <c r="A18763" i="7"/>
  <c r="L18714" i="7"/>
  <c r="A18714" i="7"/>
  <c r="L18521" i="7"/>
  <c r="A18521" i="7"/>
  <c r="L19464" i="7"/>
  <c r="A19448" i="7"/>
  <c r="L18280" i="7"/>
  <c r="A18280" i="7"/>
  <c r="L19303" i="7"/>
  <c r="A19303" i="7"/>
  <c r="L17405" i="7"/>
  <c r="A17405" i="7"/>
  <c r="L18228" i="7"/>
  <c r="A18228" i="7"/>
  <c r="L17340" i="7"/>
  <c r="A17340" i="7"/>
  <c r="L18347" i="7"/>
  <c r="A18347" i="7"/>
  <c r="L17475" i="7"/>
  <c r="A17475" i="7"/>
  <c r="L16695" i="7"/>
  <c r="A16695" i="7"/>
  <c r="L16947" i="7"/>
  <c r="A16947" i="7"/>
  <c r="L17897" i="7"/>
  <c r="A17897" i="7"/>
  <c r="L17465" i="7"/>
  <c r="A17465" i="7"/>
  <c r="L18096" i="7"/>
  <c r="A18096" i="7"/>
  <c r="L16866" i="7"/>
  <c r="A16866" i="7"/>
  <c r="L17463" i="7"/>
  <c r="A17463" i="7"/>
  <c r="L17926" i="7"/>
  <c r="A17926" i="7"/>
  <c r="L17342" i="7"/>
  <c r="A17342" i="7"/>
  <c r="L16689" i="7"/>
  <c r="A16689" i="7"/>
  <c r="L16944" i="7"/>
  <c r="A16944" i="7"/>
  <c r="L16973" i="7"/>
  <c r="A16973" i="7"/>
  <c r="L16876" i="7"/>
  <c r="A16876" i="7"/>
  <c r="L16096" i="7"/>
  <c r="A16096" i="7"/>
  <c r="L16095" i="7"/>
  <c r="A16095" i="7"/>
  <c r="L16102" i="7"/>
  <c r="A16102" i="7"/>
  <c r="L16109" i="7"/>
  <c r="A16109" i="7"/>
  <c r="L16092" i="7"/>
  <c r="A16092" i="7"/>
  <c r="L16570" i="7"/>
  <c r="A16570" i="7"/>
  <c r="L16097" i="7"/>
  <c r="A16097" i="7"/>
  <c r="L20810" i="7"/>
  <c r="A20810" i="7"/>
  <c r="L20808" i="7"/>
  <c r="A20808" i="7"/>
  <c r="L20876" i="7"/>
  <c r="A20876" i="7"/>
  <c r="L20218" i="7"/>
  <c r="A20218" i="7"/>
  <c r="L20472" i="7"/>
  <c r="A20472" i="7"/>
  <c r="L18724" i="7"/>
  <c r="A18724" i="7"/>
  <c r="L19330" i="7"/>
  <c r="A19330" i="7"/>
  <c r="L18116" i="7"/>
  <c r="A18116" i="7"/>
  <c r="L18678" i="7"/>
  <c r="A18678" i="7"/>
  <c r="L18019" i="7"/>
  <c r="A18019" i="7"/>
  <c r="L18113" i="7"/>
  <c r="A18113" i="7"/>
  <c r="L18015" i="7"/>
  <c r="A18015" i="7"/>
  <c r="L17638" i="7"/>
  <c r="A17638" i="7"/>
  <c r="L16605" i="7"/>
  <c r="A16605" i="7"/>
  <c r="L14352" i="7"/>
  <c r="A14352" i="7"/>
  <c r="L14740" i="7"/>
  <c r="A14740" i="7"/>
  <c r="L14386" i="7"/>
  <c r="A14386" i="7"/>
  <c r="L12837" i="7"/>
  <c r="A12837" i="7"/>
  <c r="L12442" i="7"/>
  <c r="A12442" i="7"/>
  <c r="L20483" i="7"/>
  <c r="A20483" i="7"/>
  <c r="L20536" i="7"/>
  <c r="A20536" i="7"/>
  <c r="L17533" i="7"/>
  <c r="A17533" i="7"/>
  <c r="L17717" i="7"/>
  <c r="A17717" i="7"/>
  <c r="L17552" i="7"/>
  <c r="A1755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20890" i="7"/>
  <c r="A20890" i="7"/>
  <c r="L20819" i="7"/>
  <c r="A20819" i="7"/>
  <c r="L20785" i="7"/>
  <c r="A20785" i="7"/>
  <c r="L20816" i="7"/>
  <c r="A20816" i="7"/>
  <c r="L19457" i="7"/>
  <c r="A19441" i="7"/>
  <c r="L20573" i="7"/>
  <c r="A20573" i="7"/>
  <c r="L20893" i="7"/>
  <c r="A20893" i="7"/>
  <c r="L20892" i="7"/>
  <c r="A20892" i="7"/>
  <c r="L19519" i="7"/>
  <c r="A19503" i="7"/>
  <c r="L20395" i="7"/>
  <c r="A20395" i="7"/>
  <c r="L19899" i="7"/>
  <c r="A19899" i="7"/>
  <c r="L19305" i="7"/>
  <c r="A19305" i="7"/>
  <c r="L20642" i="7"/>
  <c r="A20642" i="7"/>
  <c r="L20370" i="7"/>
  <c r="A20370" i="7"/>
  <c r="L20050" i="7"/>
  <c r="A20050" i="7"/>
  <c r="L19637" i="7"/>
  <c r="A19634" i="7"/>
  <c r="L20569" i="7"/>
  <c r="A20569" i="7"/>
  <c r="L20209" i="7"/>
  <c r="A20209" i="7"/>
  <c r="L19897" i="7"/>
  <c r="A19897" i="7"/>
  <c r="A19567" i="7"/>
  <c r="L19567" i="7"/>
  <c r="L20744" i="7"/>
  <c r="A20744" i="7"/>
  <c r="L20392" i="7"/>
  <c r="A20392" i="7"/>
  <c r="L19928" i="7"/>
  <c r="A19928" i="7"/>
  <c r="L19421" i="7"/>
  <c r="A19405" i="7"/>
  <c r="L20567" i="7"/>
  <c r="A20567" i="7"/>
  <c r="L20247" i="7"/>
  <c r="A20247" i="7"/>
  <c r="L19786" i="7"/>
  <c r="A19783" i="7"/>
  <c r="L20702" i="7"/>
  <c r="A20702" i="7"/>
  <c r="L20390" i="7"/>
  <c r="A20390" i="7"/>
  <c r="L20158" i="7"/>
  <c r="A20158" i="7"/>
  <c r="L19633" i="7"/>
  <c r="A19630" i="7"/>
  <c r="L18026" i="7"/>
  <c r="A18026" i="7"/>
  <c r="L20181" i="7"/>
  <c r="A20181" i="7"/>
  <c r="L19917" i="7"/>
  <c r="A19917" i="7"/>
  <c r="L19458" i="7"/>
  <c r="A19442" i="7"/>
  <c r="L19292" i="7"/>
  <c r="A19292" i="7"/>
  <c r="L18988" i="7"/>
  <c r="A18988" i="7"/>
  <c r="L18652" i="7"/>
  <c r="A18652" i="7"/>
  <c r="L18021" i="7"/>
  <c r="A18021" i="7"/>
  <c r="L19291" i="7"/>
  <c r="A19291" i="7"/>
  <c r="L18971" i="7"/>
  <c r="A18971" i="7"/>
  <c r="L18531" i="7"/>
  <c r="A18531" i="7"/>
  <c r="L17509" i="7"/>
  <c r="A17509" i="7"/>
  <c r="L19030" i="7"/>
  <c r="A19026" i="7"/>
  <c r="L18554" i="7"/>
  <c r="A18554" i="7"/>
  <c r="L17421" i="7"/>
  <c r="A17421" i="7"/>
  <c r="L18985" i="7"/>
  <c r="A18985" i="7"/>
  <c r="L18665" i="7"/>
  <c r="A18665" i="7"/>
  <c r="L17813" i="7"/>
  <c r="A17813" i="7"/>
  <c r="L19296" i="7"/>
  <c r="A19296" i="7"/>
  <c r="A18888" i="7"/>
  <c r="L18888" i="7"/>
  <c r="L18552" i="7"/>
  <c r="A18552" i="7"/>
  <c r="L19471" i="7"/>
  <c r="A19455" i="7"/>
  <c r="L19203" i="7"/>
  <c r="A19191" i="7"/>
  <c r="L18783" i="7"/>
  <c r="A18783" i="7"/>
  <c r="L18380" i="7"/>
  <c r="A18380" i="7"/>
  <c r="L19566" i="7"/>
  <c r="A19566" i="7"/>
  <c r="L19150" i="7"/>
  <c r="A19142" i="7"/>
  <c r="L18662" i="7"/>
  <c r="A18662" i="7"/>
  <c r="L17781" i="7"/>
  <c r="A17781" i="7"/>
  <c r="L17820" i="7"/>
  <c r="A17820" i="7"/>
  <c r="L17420" i="7"/>
  <c r="A17420" i="7"/>
  <c r="L17046" i="7"/>
  <c r="A17046" i="7"/>
  <c r="L18235" i="7"/>
  <c r="A18235" i="7"/>
  <c r="L17779" i="7"/>
  <c r="A17779" i="7"/>
  <c r="L17483" i="7"/>
  <c r="A17483" i="7"/>
  <c r="L17163" i="7"/>
  <c r="A17163" i="7"/>
  <c r="L17658" i="7"/>
  <c r="A17658" i="7"/>
  <c r="L17282" i="7"/>
  <c r="A17282" i="7"/>
  <c r="L17056" i="7"/>
  <c r="A17056" i="7"/>
  <c r="L18025" i="7"/>
  <c r="A18025" i="7"/>
  <c r="L17609" i="7"/>
  <c r="A17609" i="7"/>
  <c r="L17249" i="7"/>
  <c r="A17249" i="7"/>
  <c r="L16898" i="7"/>
  <c r="A16898" i="7"/>
  <c r="L17832" i="7"/>
  <c r="A17832" i="7"/>
  <c r="L17528" i="7"/>
  <c r="A17528" i="7"/>
  <c r="L17264" i="7"/>
  <c r="A17264" i="7"/>
  <c r="L16895" i="7"/>
  <c r="A16895" i="7"/>
  <c r="L17983" i="7"/>
  <c r="A17983" i="7"/>
  <c r="L17607" i="7"/>
  <c r="A17607" i="7"/>
  <c r="L17343" i="7"/>
  <c r="A17343" i="7"/>
  <c r="L17087" i="7"/>
  <c r="A17087" i="7"/>
  <c r="L18102" i="7"/>
  <c r="A18102" i="7"/>
  <c r="L17654" i="7"/>
  <c r="A17654" i="7"/>
  <c r="L17350" i="7"/>
  <c r="A17350" i="7"/>
  <c r="L17050" i="7"/>
  <c r="A17050" i="7"/>
  <c r="L17057" i="7"/>
  <c r="A17057" i="7"/>
  <c r="L16817" i="7"/>
  <c r="A16817" i="7"/>
  <c r="L16824" i="7"/>
  <c r="A16824" i="7"/>
  <c r="L16822" i="7"/>
  <c r="A16822" i="7"/>
  <c r="L16901" i="7"/>
  <c r="A16901" i="7"/>
  <c r="L17004" i="7"/>
  <c r="A17004" i="7"/>
  <c r="L16899" i="7"/>
  <c r="A16899" i="7"/>
  <c r="L12293" i="7"/>
  <c r="A12293" i="7"/>
  <c r="L17591" i="7"/>
  <c r="A17591" i="7"/>
  <c r="L13516" i="7"/>
  <c r="A13516" i="7"/>
  <c r="L18853" i="7"/>
  <c r="A18853" i="7"/>
  <c r="L18083" i="7"/>
  <c r="A18083" i="7"/>
  <c r="L14659" i="7"/>
  <c r="A14659" i="7"/>
  <c r="L20840" i="7"/>
  <c r="A20840" i="7"/>
  <c r="L17819" i="7"/>
  <c r="A17819" i="7"/>
  <c r="L15069" i="7"/>
  <c r="A15069" i="7"/>
  <c r="L12780" i="7"/>
  <c r="A12780" i="7"/>
  <c r="L18733" i="7"/>
  <c r="A18733" i="7"/>
  <c r="L17612" i="7"/>
  <c r="A17612" i="7"/>
  <c r="L14645" i="7"/>
  <c r="A14645" i="7"/>
  <c r="L19246" i="7"/>
  <c r="A19246"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20292" i="7"/>
  <c r="A20292" i="7"/>
  <c r="L19404" i="7"/>
  <c r="A19514" i="7"/>
  <c r="L20651" i="7"/>
  <c r="A20651" i="7"/>
  <c r="L19403" i="7"/>
  <c r="A19513" i="7"/>
  <c r="L19938" i="7"/>
  <c r="A19938" i="7"/>
  <c r="L19756" i="7"/>
  <c r="A19753" i="7"/>
  <c r="L20352" i="7"/>
  <c r="A20352" i="7"/>
  <c r="L18336" i="7"/>
  <c r="A18336" i="7"/>
  <c r="L20303" i="7"/>
  <c r="A20303" i="7"/>
  <c r="L20590" i="7"/>
  <c r="A20590" i="7"/>
  <c r="L18837" i="7"/>
  <c r="A18837" i="7"/>
  <c r="L19672" i="7"/>
  <c r="A19669" i="7"/>
  <c r="L19081" i="7"/>
  <c r="A19076" i="7"/>
  <c r="L19128" i="7"/>
  <c r="A19123" i="7"/>
  <c r="L18334" i="7"/>
  <c r="A18334" i="7"/>
  <c r="L19095" i="7"/>
  <c r="A19090" i="7"/>
  <c r="L19169" i="7"/>
  <c r="A19161" i="7"/>
  <c r="L19077" i="7"/>
  <c r="A19072" i="7"/>
  <c r="L19247" i="7"/>
  <c r="A19247" i="7"/>
  <c r="L18348" i="7"/>
  <c r="A18348" i="7"/>
  <c r="L19099" i="7"/>
  <c r="A19094" i="7"/>
  <c r="L17772" i="7"/>
  <c r="A17772" i="7"/>
  <c r="L16743" i="7"/>
  <c r="A16743" i="7"/>
  <c r="L17739" i="7"/>
  <c r="A17739" i="7"/>
  <c r="L18409" i="7"/>
  <c r="A18409" i="7"/>
  <c r="L17361" i="7"/>
  <c r="A17361" i="7"/>
  <c r="L17071" i="7"/>
  <c r="A17071" i="7"/>
  <c r="L16744" i="7"/>
  <c r="A16744" i="7"/>
  <c r="L16748" i="7"/>
  <c r="A16748" i="7"/>
  <c r="L16851" i="7"/>
  <c r="A16851" i="7"/>
  <c r="L20373" i="7"/>
  <c r="A20373" i="7"/>
  <c r="L14991" i="7"/>
  <c r="A14991" i="7"/>
  <c r="L14225" i="7"/>
  <c r="A14225" i="7"/>
  <c r="L16457" i="7"/>
  <c r="A16457" i="7"/>
  <c r="L14733" i="7"/>
  <c r="A14733" i="7"/>
  <c r="L12640" i="7"/>
  <c r="A12640" i="7"/>
  <c r="L13048" i="7"/>
  <c r="A13048" i="7"/>
  <c r="L12610" i="7"/>
  <c r="A12610" i="7"/>
  <c r="L20849" i="7"/>
  <c r="A20849" i="7"/>
  <c r="L20611" i="7"/>
  <c r="A20611" i="7"/>
  <c r="L20426" i="7"/>
  <c r="A20426" i="7"/>
  <c r="L20425" i="7"/>
  <c r="A20425" i="7"/>
  <c r="L19090" i="7"/>
  <c r="A19085" i="7"/>
  <c r="L19681" i="7"/>
  <c r="A19678" i="7"/>
  <c r="L18836" i="7"/>
  <c r="A18836" i="7"/>
  <c r="L18601" i="7"/>
  <c r="A18601" i="7"/>
  <c r="L19334" i="7"/>
  <c r="A19334" i="7"/>
  <c r="L17354" i="7"/>
  <c r="A17354" i="7"/>
  <c r="L16461" i="7"/>
  <c r="A16461" i="7"/>
  <c r="L15996" i="7"/>
  <c r="A15996" i="7"/>
  <c r="L15042" i="7"/>
  <c r="A15042" i="7"/>
  <c r="L13790" i="7"/>
  <c r="A13790" i="7"/>
  <c r="L18476" i="7"/>
  <c r="A18476" i="7"/>
  <c r="L18340" i="7"/>
  <c r="A18340" i="7"/>
  <c r="L18430" i="7"/>
  <c r="A18430" i="7"/>
  <c r="L18145" i="7"/>
  <c r="A18145" i="7"/>
  <c r="L16756" i="7"/>
  <c r="A16756" i="7"/>
  <c r="L13318" i="7"/>
  <c r="A13318" i="7"/>
  <c r="L18082" i="7"/>
  <c r="A18082" i="7"/>
  <c r="L20238" i="7"/>
  <c r="A20238" i="7"/>
  <c r="L19446" i="7"/>
  <c r="A19430" i="7"/>
  <c r="L18606" i="7"/>
  <c r="A18606"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9679" i="7"/>
  <c r="A19676" i="7"/>
  <c r="L19842" i="7"/>
  <c r="A19842" i="7"/>
  <c r="L20048" i="7"/>
  <c r="A20048" i="7"/>
  <c r="L18732" i="7"/>
  <c r="A18732" i="7"/>
  <c r="L19416" i="7"/>
  <c r="A19400" i="7"/>
  <c r="L17996" i="7"/>
  <c r="A17996" i="7"/>
  <c r="L17799" i="7"/>
  <c r="A17799" i="7"/>
  <c r="L17614" i="7"/>
  <c r="A17614" i="7"/>
  <c r="L16575" i="7"/>
  <c r="A16575" i="7"/>
  <c r="L16662" i="7"/>
  <c r="A16662" i="7"/>
  <c r="L16173" i="7"/>
  <c r="A16173" i="7"/>
  <c r="L15212" i="7"/>
  <c r="A15212" i="7"/>
  <c r="L16514" i="7"/>
  <c r="A16514" i="7"/>
  <c r="L14120" i="7"/>
  <c r="A14120" i="7"/>
  <c r="L12758" i="7"/>
  <c r="A12758" i="7"/>
  <c r="L14124" i="7"/>
  <c r="A14124" i="7"/>
  <c r="L14130" i="7"/>
  <c r="A14130" i="7"/>
  <c r="L13875" i="7"/>
  <c r="A13875" i="7"/>
  <c r="L20825" i="7"/>
  <c r="A20825" i="7"/>
  <c r="L20716" i="7"/>
  <c r="A20716" i="7"/>
  <c r="L20714" i="7"/>
  <c r="A20714" i="7"/>
  <c r="L20401" i="7"/>
  <c r="A20401" i="7"/>
  <c r="L19848" i="7"/>
  <c r="A19848" i="7"/>
  <c r="L20406" i="7"/>
  <c r="A20406" i="7"/>
  <c r="L19736" i="7"/>
  <c r="A19733" i="7"/>
  <c r="L19186" i="7"/>
  <c r="A19176" i="7"/>
  <c r="L18558" i="7"/>
  <c r="A18558" i="7"/>
  <c r="L17881" i="7"/>
  <c r="A17881" i="7"/>
  <c r="L15255" i="7"/>
  <c r="A15255" i="7"/>
  <c r="L12232" i="7"/>
  <c r="A12232" i="7"/>
  <c r="L19499" i="7"/>
  <c r="A19483"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20284" i="7"/>
  <c r="A20284" i="7"/>
  <c r="L20308" i="7"/>
  <c r="A20308" i="7"/>
  <c r="L18288" i="7"/>
  <c r="A18288" i="7"/>
  <c r="L19653" i="7"/>
  <c r="A19650" i="7"/>
  <c r="L20041" i="7"/>
  <c r="A20041" i="7"/>
  <c r="L20384" i="7"/>
  <c r="A20384" i="7"/>
  <c r="L19643" i="7"/>
  <c r="A19640" i="7"/>
  <c r="L20207" i="7"/>
  <c r="A20207" i="7"/>
  <c r="L20606" i="7"/>
  <c r="A20606" i="7"/>
  <c r="L19934" i="7"/>
  <c r="A19934" i="7"/>
  <c r="L19468" i="7"/>
  <c r="A19452" i="7"/>
  <c r="L19397" i="7"/>
  <c r="A19507" i="7"/>
  <c r="L18683" i="7"/>
  <c r="A18683" i="7"/>
  <c r="L17373" i="7"/>
  <c r="A17373" i="7"/>
  <c r="L19012" i="7"/>
  <c r="A19008" i="7"/>
  <c r="L19011" i="7"/>
  <c r="A19007" i="7"/>
  <c r="L18774" i="7"/>
  <c r="A18774" i="7"/>
  <c r="L17867" i="7"/>
  <c r="A17867" i="7"/>
  <c r="A17385" i="7"/>
  <c r="L17385" i="7"/>
  <c r="L17759" i="7"/>
  <c r="A17759" i="7"/>
  <c r="L17758" i="7"/>
  <c r="A17758" i="7"/>
  <c r="L17013" i="7"/>
  <c r="A17013" i="7"/>
  <c r="L16604" i="7"/>
  <c r="A16604" i="7"/>
  <c r="L12878" i="7"/>
  <c r="A12878" i="7"/>
  <c r="L12280" i="7"/>
  <c r="A12280" i="7"/>
  <c r="L12282" i="7"/>
  <c r="A12282" i="7"/>
  <c r="L12696" i="7"/>
  <c r="A12696" i="7"/>
  <c r="L18252" i="7"/>
  <c r="A18252" i="7"/>
  <c r="L18448" i="7"/>
  <c r="A18448" i="7"/>
  <c r="L16865" i="7"/>
  <c r="A16865" i="7"/>
  <c r="L13916" i="7"/>
  <c r="A13916" i="7"/>
  <c r="L19860" i="7"/>
  <c r="A19860" i="7"/>
  <c r="L20796" i="7"/>
  <c r="A20796" i="7"/>
  <c r="L20383" i="7"/>
  <c r="A20383"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20236" i="7"/>
  <c r="A20236" i="7"/>
  <c r="L19916" i="7"/>
  <c r="A19916" i="7"/>
  <c r="L20267" i="7"/>
  <c r="A20267" i="7"/>
  <c r="L19485" i="7"/>
  <c r="A19469" i="7"/>
  <c r="L20234" i="7"/>
  <c r="A20234" i="7"/>
  <c r="L19921" i="7"/>
  <c r="A19921" i="7"/>
  <c r="L19912" i="7"/>
  <c r="A19912" i="7"/>
  <c r="L20071" i="7"/>
  <c r="A20071" i="7"/>
  <c r="L19449" i="7"/>
  <c r="A19433" i="7"/>
  <c r="L20190" i="7"/>
  <c r="A20190" i="7"/>
  <c r="L19025" i="7"/>
  <c r="A19021" i="7"/>
  <c r="L19122" i="7"/>
  <c r="A19117" i="7"/>
  <c r="L18788" i="7"/>
  <c r="A18788" i="7"/>
  <c r="L18995" i="7"/>
  <c r="A18995" i="7"/>
  <c r="L17293" i="7"/>
  <c r="A17293" i="7"/>
  <c r="L18681" i="7"/>
  <c r="A18681" i="7"/>
  <c r="L19143" i="7"/>
  <c r="A19135" i="7"/>
  <c r="L19212" i="7"/>
  <c r="A19198" i="7"/>
  <c r="L18277" i="7"/>
  <c r="A18277" i="7"/>
  <c r="L17428" i="7"/>
  <c r="A17428" i="7"/>
  <c r="L17339" i="7"/>
  <c r="A17339" i="7"/>
  <c r="L17466" i="7"/>
  <c r="A17466" i="7"/>
  <c r="L16802" i="7"/>
  <c r="A16802" i="7"/>
  <c r="L17398" i="7"/>
  <c r="A17398" i="7"/>
  <c r="L16872" i="7"/>
  <c r="A16872" i="7"/>
  <c r="L16693" i="7"/>
  <c r="A16693" i="7"/>
  <c r="L16196" i="7"/>
  <c r="A16196" i="7"/>
  <c r="L14398" i="7"/>
  <c r="A14398" i="7"/>
  <c r="L14434" i="7"/>
  <c r="A14434" i="7"/>
  <c r="L20605" i="7"/>
  <c r="A20605" i="7"/>
  <c r="L19659" i="7"/>
  <c r="A19656" i="7"/>
  <c r="L18452" i="7"/>
  <c r="A18452" i="7"/>
  <c r="L18466" i="7"/>
  <c r="A18466" i="7"/>
  <c r="L18175" i="7"/>
  <c r="A18175" i="7"/>
  <c r="L17668" i="7"/>
  <c r="A17668" i="7"/>
  <c r="L17666" i="7"/>
  <c r="A17666" i="7"/>
  <c r="L15192" i="7"/>
  <c r="A15192" i="7"/>
  <c r="L15191" i="7"/>
  <c r="A15191" i="7"/>
  <c r="L16453" i="7"/>
  <c r="A16453" i="7"/>
  <c r="L16148" i="7"/>
  <c r="A16148" i="7"/>
  <c r="L14915" i="7"/>
  <c r="A14915" i="7"/>
  <c r="L14791" i="7"/>
  <c r="A14791" i="7"/>
  <c r="L13987" i="7"/>
  <c r="A13987" i="7"/>
  <c r="L12765" i="7"/>
  <c r="A12765" i="7"/>
  <c r="L20010" i="7"/>
  <c r="A20010" i="7"/>
  <c r="L18199" i="7"/>
  <c r="A18199" i="7"/>
  <c r="L18155" i="7"/>
  <c r="A18155" i="7"/>
  <c r="L17367" i="7"/>
  <c r="A17367" i="7"/>
  <c r="L14800" i="7"/>
  <c r="A14800" i="7"/>
  <c r="L12612" i="7"/>
  <c r="A12612" i="7"/>
  <c r="L12917" i="7"/>
  <c r="A12917" i="7"/>
  <c r="L20332" i="7"/>
  <c r="A20332" i="7"/>
  <c r="L19925" i="7"/>
  <c r="A19925" i="7"/>
  <c r="L17676" i="7"/>
  <c r="A17676" i="7"/>
  <c r="L16486" i="7"/>
  <c r="A16486" i="7"/>
  <c r="L14015" i="7"/>
  <c r="A14015" i="7"/>
  <c r="L13803" i="7"/>
  <c r="A13803" i="7"/>
  <c r="L20452" i="7"/>
  <c r="A20452" i="7"/>
  <c r="L19539" i="7"/>
  <c r="A19539" i="7"/>
  <c r="L18227" i="7"/>
  <c r="A18227" i="7"/>
  <c r="L16886" i="7"/>
  <c r="A16886" i="7"/>
  <c r="L16180" i="7"/>
  <c r="A16180" i="7"/>
  <c r="L14914" i="7"/>
  <c r="A14914" i="7"/>
  <c r="L13750" i="7"/>
  <c r="A13750" i="7"/>
  <c r="L12909" i="7"/>
  <c r="A12909" i="7"/>
  <c r="L20427" i="7"/>
  <c r="A20427" i="7"/>
  <c r="L19944" i="7"/>
  <c r="A19944" i="7"/>
  <c r="L18124" i="7"/>
  <c r="A18124" i="7"/>
  <c r="L19088" i="7"/>
  <c r="A19083" i="7"/>
  <c r="L18167" i="7"/>
  <c r="A18167" i="7"/>
  <c r="L18314" i="7"/>
  <c r="A18314" i="7"/>
  <c r="L18854" i="7"/>
  <c r="A18854" i="7"/>
  <c r="L17764" i="7"/>
  <c r="A17764" i="7"/>
  <c r="L18065" i="7"/>
  <c r="A18065" i="7"/>
  <c r="L17255" i="7"/>
  <c r="A17255" i="7"/>
  <c r="L14988" i="7"/>
  <c r="A14988" i="7"/>
  <c r="L14098" i="7"/>
  <c r="A14098" i="7"/>
  <c r="L19536" i="7"/>
  <c r="A19536" i="7"/>
  <c r="L20723" i="7"/>
  <c r="A20723" i="7"/>
  <c r="L15178" i="7"/>
  <c r="A15178" i="7"/>
  <c r="L13478" i="7"/>
  <c r="A13478" i="7"/>
  <c r="L19572" i="7"/>
  <c r="A19572" i="7"/>
  <c r="L18646" i="7"/>
  <c r="A18646" i="7"/>
  <c r="L17512" i="7"/>
  <c r="A17512" i="7"/>
  <c r="L14156" i="7"/>
  <c r="A14156" i="7"/>
  <c r="L14014" i="7"/>
  <c r="A14014" i="7"/>
  <c r="L19392" i="7"/>
  <c r="A19390" i="7"/>
  <c r="L14951" i="7"/>
  <c r="A14951" i="7"/>
  <c r="L15251" i="7"/>
  <c r="A15251" i="7"/>
  <c r="L14749" i="7"/>
  <c r="A14749" i="7"/>
  <c r="L14083" i="7"/>
  <c r="A14083" i="7"/>
  <c r="L12203" i="7"/>
  <c r="A12203" i="7"/>
  <c r="L20539" i="7"/>
  <c r="A20539" i="7"/>
  <c r="L20576" i="7"/>
  <c r="A20576" i="7"/>
  <c r="L19919" i="7"/>
  <c r="A19919" i="7"/>
  <c r="L17725" i="7"/>
  <c r="A17725" i="7"/>
  <c r="L19135" i="7"/>
  <c r="A19127" i="7"/>
  <c r="L18243" i="7"/>
  <c r="A18243" i="7"/>
  <c r="L17968" i="7"/>
  <c r="A17968" i="7"/>
  <c r="L16862" i="7"/>
  <c r="A16862" i="7"/>
  <c r="L15472" i="7"/>
  <c r="A15472" i="7"/>
  <c r="L16131" i="7"/>
  <c r="A16131" i="7"/>
  <c r="L14311" i="7"/>
  <c r="A14311" i="7"/>
  <c r="L12254" i="7"/>
  <c r="A12254" i="7"/>
  <c r="L20009" i="7"/>
  <c r="A20009" i="7"/>
  <c r="L18562" i="7"/>
  <c r="A18562" i="7"/>
  <c r="L18544" i="7"/>
  <c r="A18544" i="7"/>
  <c r="L17435" i="7"/>
  <c r="A17435" i="7"/>
  <c r="L17830" i="7"/>
  <c r="A17830" i="7"/>
  <c r="L15577" i="7"/>
  <c r="A15577" i="7"/>
  <c r="L13585" i="7"/>
  <c r="A13585" i="7"/>
  <c r="L13453" i="7"/>
  <c r="A13453" i="7"/>
  <c r="L20635" i="7"/>
  <c r="A20635" i="7"/>
  <c r="L19619" i="7"/>
  <c r="A19616" i="7"/>
  <c r="L19877" i="7"/>
  <c r="A19877" i="7"/>
  <c r="L19145" i="7"/>
  <c r="A19137" i="7"/>
  <c r="L17873" i="7"/>
  <c r="A17873" i="7"/>
  <c r="L17036" i="7"/>
  <c r="A17036" i="7"/>
  <c r="L15143" i="7"/>
  <c r="A15143" i="7"/>
  <c r="L16602" i="7"/>
  <c r="A16602" i="7"/>
  <c r="L13015" i="7"/>
  <c r="A13015" i="7"/>
  <c r="L13116" i="7"/>
  <c r="A13116" i="7"/>
  <c r="L12310" i="7"/>
  <c r="A12310" i="7"/>
  <c r="L12747" i="7"/>
  <c r="A12747" i="7"/>
  <c r="L18829" i="7"/>
  <c r="A18829" i="7"/>
  <c r="L18623" i="7"/>
  <c r="A18623" i="7"/>
  <c r="L18291" i="7"/>
  <c r="A18291" i="7"/>
  <c r="L17510" i="7"/>
  <c r="A17510" i="7"/>
  <c r="L16782" i="7"/>
  <c r="A16782" i="7"/>
  <c r="L16582" i="7"/>
  <c r="A16582" i="7"/>
  <c r="L14373" i="7"/>
  <c r="A14373" i="7"/>
  <c r="L20314" i="7"/>
  <c r="A20314" i="7"/>
  <c r="L18844" i="7"/>
  <c r="A18844" i="7"/>
  <c r="L19364" i="7"/>
  <c r="A19362" i="7"/>
  <c r="L18480" i="7"/>
  <c r="A18480" i="7"/>
  <c r="L16794" i="7"/>
  <c r="A16794" i="7"/>
  <c r="L15528" i="7"/>
  <c r="A15528" i="7"/>
  <c r="L15570" i="7"/>
  <c r="A15570" i="7"/>
  <c r="L14406" i="7"/>
  <c r="A14406" i="7"/>
  <c r="L13933" i="7"/>
  <c r="A13933" i="7"/>
  <c r="L13139" i="7"/>
  <c r="A13139" i="7"/>
  <c r="L19687" i="7"/>
  <c r="A19684" i="7"/>
  <c r="L20255" i="7"/>
  <c r="A20255" i="7"/>
  <c r="L17941" i="7"/>
  <c r="A17941" i="7"/>
  <c r="L17186" i="7"/>
  <c r="A17186" i="7"/>
  <c r="L17711" i="7"/>
  <c r="A17711" i="7"/>
  <c r="L13188" i="7"/>
  <c r="A13188" i="7"/>
  <c r="L14367" i="7"/>
  <c r="A14367" i="7"/>
  <c r="L20801" i="7"/>
  <c r="A20801" i="7"/>
  <c r="L18991" i="7"/>
  <c r="A18991" i="7"/>
  <c r="L13868" i="7"/>
  <c r="A13868" i="7"/>
  <c r="L20276" i="7"/>
  <c r="A20276" i="7"/>
  <c r="L18352" i="7"/>
  <c r="A18352" i="7"/>
  <c r="L16542" i="7"/>
  <c r="A16542" i="7"/>
  <c r="L16579" i="7"/>
  <c r="A16579" i="7"/>
  <c r="L20883" i="7"/>
  <c r="A20883" i="7"/>
  <c r="L20885" i="7"/>
  <c r="A20885" i="7"/>
  <c r="L20091" i="7"/>
  <c r="A20091" i="7"/>
  <c r="L20002" i="7"/>
  <c r="A20002" i="7"/>
  <c r="L20447" i="7"/>
  <c r="A20447" i="7"/>
  <c r="A19774" i="7"/>
  <c r="L19777" i="7"/>
  <c r="L20093" i="7"/>
  <c r="A20093" i="7"/>
  <c r="L19412" i="7"/>
  <c r="A19396" i="7"/>
  <c r="L19347" i="7"/>
  <c r="A19347" i="7"/>
  <c r="L19126" i="7"/>
  <c r="A19121" i="7"/>
  <c r="L19223" i="7"/>
  <c r="A19223" i="7"/>
  <c r="L17802" i="7"/>
  <c r="A17802" i="7"/>
  <c r="L17058" i="7"/>
  <c r="A17058" i="7"/>
  <c r="L18129" i="7"/>
  <c r="A18129" i="7"/>
  <c r="L17480" i="7"/>
  <c r="A17480" i="7"/>
  <c r="L16930" i="7"/>
  <c r="A16930" i="7"/>
  <c r="L17065" i="7"/>
  <c r="A17065" i="7"/>
  <c r="L16997" i="7"/>
  <c r="A16997" i="7"/>
  <c r="L15336" i="7"/>
  <c r="A15336" i="7"/>
  <c r="L14497" i="7"/>
  <c r="A14497" i="7"/>
  <c r="L15332" i="7"/>
  <c r="A15332" i="7"/>
  <c r="L15337" i="7"/>
  <c r="A15337" i="7"/>
  <c r="L13232" i="7"/>
  <c r="A13232" i="7"/>
  <c r="L14390" i="7"/>
  <c r="A14390" i="7"/>
  <c r="L13228" i="7"/>
  <c r="A13228" i="7"/>
  <c r="L14418" i="7"/>
  <c r="A14418" i="7"/>
  <c r="L12347" i="7"/>
  <c r="A12347" i="7"/>
  <c r="L20767" i="7"/>
  <c r="A20767" i="7"/>
  <c r="L19638" i="7"/>
  <c r="A19635" i="7"/>
  <c r="L20120" i="7"/>
  <c r="A20120" i="7"/>
  <c r="L18628" i="7"/>
  <c r="A18628" i="7"/>
  <c r="L18560" i="7"/>
  <c r="A18560" i="7"/>
  <c r="L17570" i="7"/>
  <c r="A17570" i="7"/>
  <c r="L17703" i="7"/>
  <c r="A17703" i="7"/>
  <c r="L16766" i="7"/>
  <c r="A16766" i="7"/>
  <c r="L15631" i="7"/>
  <c r="A15631" i="7"/>
  <c r="L13929" i="7"/>
  <c r="A13929" i="7"/>
  <c r="L12487" i="7"/>
  <c r="A12487" i="7"/>
  <c r="L19811" i="7"/>
  <c r="A19811" i="7"/>
  <c r="L19545" i="7"/>
  <c r="A19545"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8621" i="7"/>
  <c r="A18621" i="7"/>
  <c r="L20782" i="7"/>
  <c r="A20782" i="7"/>
  <c r="L20780" i="7"/>
  <c r="A20780" i="7"/>
  <c r="L19686" i="7"/>
  <c r="A19683" i="7"/>
  <c r="L20122" i="7"/>
  <c r="A20122" i="7"/>
  <c r="L20121" i="7"/>
  <c r="A20121" i="7"/>
  <c r="L19992" i="7"/>
  <c r="A19992" i="7"/>
  <c r="L18637" i="7"/>
  <c r="A18637" i="7"/>
  <c r="L20318" i="7"/>
  <c r="A20318" i="7"/>
  <c r="L20125" i="7"/>
  <c r="A20125" i="7"/>
  <c r="L19268" i="7"/>
  <c r="A19268" i="7"/>
  <c r="L18956" i="7"/>
  <c r="A18956" i="7"/>
  <c r="L19443" i="7"/>
  <c r="A19427" i="7"/>
  <c r="L18955" i="7"/>
  <c r="A18955" i="7"/>
  <c r="L17677" i="7"/>
  <c r="A17677" i="7"/>
  <c r="L18962" i="7"/>
  <c r="A18962" i="7"/>
  <c r="L18373" i="7"/>
  <c r="A18373" i="7"/>
  <c r="L18801" i="7"/>
  <c r="A18801" i="7"/>
  <c r="L16698" i="7"/>
  <c r="A16698" i="7"/>
  <c r="L18960" i="7"/>
  <c r="A18960" i="7"/>
  <c r="L19271" i="7"/>
  <c r="A19271" i="7"/>
  <c r="L18631" i="7"/>
  <c r="A18631" i="7"/>
  <c r="L19254" i="7"/>
  <c r="A19254" i="7"/>
  <c r="L18798" i="7"/>
  <c r="A18798" i="7"/>
  <c r="L17948" i="7"/>
  <c r="A17948" i="7"/>
  <c r="L17971" i="7"/>
  <c r="A17971" i="7"/>
  <c r="L17411" i="7"/>
  <c r="A17411" i="7"/>
  <c r="L18353" i="7"/>
  <c r="A18353" i="7"/>
  <c r="L17081" i="7"/>
  <c r="A17081" i="7"/>
  <c r="L17679" i="7"/>
  <c r="A17679" i="7"/>
  <c r="L17414" i="7"/>
  <c r="A17414" i="7"/>
  <c r="L14935" i="7"/>
  <c r="A14935" i="7"/>
  <c r="L16266" i="7"/>
  <c r="A16266" i="7"/>
  <c r="L14630" i="7"/>
  <c r="A14630" i="7"/>
  <c r="L14266" i="7"/>
  <c r="A14266" i="7"/>
  <c r="L20084" i="7"/>
  <c r="A20084" i="7"/>
  <c r="L19553" i="7"/>
  <c r="A19553" i="7"/>
  <c r="L18874" i="7"/>
  <c r="A18874" i="7"/>
  <c r="L18872" i="7"/>
  <c r="A18872" i="7"/>
  <c r="L17732" i="7"/>
  <c r="A17732" i="7"/>
  <c r="L17671" i="7"/>
  <c r="A17671" i="7"/>
  <c r="L16312" i="7"/>
  <c r="A16312" i="7"/>
  <c r="L15986" i="7"/>
  <c r="A15986" i="7"/>
  <c r="L12895" i="7"/>
  <c r="A12895" i="7"/>
  <c r="L13915" i="7"/>
  <c r="A13915" i="7"/>
  <c r="L18525" i="7"/>
  <c r="A18525" i="7"/>
  <c r="L18685" i="7"/>
  <c r="A18685" i="7"/>
  <c r="L20501" i="7"/>
  <c r="A20501" i="7"/>
  <c r="L18084" i="7"/>
  <c r="A18084" i="7"/>
  <c r="L17402" i="7"/>
  <c r="A17402" i="7"/>
  <c r="L17750" i="7"/>
  <c r="A17750" i="7"/>
  <c r="L16426" i="7"/>
  <c r="A16426" i="7"/>
  <c r="L19333" i="7"/>
  <c r="A19333" i="7"/>
  <c r="L14893" i="7"/>
  <c r="A14893" i="7"/>
  <c r="L15489" i="7"/>
  <c r="A15489" i="7"/>
  <c r="L14582" i="7"/>
  <c r="A14582" i="7"/>
  <c r="L13586" i="7"/>
  <c r="A13586" i="7"/>
  <c r="L20058" i="7"/>
  <c r="A20058" i="7"/>
  <c r="L17617" i="7"/>
  <c r="A17617" i="7"/>
  <c r="L15864" i="7"/>
  <c r="A15864" i="7"/>
  <c r="L15879" i="7"/>
  <c r="A15879" i="7"/>
  <c r="L16430" i="7"/>
  <c r="A16430" i="7"/>
  <c r="L15790" i="7"/>
  <c r="A15790" i="7"/>
  <c r="L15797" i="7"/>
  <c r="A15797" i="7"/>
  <c r="L15844" i="7"/>
  <c r="A15844" i="7"/>
  <c r="L15851" i="7"/>
  <c r="A15851" i="7"/>
  <c r="L15858" i="7"/>
  <c r="A15858" i="7"/>
  <c r="L15865" i="7"/>
  <c r="A15865" i="7"/>
  <c r="L20684" i="7"/>
  <c r="A20684" i="7"/>
  <c r="L20678" i="7"/>
  <c r="A20678" i="7"/>
  <c r="L16674" i="7"/>
  <c r="A16674" i="7"/>
  <c r="L14411" i="7"/>
  <c r="A14411" i="7"/>
  <c r="L20900" i="7"/>
  <c r="A20900" i="7"/>
  <c r="L19787" i="7"/>
  <c r="A19784" i="7"/>
  <c r="L17060" i="7"/>
  <c r="A17060" i="7"/>
  <c r="L16409" i="7"/>
  <c r="A16409" i="7"/>
  <c r="L20887" i="7"/>
  <c r="A20887" i="7"/>
  <c r="L18526" i="7"/>
  <c r="A18526" i="7"/>
  <c r="L16867" i="7"/>
  <c r="A16867" i="7"/>
  <c r="L15407" i="7"/>
  <c r="A15407" i="7"/>
  <c r="L14842" i="7"/>
  <c r="A14842" i="7"/>
  <c r="L15305" i="7"/>
  <c r="A15305" i="7"/>
  <c r="L19828" i="7"/>
  <c r="A19828" i="7"/>
  <c r="L20608" i="7"/>
  <c r="A20608" i="7"/>
  <c r="L20221" i="7"/>
  <c r="A20221" i="7"/>
  <c r="L18191" i="7"/>
  <c r="A18191" i="7"/>
  <c r="L19043" i="7"/>
  <c r="A19039" i="7"/>
  <c r="L18446" i="7"/>
  <c r="A18446" i="7"/>
  <c r="L17299" i="7"/>
  <c r="A17299" i="7"/>
  <c r="L17743" i="7"/>
  <c r="A17743"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20827" i="7"/>
  <c r="A20827" i="7"/>
  <c r="L19991" i="7"/>
  <c r="A19991" i="7"/>
  <c r="L18744" i="7"/>
  <c r="A18744" i="7"/>
  <c r="L17291" i="7"/>
  <c r="A17291" i="7"/>
  <c r="L17193" i="7"/>
  <c r="A17193" i="7"/>
  <c r="L16796" i="7"/>
  <c r="A16796" i="7"/>
  <c r="L12294" i="7"/>
  <c r="A12294" i="7"/>
  <c r="L15466" i="7"/>
  <c r="A15466" i="7"/>
  <c r="L14654" i="7"/>
  <c r="A14654" i="7"/>
  <c r="L13315" i="7"/>
  <c r="A13315" i="7"/>
  <c r="L20659" i="7"/>
  <c r="A20659" i="7"/>
  <c r="L19389" i="7"/>
  <c r="A19387"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20524" i="7"/>
  <c r="A20524" i="7"/>
  <c r="L20846" i="7"/>
  <c r="A20846" i="7"/>
  <c r="L20547" i="7"/>
  <c r="A20547" i="7"/>
  <c r="L19971" i="7"/>
  <c r="A19971" i="7"/>
  <c r="L20266" i="7"/>
  <c r="A20266" i="7"/>
  <c r="L19765" i="7"/>
  <c r="A19762" i="7"/>
  <c r="L20025" i="7"/>
  <c r="A20025" i="7"/>
  <c r="L20624" i="7"/>
  <c r="A20624" i="7"/>
  <c r="L20192" i="7"/>
  <c r="A20192" i="7"/>
  <c r="L19481" i="7"/>
  <c r="A19465" i="7"/>
  <c r="L20487" i="7"/>
  <c r="A20487" i="7"/>
  <c r="L19975" i="7"/>
  <c r="A19975" i="7"/>
  <c r="L18629" i="7"/>
  <c r="A18629" i="7"/>
  <c r="L20166" i="7"/>
  <c r="A20166" i="7"/>
  <c r="L17229" i="7"/>
  <c r="A17229" i="7"/>
  <c r="L19973" i="7"/>
  <c r="A19973" i="7"/>
  <c r="L17925" i="7"/>
  <c r="A17925" i="7"/>
  <c r="L17605" i="7"/>
  <c r="A17605" i="7"/>
  <c r="L18659" i="7"/>
  <c r="A18659" i="7"/>
  <c r="L18602" i="7"/>
  <c r="A18602" i="7"/>
  <c r="L19197" i="7"/>
  <c r="A19185" i="7"/>
  <c r="L18424" i="7"/>
  <c r="A18424" i="7"/>
  <c r="L19160" i="7"/>
  <c r="A19152" i="7"/>
  <c r="L18231" i="7"/>
  <c r="A18231" i="7"/>
  <c r="L19167" i="7"/>
  <c r="A19159" i="7"/>
  <c r="L19550" i="7"/>
  <c r="A19550" i="7"/>
  <c r="L17613" i="7"/>
  <c r="A17613" i="7"/>
  <c r="L17324" i="7"/>
  <c r="A17324" i="7"/>
  <c r="L18283" i="7"/>
  <c r="A18283" i="7"/>
  <c r="L17459" i="7"/>
  <c r="A17459" i="7"/>
  <c r="L17730" i="7"/>
  <c r="A17730" i="7"/>
  <c r="L16874" i="7"/>
  <c r="A16874" i="7"/>
  <c r="L17857" i="7"/>
  <c r="A17857" i="7"/>
  <c r="L17441" i="7"/>
  <c r="A17441" i="7"/>
  <c r="L17856" i="7"/>
  <c r="A17856" i="7"/>
  <c r="L17967" i="7"/>
  <c r="A17967" i="7"/>
  <c r="L17407" i="7"/>
  <c r="A17407" i="7"/>
  <c r="L17854" i="7"/>
  <c r="A17854" i="7"/>
  <c r="L17294" i="7"/>
  <c r="A17294" i="7"/>
  <c r="L16920" i="7"/>
  <c r="A16920" i="7"/>
  <c r="L16949" i="7"/>
  <c r="A16949" i="7"/>
  <c r="L16788" i="7"/>
  <c r="A16788" i="7"/>
  <c r="L16875" i="7"/>
  <c r="A16875" i="7"/>
  <c r="L16088" i="7"/>
  <c r="A16088" i="7"/>
  <c r="L16071" i="7"/>
  <c r="A16071" i="7"/>
  <c r="L16094" i="7"/>
  <c r="A16094" i="7"/>
  <c r="L16101" i="7"/>
  <c r="A16101" i="7"/>
  <c r="L16012" i="7"/>
  <c r="A16012" i="7"/>
  <c r="L16106" i="7"/>
  <c r="A16106" i="7"/>
  <c r="L16089" i="7"/>
  <c r="A16089" i="7"/>
  <c r="L20875" i="7"/>
  <c r="A20875" i="7"/>
  <c r="L20468" i="7"/>
  <c r="A20468" i="7"/>
  <c r="L20812" i="7"/>
  <c r="A20812" i="7"/>
  <c r="L20154" i="7"/>
  <c r="A20154" i="7"/>
  <c r="L18677" i="7"/>
  <c r="A18677" i="7"/>
  <c r="L18676" i="7"/>
  <c r="A18676" i="7"/>
  <c r="L18994" i="7"/>
  <c r="A18994" i="7"/>
  <c r="L18984" i="7"/>
  <c r="A18984" i="7"/>
  <c r="L18670" i="7"/>
  <c r="A18670" i="7"/>
  <c r="L18011" i="7"/>
  <c r="A18011" i="7"/>
  <c r="L18001" i="7"/>
  <c r="A18001" i="7"/>
  <c r="L17575" i="7"/>
  <c r="A17575" i="7"/>
  <c r="L17598" i="7"/>
  <c r="A17598" i="7"/>
  <c r="L14869" i="7"/>
  <c r="A14869" i="7"/>
  <c r="L14176" i="7"/>
  <c r="A14176" i="7"/>
  <c r="L13628" i="7"/>
  <c r="A13628" i="7"/>
  <c r="L14354" i="7"/>
  <c r="A14354" i="7"/>
  <c r="L12573" i="7"/>
  <c r="A12573" i="7"/>
  <c r="L12713" i="7"/>
  <c r="A12713" i="7"/>
  <c r="L20163" i="7"/>
  <c r="A20163" i="7"/>
  <c r="L20040" i="7"/>
  <c r="A20040" i="7"/>
  <c r="L18999" i="7"/>
  <c r="A19218" i="7"/>
  <c r="L17532" i="7"/>
  <c r="A17532" i="7"/>
  <c r="L17719" i="7"/>
  <c r="A17719"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9751" i="7"/>
  <c r="A19748" i="7"/>
  <c r="L20769" i="7"/>
  <c r="A20769" i="7"/>
  <c r="L20725" i="7"/>
  <c r="A20725" i="7"/>
  <c r="L20800" i="7"/>
  <c r="A20800" i="7"/>
  <c r="L20895" i="7"/>
  <c r="A20895" i="7"/>
  <c r="L20180" i="7"/>
  <c r="A20180" i="7"/>
  <c r="L20821" i="7"/>
  <c r="A20821" i="7"/>
  <c r="L20860" i="7"/>
  <c r="A20860" i="7"/>
  <c r="L20747" i="7"/>
  <c r="A20747" i="7"/>
  <c r="L20339" i="7"/>
  <c r="A20339" i="7"/>
  <c r="L19835" i="7"/>
  <c r="A19835" i="7"/>
  <c r="L19132" i="7"/>
  <c r="A19213" i="7"/>
  <c r="L20570" i="7"/>
  <c r="A20570" i="7"/>
  <c r="L20338" i="7"/>
  <c r="A20338" i="7"/>
  <c r="L19994" i="7"/>
  <c r="A19994" i="7"/>
  <c r="L19621" i="7"/>
  <c r="A19618" i="7"/>
  <c r="L20505" i="7"/>
  <c r="A20505" i="7"/>
  <c r="L20185" i="7"/>
  <c r="A20185" i="7"/>
  <c r="L19849" i="7"/>
  <c r="A19849" i="7"/>
  <c r="L19548" i="7"/>
  <c r="A19548" i="7"/>
  <c r="L20704" i="7"/>
  <c r="A20704" i="7"/>
  <c r="L20336" i="7"/>
  <c r="A20336" i="7"/>
  <c r="L19896" i="7"/>
  <c r="A19896" i="7"/>
  <c r="L19297" i="7"/>
  <c r="A19297" i="7"/>
  <c r="L20535" i="7"/>
  <c r="A20535" i="7"/>
  <c r="L20183" i="7"/>
  <c r="A20183" i="7"/>
  <c r="L19778" i="7"/>
  <c r="A19775" i="7"/>
  <c r="L20686" i="7"/>
  <c r="A20686" i="7"/>
  <c r="L20342" i="7"/>
  <c r="A20342" i="7"/>
  <c r="L20142" i="7"/>
  <c r="A20142" i="7"/>
  <c r="L19601" i="7"/>
  <c r="A19598" i="7"/>
  <c r="L17213" i="7"/>
  <c r="A17213" i="7"/>
  <c r="L20157" i="7"/>
  <c r="A20157" i="7"/>
  <c r="L19861" i="7"/>
  <c r="A19861" i="7"/>
  <c r="L19017" i="7"/>
  <c r="A19013" i="7"/>
  <c r="L19260" i="7"/>
  <c r="A19260" i="7"/>
  <c r="L18972" i="7"/>
  <c r="A18972" i="7"/>
  <c r="L18588" i="7"/>
  <c r="A18588" i="7"/>
  <c r="L17834" i="7"/>
  <c r="A17834" i="7"/>
  <c r="L19259" i="7"/>
  <c r="A19259" i="7"/>
  <c r="L18931" i="7"/>
  <c r="A18931" i="7"/>
  <c r="A18515" i="7"/>
  <c r="L18515" i="7"/>
  <c r="L17261" i="7"/>
  <c r="A17261" i="7"/>
  <c r="L19014" i="7"/>
  <c r="A19010" i="7"/>
  <c r="L18530" i="7"/>
  <c r="A18530" i="7"/>
  <c r="L19257" i="7"/>
  <c r="A19257" i="7"/>
  <c r="L18969" i="7"/>
  <c r="A18969" i="7"/>
  <c r="L18593" i="7"/>
  <c r="A18593" i="7"/>
  <c r="L17165" i="7"/>
  <c r="A17165" i="7"/>
  <c r="L19214" i="7"/>
  <c r="A19200" i="7"/>
  <c r="L18808" i="7"/>
  <c r="A18808" i="7"/>
  <c r="L18512" i="7"/>
  <c r="A18512" i="7"/>
  <c r="L19455" i="7"/>
  <c r="A19439" i="7"/>
  <c r="L19151" i="7"/>
  <c r="A19143" i="7"/>
  <c r="L18759" i="7"/>
  <c r="A18759" i="7"/>
  <c r="L18368" i="7"/>
  <c r="A18368" i="7"/>
  <c r="L19518" i="7"/>
  <c r="A19502" i="7"/>
  <c r="L19115" i="7"/>
  <c r="A19110" i="7"/>
  <c r="L18590" i="7"/>
  <c r="A18590" i="7"/>
  <c r="L17349" i="7"/>
  <c r="A17349" i="7"/>
  <c r="L17812" i="7"/>
  <c r="A17812" i="7"/>
  <c r="L17348" i="7"/>
  <c r="A17348" i="7"/>
  <c r="L17006" i="7"/>
  <c r="A17006" i="7"/>
  <c r="L18139" i="7"/>
  <c r="A18139" i="7"/>
  <c r="L17715" i="7"/>
  <c r="A17715" i="7"/>
  <c r="L17419" i="7"/>
  <c r="A17419" i="7"/>
  <c r="L17155" i="7"/>
  <c r="A17155" i="7"/>
  <c r="L17626" i="7"/>
  <c r="A17626" i="7"/>
  <c r="L17266" i="7"/>
  <c r="A17266" i="7"/>
  <c r="L17002" i="7"/>
  <c r="A17002" i="7"/>
  <c r="L17985" i="7"/>
  <c r="A17985" i="7"/>
  <c r="L17577" i="7"/>
  <c r="A17577" i="7"/>
  <c r="A17241" i="7"/>
  <c r="L17241" i="7"/>
  <c r="L16831" i="7"/>
  <c r="A16831" i="7"/>
  <c r="L17784" i="7"/>
  <c r="A17784" i="7"/>
  <c r="L17520" i="7"/>
  <c r="A17520" i="7"/>
  <c r="L17248" i="7"/>
  <c r="A17248" i="7"/>
  <c r="L16826" i="7"/>
  <c r="A16826" i="7"/>
  <c r="L17903" i="7"/>
  <c r="A17903" i="7"/>
  <c r="L17583" i="7"/>
  <c r="A17583" i="7"/>
  <c r="L17327" i="7"/>
  <c r="A17327" i="7"/>
  <c r="L17051" i="7"/>
  <c r="A17051" i="7"/>
  <c r="L18022" i="7"/>
  <c r="A18022" i="7"/>
  <c r="L17630" i="7"/>
  <c r="A17630" i="7"/>
  <c r="L17318" i="7"/>
  <c r="A17318" i="7"/>
  <c r="L17010" i="7"/>
  <c r="A17010" i="7"/>
  <c r="A17049" i="7"/>
  <c r="L17049" i="7"/>
  <c r="L16721" i="7"/>
  <c r="A16721" i="7"/>
  <c r="L16720" i="7"/>
  <c r="A16720" i="7"/>
  <c r="L16702" i="7"/>
  <c r="A16702" i="7"/>
  <c r="L16893" i="7"/>
  <c r="A16893" i="7"/>
  <c r="L16964" i="7"/>
  <c r="A16964" i="7"/>
  <c r="L16891" i="7"/>
  <c r="A16891" i="7"/>
  <c r="L12379" i="7"/>
  <c r="A12379" i="7"/>
  <c r="L14166" i="7"/>
  <c r="A14166" i="7"/>
  <c r="L19507" i="7"/>
  <c r="A19491" i="7"/>
  <c r="L17602" i="7"/>
  <c r="A17602" i="7"/>
  <c r="L14155" i="7"/>
  <c r="A14155" i="7"/>
  <c r="L20502" i="7"/>
  <c r="A20502" i="7"/>
  <c r="L17227" i="7"/>
  <c r="A17227" i="7"/>
  <c r="L19419" i="7"/>
  <c r="A19403" i="7"/>
  <c r="L15090" i="7"/>
  <c r="A15090" i="7"/>
  <c r="L13941" i="7"/>
  <c r="A13941" i="7"/>
  <c r="L20789" i="7"/>
  <c r="A20789" i="7"/>
  <c r="L17307" i="7"/>
  <c r="A17307" i="7"/>
  <c r="L13989" i="7"/>
  <c r="A13989" i="7"/>
  <c r="L17239" i="7"/>
  <c r="A1723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L20597" i="7"/>
  <c r="A20597" i="7"/>
  <c r="A19473" i="7"/>
  <c r="L19489" i="7"/>
  <c r="L20619" i="7"/>
  <c r="A20619" i="7"/>
  <c r="L16951" i="7"/>
  <c r="A16951" i="7"/>
  <c r="L19749" i="7"/>
  <c r="A19746" i="7"/>
  <c r="L19748" i="7"/>
  <c r="A19745" i="7"/>
  <c r="L20328" i="7"/>
  <c r="A20328" i="7"/>
  <c r="L20639" i="7"/>
  <c r="A20639" i="7"/>
  <c r="L19831" i="7"/>
  <c r="A19831" i="7"/>
  <c r="L20294" i="7"/>
  <c r="A20294" i="7"/>
  <c r="L18320" i="7"/>
  <c r="A18320" i="7"/>
  <c r="L19664" i="7"/>
  <c r="A19661" i="7"/>
  <c r="L18828" i="7"/>
  <c r="A18828" i="7"/>
  <c r="L19096" i="7"/>
  <c r="A19091" i="7"/>
  <c r="L18213" i="7"/>
  <c r="A18213" i="7"/>
  <c r="L19079" i="7"/>
  <c r="A19074" i="7"/>
  <c r="L19094" i="7"/>
  <c r="A19089" i="7"/>
  <c r="L19028" i="7"/>
  <c r="A19024" i="7"/>
  <c r="L19092" i="7"/>
  <c r="A19087" i="7"/>
  <c r="L18197" i="7"/>
  <c r="A18197" i="7"/>
  <c r="L19091" i="7"/>
  <c r="A19086" i="7"/>
  <c r="L17756" i="7"/>
  <c r="A17756" i="7"/>
  <c r="L18411" i="7"/>
  <c r="A18411" i="7"/>
  <c r="L17595" i="7"/>
  <c r="A17595" i="7"/>
  <c r="L18345" i="7"/>
  <c r="A18345" i="7"/>
  <c r="L16850" i="7"/>
  <c r="A16850" i="7"/>
  <c r="L16740" i="7"/>
  <c r="A16740" i="7"/>
  <c r="L16747" i="7"/>
  <c r="A16747" i="7"/>
  <c r="L20149" i="7"/>
  <c r="A20149" i="7"/>
  <c r="L14813" i="7"/>
  <c r="A14813" i="7"/>
  <c r="L16523" i="7"/>
  <c r="A16523" i="7"/>
  <c r="L16161" i="7"/>
  <c r="A16161" i="7"/>
  <c r="L14685" i="7"/>
  <c r="A14685" i="7"/>
  <c r="L14707" i="7"/>
  <c r="A14707" i="7"/>
  <c r="L12983" i="7"/>
  <c r="A12983" i="7"/>
  <c r="L12234" i="7"/>
  <c r="A12234" i="7"/>
  <c r="L20793" i="7"/>
  <c r="A20793" i="7"/>
  <c r="L20603" i="7"/>
  <c r="A20603" i="7"/>
  <c r="L20306" i="7"/>
  <c r="A20306" i="7"/>
  <c r="L20169" i="7"/>
  <c r="A20169" i="7"/>
  <c r="A20719" i="7"/>
  <c r="L20719" i="7"/>
  <c r="L19409" i="7"/>
  <c r="A19519" i="7"/>
  <c r="L19467" i="7"/>
  <c r="A19451" i="7"/>
  <c r="L19504" i="7"/>
  <c r="A19488" i="7"/>
  <c r="L19075" i="7"/>
  <c r="A19070" i="7"/>
  <c r="L17943" i="7"/>
  <c r="A17943" i="7"/>
  <c r="L16936" i="7"/>
  <c r="A16936" i="7"/>
  <c r="L16341" i="7"/>
  <c r="A16341" i="7"/>
  <c r="L15412" i="7"/>
  <c r="A15412" i="7"/>
  <c r="L14930" i="7"/>
  <c r="A14930" i="7"/>
  <c r="L14844" i="7"/>
  <c r="A14844" i="7"/>
  <c r="L18444" i="7"/>
  <c r="A18444" i="7"/>
  <c r="L18324" i="7"/>
  <c r="A18324" i="7"/>
  <c r="L18399" i="7"/>
  <c r="A18399" i="7"/>
  <c r="L18057" i="7"/>
  <c r="A18057" i="7"/>
  <c r="L20740" i="7"/>
  <c r="A20740" i="7"/>
  <c r="L19335" i="7"/>
  <c r="A19335" i="7"/>
  <c r="L19806" i="7"/>
  <c r="A19806" i="7"/>
  <c r="L18630" i="7"/>
  <c r="A18630"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20164" i="7"/>
  <c r="A20164" i="7"/>
  <c r="L20385" i="7"/>
  <c r="A20385" i="7"/>
  <c r="L19755" i="7"/>
  <c r="A19752" i="7"/>
  <c r="L18731" i="7"/>
  <c r="A18731" i="7"/>
  <c r="L19394" i="7"/>
  <c r="A19392" i="7"/>
  <c r="L17076" i="7"/>
  <c r="A17076" i="7"/>
  <c r="L17615" i="7"/>
  <c r="A17615" i="7"/>
  <c r="L17526" i="7"/>
  <c r="A17526" i="7"/>
  <c r="L16407" i="7"/>
  <c r="A16407" i="7"/>
  <c r="L16278" i="7"/>
  <c r="A16278" i="7"/>
  <c r="L15773" i="7"/>
  <c r="A15773" i="7"/>
  <c r="L14884" i="7"/>
  <c r="A14884" i="7"/>
  <c r="L15218" i="7"/>
  <c r="A15218" i="7"/>
  <c r="L13014" i="7"/>
  <c r="A13014" i="7"/>
  <c r="L14326" i="7"/>
  <c r="A14326" i="7"/>
  <c r="L14116" i="7"/>
  <c r="A14116" i="7"/>
  <c r="L14114" i="7"/>
  <c r="A14114" i="7"/>
  <c r="L13683" i="7"/>
  <c r="A13683" i="7"/>
  <c r="L20824" i="7"/>
  <c r="A20824" i="7"/>
  <c r="L20713" i="7"/>
  <c r="A20713" i="7"/>
  <c r="L20410" i="7"/>
  <c r="A20410" i="7"/>
  <c r="L20033" i="7"/>
  <c r="A20033" i="7"/>
  <c r="L19739" i="7"/>
  <c r="A19736" i="7"/>
  <c r="L20398" i="7"/>
  <c r="A20398" i="7"/>
  <c r="L19182" i="7"/>
  <c r="A19172" i="7"/>
  <c r="L18904" i="7"/>
  <c r="A18904" i="7"/>
  <c r="L17884" i="7"/>
  <c r="A17884" i="7"/>
  <c r="L17625" i="7"/>
  <c r="A17625" i="7"/>
  <c r="L15253" i="7"/>
  <c r="A15253" i="7"/>
  <c r="L12778" i="7"/>
  <c r="A12778" i="7"/>
  <c r="L19036" i="7"/>
  <c r="A19032"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8821" i="7"/>
  <c r="A18821" i="7"/>
  <c r="L20587" i="7"/>
  <c r="A20587" i="7"/>
  <c r="L17269" i="7"/>
  <c r="A17269" i="7"/>
  <c r="L19645" i="7"/>
  <c r="A19642" i="7"/>
  <c r="L19945" i="7"/>
  <c r="A19945" i="7"/>
  <c r="L20376" i="7"/>
  <c r="A20376" i="7"/>
  <c r="L19399" i="7"/>
  <c r="A19509" i="7"/>
  <c r="L19943" i="7"/>
  <c r="A19943" i="7"/>
  <c r="L20518" i="7"/>
  <c r="A20518" i="7"/>
  <c r="L19074" i="7"/>
  <c r="A19069" i="7"/>
  <c r="L19374" i="7"/>
  <c r="A19372" i="7"/>
  <c r="L19299" i="7"/>
  <c r="A19299" i="7"/>
  <c r="L17829" i="7"/>
  <c r="A17829" i="7"/>
  <c r="L19110" i="7"/>
  <c r="A19105" i="7"/>
  <c r="L18992" i="7"/>
  <c r="A18992" i="7"/>
  <c r="L18823" i="7"/>
  <c r="A18823" i="7"/>
  <c r="L18542" i="7"/>
  <c r="A18542" i="7"/>
  <c r="L17563" i="7"/>
  <c r="A17563" i="7"/>
  <c r="L17992" i="7"/>
  <c r="A17992" i="7"/>
  <c r="L17567" i="7"/>
  <c r="A17567" i="7"/>
  <c r="L17374" i="7"/>
  <c r="A17374" i="7"/>
  <c r="L17016" i="7"/>
  <c r="A17016" i="7"/>
  <c r="L16853" i="7"/>
  <c r="A16853" i="7"/>
  <c r="L15323" i="7"/>
  <c r="A15323" i="7"/>
  <c r="L14382" i="7"/>
  <c r="A14382" i="7"/>
  <c r="L13723" i="7"/>
  <c r="A13723" i="7"/>
  <c r="L12218" i="7"/>
  <c r="A12218" i="7"/>
  <c r="L15973" i="7"/>
  <c r="A15973" i="7"/>
  <c r="L14475" i="7"/>
  <c r="A14475" i="7"/>
  <c r="L19894" i="7"/>
  <c r="A19894" i="7"/>
  <c r="L18163" i="7"/>
  <c r="A18163" i="7"/>
  <c r="L13737" i="7"/>
  <c r="A13737" i="7"/>
  <c r="L20668" i="7"/>
  <c r="A20668" i="7"/>
  <c r="L20771" i="7"/>
  <c r="A20771" i="7"/>
  <c r="L20239" i="7"/>
  <c r="A20239"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20889" i="7"/>
  <c r="A20889" i="7"/>
  <c r="L19281" i="7"/>
  <c r="A19281" i="7"/>
  <c r="L20227" i="7"/>
  <c r="A20227" i="7"/>
  <c r="L20770" i="7"/>
  <c r="A20770" i="7"/>
  <c r="L20090" i="7"/>
  <c r="A20090" i="7"/>
  <c r="L19905" i="7"/>
  <c r="A19905" i="7"/>
  <c r="L19840" i="7"/>
  <c r="A19840" i="7"/>
  <c r="L19911" i="7"/>
  <c r="A19911" i="7"/>
  <c r="L20694" i="7"/>
  <c r="A20694" i="7"/>
  <c r="L19958" i="7"/>
  <c r="A19958" i="7"/>
  <c r="L18709" i="7"/>
  <c r="A18709" i="7"/>
  <c r="L18036" i="7"/>
  <c r="A18036" i="7"/>
  <c r="L18700" i="7"/>
  <c r="A18700" i="7"/>
  <c r="L18883" i="7"/>
  <c r="A18883" i="7"/>
  <c r="L18295" i="7"/>
  <c r="A18295" i="7"/>
  <c r="L18935" i="7"/>
  <c r="A18935" i="7"/>
  <c r="L18934" i="7"/>
  <c r="A18934" i="7"/>
  <c r="L18125" i="7"/>
  <c r="A18125" i="7"/>
  <c r="L17396" i="7"/>
  <c r="A17396" i="7"/>
  <c r="L17331" i="7"/>
  <c r="A17331" i="7"/>
  <c r="L17394" i="7"/>
  <c r="A17394" i="7"/>
  <c r="L18184" i="7"/>
  <c r="A18184" i="7"/>
  <c r="L17727" i="7"/>
  <c r="A17727" i="7"/>
  <c r="A17134" i="7"/>
  <c r="L17134" i="7"/>
  <c r="L16808" i="7"/>
  <c r="A16808" i="7"/>
  <c r="L16563" i="7"/>
  <c r="A16563" i="7"/>
  <c r="L13254" i="7"/>
  <c r="A13254" i="7"/>
  <c r="L13647" i="7"/>
  <c r="A13647" i="7"/>
  <c r="L19956" i="7"/>
  <c r="A19956" i="7"/>
  <c r="L20622" i="7"/>
  <c r="A20622" i="7"/>
  <c r="L18309" i="7"/>
  <c r="A18309" i="7"/>
  <c r="L18383" i="7"/>
  <c r="A18383" i="7"/>
  <c r="L19369" i="7"/>
  <c r="A19367" i="7"/>
  <c r="L17364" i="7"/>
  <c r="A17364" i="7"/>
  <c r="L18385" i="7"/>
  <c r="A18385" i="7"/>
  <c r="L16736" i="7"/>
  <c r="A16736" i="7"/>
  <c r="L15184" i="7"/>
  <c r="A15184" i="7"/>
  <c r="L14983" i="7"/>
  <c r="A14983" i="7"/>
  <c r="L16181" i="7"/>
  <c r="A16181" i="7"/>
  <c r="L15988" i="7"/>
  <c r="A15988" i="7"/>
  <c r="L16450" i="7"/>
  <c r="A16450" i="7"/>
  <c r="L14789" i="7"/>
  <c r="A14789" i="7"/>
  <c r="L13748" i="7"/>
  <c r="A13748" i="7"/>
  <c r="L12685" i="7"/>
  <c r="A12685" i="7"/>
  <c r="L19402" i="7"/>
  <c r="A19512" i="7"/>
  <c r="L17365" i="7"/>
  <c r="A17365" i="7"/>
  <c r="L18067" i="7"/>
  <c r="A18067" i="7"/>
  <c r="L18310" i="7"/>
  <c r="A18310" i="7"/>
  <c r="L15893" i="7"/>
  <c r="A15893" i="7"/>
  <c r="L14799" i="7"/>
  <c r="A14799" i="7"/>
  <c r="L13931" i="7"/>
  <c r="A13931" i="7"/>
  <c r="L17685" i="7"/>
  <c r="A17685" i="7"/>
  <c r="L17573" i="7"/>
  <c r="A17573" i="7"/>
  <c r="L17148" i="7"/>
  <c r="A17148" i="7"/>
  <c r="L14577" i="7"/>
  <c r="A14577" i="7"/>
  <c r="L12849" i="7"/>
  <c r="A12849" i="7"/>
  <c r="L12619" i="7"/>
  <c r="A12619" i="7"/>
  <c r="L20099" i="7"/>
  <c r="A20099" i="7"/>
  <c r="L18739" i="7"/>
  <c r="A18739" i="7"/>
  <c r="L17643" i="7"/>
  <c r="A17643" i="7"/>
  <c r="L16683" i="7"/>
  <c r="A16683" i="7"/>
  <c r="L15188" i="7"/>
  <c r="A15188" i="7"/>
  <c r="L16513" i="7"/>
  <c r="A16513" i="7"/>
  <c r="L13249" i="7"/>
  <c r="A13249" i="7"/>
  <c r="L12555" i="7"/>
  <c r="A12555" i="7"/>
  <c r="L20171" i="7"/>
  <c r="A20171" i="7"/>
  <c r="L19747" i="7"/>
  <c r="A19744" i="7"/>
  <c r="L20429" i="7"/>
  <c r="A20429" i="7"/>
  <c r="L18250" i="7"/>
  <c r="A18250" i="7"/>
  <c r="L18085" i="7"/>
  <c r="A18085" i="7"/>
  <c r="L18154" i="7"/>
  <c r="A18154" i="7"/>
  <c r="L18454" i="7"/>
  <c r="A18454" i="7"/>
  <c r="L18203" i="7"/>
  <c r="A18203" i="7"/>
  <c r="L17297" i="7"/>
  <c r="A17297" i="7"/>
  <c r="L16863" i="7"/>
  <c r="A16863" i="7"/>
  <c r="L14867" i="7"/>
  <c r="A14867" i="7"/>
  <c r="L13365" i="7"/>
  <c r="A13365" i="7"/>
  <c r="L20118" i="7"/>
  <c r="A20118" i="7"/>
  <c r="L13153" i="7"/>
  <c r="A13153" i="7"/>
  <c r="L20027" i="7"/>
  <c r="A20027" i="7"/>
  <c r="L14946" i="7"/>
  <c r="A14946" i="7"/>
  <c r="L14578" i="7"/>
  <c r="A14578" i="7"/>
  <c r="L20477" i="7"/>
  <c r="A20477" i="7"/>
  <c r="L17852" i="7"/>
  <c r="A17852" i="7"/>
  <c r="L17176" i="7"/>
  <c r="A17176" i="7"/>
  <c r="L13388" i="7"/>
  <c r="A13388" i="7"/>
  <c r="L13509" i="7"/>
  <c r="A13509" i="7"/>
  <c r="L14895" i="7"/>
  <c r="A14895" i="7"/>
  <c r="L14361" i="7"/>
  <c r="A14361" i="7"/>
  <c r="L14365" i="7"/>
  <c r="A14365" i="7"/>
  <c r="L13511" i="7"/>
  <c r="A13511" i="7"/>
  <c r="L13938" i="7"/>
  <c r="A13938" i="7"/>
  <c r="L20283" i="7"/>
  <c r="A20283" i="7"/>
  <c r="L20312" i="7"/>
  <c r="A20312" i="7"/>
  <c r="A19679" i="7"/>
  <c r="L19682" i="7"/>
  <c r="L19137" i="7"/>
  <c r="A19129" i="7"/>
  <c r="L18847" i="7"/>
  <c r="A18847" i="7"/>
  <c r="L17635" i="7"/>
  <c r="A17635" i="7"/>
  <c r="L17728" i="7"/>
  <c r="A17728" i="7"/>
  <c r="L15088" i="7"/>
  <c r="A15088" i="7"/>
  <c r="L14987" i="7"/>
  <c r="A14987" i="7"/>
  <c r="L14031" i="7"/>
  <c r="A14031" i="7"/>
  <c r="L13637" i="7"/>
  <c r="A13637" i="7"/>
  <c r="L19723" i="7"/>
  <c r="A19720" i="7"/>
  <c r="L18506" i="7"/>
  <c r="A18506" i="7"/>
  <c r="L17842" i="7"/>
  <c r="A17842" i="7"/>
  <c r="L17993" i="7"/>
  <c r="A17993" i="7"/>
  <c r="L17390" i="7"/>
  <c r="A17390" i="7"/>
  <c r="L15521" i="7"/>
  <c r="A15521" i="7"/>
  <c r="L14708" i="7"/>
  <c r="A14708" i="7"/>
  <c r="L13405" i="7"/>
  <c r="A13405" i="7"/>
  <c r="L20363" i="7"/>
  <c r="A20363" i="7"/>
  <c r="L19611" i="7"/>
  <c r="A19608" i="7"/>
  <c r="L19853" i="7"/>
  <c r="A19853" i="7"/>
  <c r="L18649" i="7"/>
  <c r="A18649" i="7"/>
  <c r="L17809" i="7"/>
  <c r="A17809" i="7"/>
  <c r="L16988" i="7"/>
  <c r="A16988" i="7"/>
  <c r="L15127" i="7"/>
  <c r="A15127" i="7"/>
  <c r="L15762" i="7"/>
  <c r="A15762" i="7"/>
  <c r="L14376" i="7"/>
  <c r="A14376" i="7"/>
  <c r="L14724" i="7"/>
  <c r="A14724" i="7"/>
  <c r="L13661" i="7"/>
  <c r="A13661" i="7"/>
  <c r="L12283" i="7"/>
  <c r="A12283" i="7"/>
  <c r="L19361" i="7"/>
  <c r="A19524" i="7"/>
  <c r="L18543" i="7"/>
  <c r="A18543" i="7"/>
  <c r="L17099" i="7"/>
  <c r="A17099" i="7"/>
  <c r="L17270" i="7"/>
  <c r="A17270" i="7"/>
  <c r="L16837" i="7"/>
  <c r="A16837" i="7"/>
  <c r="L14729" i="7"/>
  <c r="A14729" i="7"/>
  <c r="L13161" i="7"/>
  <c r="A13161" i="7"/>
  <c r="L19922" i="7"/>
  <c r="A19922" i="7"/>
  <c r="L18500" i="7"/>
  <c r="A18500" i="7"/>
  <c r="L18498" i="7"/>
  <c r="A18498" i="7"/>
  <c r="L18846" i="7"/>
  <c r="A18846" i="7"/>
  <c r="L15368" i="7"/>
  <c r="A15368" i="7"/>
  <c r="L15074" i="7"/>
  <c r="A15074" i="7"/>
  <c r="L13164" i="7"/>
  <c r="A13164" i="7"/>
  <c r="L12997" i="7"/>
  <c r="A12997" i="7"/>
  <c r="L12643" i="7"/>
  <c r="A12643" i="7"/>
  <c r="L20839" i="7"/>
  <c r="A20839" i="7"/>
  <c r="L20111" i="7"/>
  <c r="A20111" i="7"/>
  <c r="L17173" i="7"/>
  <c r="A17173" i="7"/>
  <c r="L17106" i="7"/>
  <c r="A17106" i="7"/>
  <c r="L17599" i="7"/>
  <c r="A17599" i="7"/>
  <c r="L14588" i="7"/>
  <c r="A14588" i="7"/>
  <c r="L14764" i="7"/>
  <c r="A14764" i="7"/>
  <c r="L19844" i="7"/>
  <c r="A19844" i="7"/>
  <c r="L17177" i="7"/>
  <c r="A17177" i="7"/>
  <c r="L14154" i="7"/>
  <c r="A14154" i="7"/>
  <c r="L17316" i="7"/>
  <c r="A17316" i="7"/>
  <c r="L16597" i="7"/>
  <c r="A16597" i="7"/>
  <c r="L16547" i="7"/>
  <c r="A16547" i="7"/>
  <c r="L20533" i="7"/>
  <c r="A20533" i="7"/>
  <c r="L19615" i="7"/>
  <c r="A19612" i="7"/>
  <c r="L19891" i="7"/>
  <c r="A19891" i="7"/>
  <c r="L19890" i="7"/>
  <c r="A19890" i="7"/>
  <c r="L20431" i="7"/>
  <c r="A20431" i="7"/>
  <c r="L19697" i="7"/>
  <c r="A19694" i="7"/>
  <c r="L20005" i="7"/>
  <c r="A20005" i="7"/>
  <c r="L19356" i="7"/>
  <c r="A19356" i="7"/>
  <c r="L19104" i="7"/>
  <c r="A19099" i="7"/>
  <c r="L18945" i="7"/>
  <c r="A18945" i="7"/>
  <c r="L19124" i="7"/>
  <c r="A19119" i="7"/>
  <c r="L17804" i="7"/>
  <c r="A17804" i="7"/>
  <c r="L16935" i="7"/>
  <c r="A16935" i="7"/>
  <c r="L17913" i="7"/>
  <c r="A17913" i="7"/>
  <c r="L17063" i="7"/>
  <c r="A17063" i="7"/>
  <c r="L18294" i="7"/>
  <c r="A18294" i="7"/>
  <c r="L14936" i="7"/>
  <c r="A14936" i="7"/>
  <c r="L16381" i="7"/>
  <c r="A16381" i="7"/>
  <c r="L16379" i="7"/>
  <c r="A16379" i="7"/>
  <c r="L13233" i="7"/>
  <c r="A13233" i="7"/>
  <c r="L14495" i="7"/>
  <c r="A14495" i="7"/>
  <c r="L14182" i="7"/>
  <c r="A14182" i="7"/>
  <c r="L14780" i="7"/>
  <c r="A14780" i="7"/>
  <c r="L13236" i="7"/>
  <c r="A13236" i="7"/>
  <c r="L13578" i="7"/>
  <c r="A13578" i="7"/>
  <c r="L19309" i="7"/>
  <c r="A19309" i="7"/>
  <c r="L20418" i="7"/>
  <c r="A20418" i="7"/>
  <c r="L20463" i="7"/>
  <c r="A20463" i="7"/>
  <c r="L19180" i="7"/>
  <c r="A19170" i="7"/>
  <c r="L18423" i="7"/>
  <c r="A18423" i="7"/>
  <c r="L17840" i="7"/>
  <c r="A17840" i="7"/>
  <c r="L16775" i="7"/>
  <c r="A16775" i="7"/>
  <c r="L16773" i="7"/>
  <c r="A16773" i="7"/>
  <c r="L16398" i="7"/>
  <c r="A16398" i="7"/>
  <c r="L14533" i="7"/>
  <c r="A14533" i="7"/>
  <c r="L13949" i="7"/>
  <c r="A13949" i="7"/>
  <c r="L18613" i="7"/>
  <c r="A18613" i="7"/>
  <c r="L20110" i="7"/>
  <c r="A20110"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20777" i="7"/>
  <c r="A20777" i="7"/>
  <c r="L20773" i="7"/>
  <c r="A20773" i="7"/>
  <c r="L19437" i="7"/>
  <c r="A19421" i="7"/>
  <c r="A19560" i="7"/>
  <c r="L19560" i="7"/>
  <c r="L19818" i="7"/>
  <c r="A19818" i="7"/>
  <c r="L19708" i="7"/>
  <c r="A19705" i="7"/>
  <c r="L19816" i="7"/>
  <c r="A19816" i="7"/>
  <c r="L18376" i="7"/>
  <c r="A18376" i="7"/>
  <c r="L20126" i="7"/>
  <c r="A20126" i="7"/>
  <c r="L19813" i="7"/>
  <c r="A19813" i="7"/>
  <c r="L19244" i="7"/>
  <c r="A19244" i="7"/>
  <c r="L18804" i="7"/>
  <c r="A18804" i="7"/>
  <c r="L19435" i="7"/>
  <c r="A19419" i="7"/>
  <c r="L18803" i="7"/>
  <c r="A18803" i="7"/>
  <c r="L19442" i="7"/>
  <c r="A19426" i="7"/>
  <c r="L18954" i="7"/>
  <c r="A18954" i="7"/>
  <c r="L18362" i="7"/>
  <c r="A18362" i="7"/>
  <c r="L18793" i="7"/>
  <c r="A18793" i="7"/>
  <c r="L19440" i="7"/>
  <c r="A19424" i="7"/>
  <c r="L18800" i="7"/>
  <c r="A18800" i="7"/>
  <c r="L19231" i="7"/>
  <c r="A19231" i="7"/>
  <c r="L18615" i="7"/>
  <c r="A18615" i="7"/>
  <c r="L19238" i="7"/>
  <c r="A19238" i="7"/>
  <c r="L18790" i="7"/>
  <c r="A18790" i="7"/>
  <c r="L17684" i="7"/>
  <c r="A17684" i="7"/>
  <c r="L17963" i="7"/>
  <c r="A17963" i="7"/>
  <c r="L17083" i="7"/>
  <c r="A17083" i="7"/>
  <c r="L17977" i="7"/>
  <c r="A17977" i="7"/>
  <c r="L16687" i="7"/>
  <c r="A16687" i="7"/>
  <c r="L17543" i="7"/>
  <c r="A17543" i="7"/>
  <c r="L16590" i="7"/>
  <c r="A16590" i="7"/>
  <c r="L16265" i="7"/>
  <c r="A16265" i="7"/>
  <c r="L13137" i="7"/>
  <c r="A13137" i="7"/>
  <c r="L12204" i="7"/>
  <c r="A12204" i="7"/>
  <c r="L19796" i="7"/>
  <c r="A19796" i="7"/>
  <c r="L19324" i="7"/>
  <c r="A19324" i="7"/>
  <c r="L18786" i="7"/>
  <c r="A18786" i="7"/>
  <c r="L18864" i="7"/>
  <c r="A18864" i="7"/>
  <c r="L17652" i="7"/>
  <c r="A17652" i="7"/>
  <c r="L17921" i="7"/>
  <c r="A17921" i="7"/>
  <c r="L17670" i="7"/>
  <c r="A17670" i="7"/>
  <c r="L14846" i="7"/>
  <c r="A14846" i="7"/>
  <c r="L14113" i="7"/>
  <c r="A14113" i="7"/>
  <c r="L14556" i="7"/>
  <c r="A14556" i="7"/>
  <c r="L13795" i="7"/>
  <c r="A13795" i="7"/>
  <c r="L20737" i="7"/>
  <c r="A20737" i="7"/>
  <c r="L19401" i="7"/>
  <c r="A19511" i="7"/>
  <c r="L20173" i="7"/>
  <c r="A20173" i="7"/>
  <c r="L19085" i="7"/>
  <c r="A19080" i="7"/>
  <c r="L17362" i="7"/>
  <c r="A17362" i="7"/>
  <c r="L16761" i="7"/>
  <c r="A16761" i="7"/>
  <c r="L15434" i="7"/>
  <c r="A15434" i="7"/>
  <c r="L19332" i="7"/>
  <c r="A19332" i="7"/>
  <c r="L15500" i="7"/>
  <c r="A15500" i="7"/>
  <c r="L14584" i="7"/>
  <c r="A14584" i="7"/>
  <c r="L13391" i="7"/>
  <c r="A13391" i="7"/>
  <c r="L13434" i="7"/>
  <c r="A13434" i="7"/>
  <c r="L19425" i="7"/>
  <c r="A19409" i="7"/>
  <c r="L17256" i="7"/>
  <c r="A17256" i="7"/>
  <c r="L15856" i="7"/>
  <c r="A15856" i="7"/>
  <c r="L15871" i="7"/>
  <c r="A15871" i="7"/>
  <c r="L15886" i="7"/>
  <c r="A15886" i="7"/>
  <c r="L16429" i="7"/>
  <c r="A16429" i="7"/>
  <c r="L15789" i="7"/>
  <c r="A15789" i="7"/>
  <c r="L15804" i="7"/>
  <c r="A15804" i="7"/>
  <c r="L15803" i="7"/>
  <c r="A15803" i="7"/>
  <c r="L15850" i="7"/>
  <c r="A15850" i="7"/>
  <c r="L15857" i="7"/>
  <c r="A15857" i="7"/>
  <c r="L20683" i="7"/>
  <c r="A20683" i="7"/>
  <c r="L19581" i="7"/>
  <c r="A19581" i="7"/>
  <c r="L15594" i="7"/>
  <c r="A15594" i="7"/>
  <c r="L13726" i="7"/>
  <c r="A13726" i="7"/>
  <c r="L20749" i="7"/>
  <c r="A20749" i="7"/>
  <c r="L19523" i="7"/>
  <c r="A19521" i="7"/>
  <c r="L13156" i="7"/>
  <c r="A13156" i="7"/>
  <c r="L20693" i="7"/>
  <c r="A20693" i="7"/>
  <c r="L17018" i="7"/>
  <c r="A17018" i="7"/>
  <c r="L15303" i="7"/>
  <c r="A15303" i="7"/>
  <c r="L16164" i="7"/>
  <c r="A16164" i="7"/>
  <c r="L15041" i="7"/>
  <c r="A15041" i="7"/>
  <c r="L20549" i="7"/>
  <c r="A20549" i="7"/>
  <c r="L20464" i="7"/>
  <c r="A20464" i="7"/>
  <c r="L19600" i="7"/>
  <c r="A19597" i="7"/>
  <c r="L18730" i="7"/>
  <c r="A18730" i="7"/>
  <c r="L18855" i="7"/>
  <c r="A18855" i="7"/>
  <c r="L17620" i="7"/>
  <c r="A17620" i="7"/>
  <c r="L17383" i="7"/>
  <c r="A17383" i="7"/>
  <c r="L16760" i="7"/>
  <c r="A16760"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20758" i="7"/>
  <c r="A20758" i="7"/>
  <c r="L20206" i="7"/>
  <c r="A20206" i="7"/>
  <c r="L18640" i="7"/>
  <c r="A18640" i="7"/>
  <c r="L17482" i="7"/>
  <c r="A17482" i="7"/>
  <c r="L17200" i="7"/>
  <c r="A17200" i="7"/>
  <c r="L16676" i="7"/>
  <c r="A16676" i="7"/>
  <c r="L13869" i="7"/>
  <c r="A13869" i="7"/>
  <c r="L12732" i="7"/>
  <c r="A12732" i="7"/>
  <c r="L13584" i="7"/>
  <c r="A13584" i="7"/>
  <c r="L13314" i="7"/>
  <c r="A13314" i="7"/>
  <c r="L19717" i="7"/>
  <c r="A19714" i="7"/>
  <c r="L18627" i="7"/>
  <c r="A18627" i="7"/>
  <c r="L17995" i="7"/>
  <c r="A17995" i="7"/>
  <c r="L17024" i="7"/>
  <c r="A1702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20100" i="7"/>
  <c r="A20100" i="7"/>
  <c r="L20540" i="7"/>
  <c r="A20540" i="7"/>
  <c r="L20523" i="7"/>
  <c r="A20523" i="7"/>
  <c r="L19923" i="7"/>
  <c r="A19923" i="7"/>
  <c r="L20226" i="7"/>
  <c r="A20226" i="7"/>
  <c r="L18276" i="7"/>
  <c r="A18276" i="7"/>
  <c r="L19985" i="7"/>
  <c r="A19985" i="7"/>
  <c r="L20544" i="7"/>
  <c r="A20544" i="7"/>
  <c r="L20072" i="7"/>
  <c r="A20072" i="7"/>
  <c r="L19193" i="7"/>
  <c r="A19181" i="7"/>
  <c r="L20423" i="7"/>
  <c r="A20423" i="7"/>
  <c r="L19879" i="7"/>
  <c r="A19879" i="7"/>
  <c r="L20670" i="7"/>
  <c r="A20670" i="7"/>
  <c r="L20102" i="7"/>
  <c r="A20102" i="7"/>
  <c r="L20525" i="7"/>
  <c r="A20525" i="7"/>
  <c r="L19805" i="7"/>
  <c r="A19805" i="7"/>
  <c r="L17341" i="7"/>
  <c r="A17341" i="7"/>
  <c r="L17493" i="7"/>
  <c r="A17493" i="7"/>
  <c r="L18643" i="7"/>
  <c r="A18643" i="7"/>
  <c r="L18426" i="7"/>
  <c r="A18426" i="7"/>
  <c r="L19021" i="7"/>
  <c r="A19017" i="7"/>
  <c r="L18414" i="7"/>
  <c r="A18414" i="7"/>
  <c r="L18912" i="7"/>
  <c r="A18912" i="7"/>
  <c r="L18188" i="7"/>
  <c r="A18188" i="7"/>
  <c r="L18735" i="7"/>
  <c r="A18735" i="7"/>
  <c r="L19526" i="7"/>
  <c r="A19526" i="7"/>
  <c r="L17397" i="7"/>
  <c r="A17397" i="7"/>
  <c r="L17308" i="7"/>
  <c r="A17308" i="7"/>
  <c r="L18275" i="7"/>
  <c r="A18275" i="7"/>
  <c r="L17451" i="7"/>
  <c r="A17451" i="7"/>
  <c r="L17514" i="7"/>
  <c r="A17514" i="7"/>
  <c r="L17841" i="7"/>
  <c r="A17841" i="7"/>
  <c r="L17433" i="7"/>
  <c r="A17433" i="7"/>
  <c r="L17792" i="7"/>
  <c r="A17792" i="7"/>
  <c r="L17927" i="7"/>
  <c r="A17927" i="7"/>
  <c r="L17295" i="7"/>
  <c r="A17295" i="7"/>
  <c r="L17798" i="7"/>
  <c r="A17798" i="7"/>
  <c r="L17286" i="7"/>
  <c r="A17286" i="7"/>
  <c r="L16787" i="7"/>
  <c r="A16787" i="7"/>
  <c r="L16072" i="7"/>
  <c r="A16072" i="7"/>
  <c r="L16015" i="7"/>
  <c r="A16015" i="7"/>
  <c r="L16070" i="7"/>
  <c r="A16070" i="7"/>
  <c r="L16093" i="7"/>
  <c r="A16093" i="7"/>
  <c r="L15964" i="7"/>
  <c r="A15964" i="7"/>
  <c r="L16098" i="7"/>
  <c r="A16098" i="7"/>
  <c r="L16073" i="7"/>
  <c r="A16073" i="7"/>
  <c r="L20811" i="7"/>
  <c r="A20811" i="7"/>
  <c r="L20871" i="7"/>
  <c r="A20871" i="7"/>
  <c r="L20555" i="7"/>
  <c r="A20555" i="7"/>
  <c r="L20553" i="7"/>
  <c r="A20553" i="7"/>
  <c r="L20551" i="7"/>
  <c r="A20551" i="7"/>
  <c r="L18002" i="7"/>
  <c r="A18002" i="7"/>
  <c r="L18117" i="7"/>
  <c r="A18117" i="7"/>
  <c r="L18728" i="7"/>
  <c r="A18728" i="7"/>
  <c r="L18109" i="7"/>
  <c r="A18109" i="7"/>
  <c r="L18003" i="7"/>
  <c r="A18003" i="7"/>
  <c r="L18120" i="7"/>
  <c r="A18120" i="7"/>
  <c r="L17303" i="7"/>
  <c r="A17303" i="7"/>
  <c r="L17302" i="7"/>
  <c r="A17302" i="7"/>
  <c r="L16904" i="7"/>
  <c r="A16904" i="7"/>
  <c r="L15560" i="7"/>
  <c r="A15560" i="7"/>
  <c r="L14353" i="7"/>
  <c r="A14353" i="7"/>
  <c r="L12472" i="7"/>
  <c r="A12472" i="7"/>
  <c r="L13572" i="7"/>
  <c r="A13572" i="7"/>
  <c r="L13896" i="7"/>
  <c r="A13896" i="7"/>
  <c r="L12269" i="7"/>
  <c r="A12269" i="7"/>
  <c r="L12177" i="7"/>
  <c r="A12177" i="7"/>
  <c r="L20162" i="7"/>
  <c r="A20162" i="7"/>
  <c r="L18653" i="7"/>
  <c r="A18653" i="7"/>
  <c r="L18998" i="7"/>
  <c r="A19217" i="7"/>
  <c r="L17092" i="7"/>
  <c r="A17092" i="7"/>
  <c r="L17663" i="7"/>
  <c r="A17663"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20858" i="7"/>
  <c r="A20858" i="7"/>
  <c r="L20748" i="7"/>
  <c r="A20748" i="7"/>
  <c r="L20705" i="7"/>
  <c r="A20705" i="7"/>
  <c r="L20784" i="7"/>
  <c r="A20784" i="7"/>
  <c r="L20855" i="7"/>
  <c r="A20855" i="7"/>
  <c r="L20894" i="7"/>
  <c r="A20894" i="7"/>
  <c r="L20645" i="7"/>
  <c r="A20645" i="7"/>
  <c r="L20820" i="7"/>
  <c r="A20820" i="7"/>
  <c r="L20731" i="7"/>
  <c r="A20731" i="7"/>
  <c r="L20251" i="7"/>
  <c r="A20251" i="7"/>
  <c r="L19585" i="7"/>
  <c r="A19787" i="7"/>
  <c r="L17437" i="7"/>
  <c r="A17437" i="7"/>
  <c r="L20506" i="7"/>
  <c r="A20506" i="7"/>
  <c r="L20282" i="7"/>
  <c r="A20282" i="7"/>
  <c r="L19898" i="7"/>
  <c r="A19898" i="7"/>
  <c r="L19613" i="7"/>
  <c r="A19610" i="7"/>
  <c r="L20481" i="7"/>
  <c r="A20481" i="7"/>
  <c r="L20145" i="7"/>
  <c r="A20145" i="7"/>
  <c r="L19833" i="7"/>
  <c r="A19833" i="7"/>
  <c r="L19482" i="7"/>
  <c r="A19466" i="7"/>
  <c r="L20688" i="7"/>
  <c r="A20688" i="7"/>
  <c r="L20280" i="7"/>
  <c r="A20280" i="7"/>
  <c r="L19864" i="7"/>
  <c r="A19864" i="7"/>
  <c r="L18757" i="7"/>
  <c r="A18757" i="7"/>
  <c r="L20439" i="7"/>
  <c r="A20439" i="7"/>
  <c r="L20159" i="7"/>
  <c r="A20159" i="7"/>
  <c r="L19690" i="7"/>
  <c r="A19687" i="7"/>
  <c r="L20654" i="7"/>
  <c r="A20654" i="7"/>
  <c r="L20334" i="7"/>
  <c r="A20334" i="7"/>
  <c r="L20014" i="7"/>
  <c r="A20014" i="7"/>
  <c r="L19593" i="7"/>
  <c r="A19590" i="7"/>
  <c r="L20493" i="7"/>
  <c r="A20493" i="7"/>
  <c r="L20067" i="7"/>
  <c r="A20069" i="7"/>
  <c r="L19845" i="7"/>
  <c r="A19845" i="7"/>
  <c r="L18781" i="7"/>
  <c r="A18781" i="7"/>
  <c r="L19172" i="7"/>
  <c r="A19164" i="7"/>
  <c r="L18932" i="7"/>
  <c r="A18932" i="7"/>
  <c r="L18564" i="7"/>
  <c r="A18564" i="7"/>
  <c r="L17205" i="7"/>
  <c r="A17205" i="7"/>
  <c r="L19217" i="7"/>
  <c r="A19203" i="7"/>
  <c r="L18899" i="7"/>
  <c r="A18899" i="7"/>
  <c r="L18416" i="7"/>
  <c r="A18416" i="7"/>
  <c r="L19396" i="7"/>
  <c r="A19394" i="7"/>
  <c r="L18986" i="7"/>
  <c r="A18986" i="7"/>
  <c r="L18514" i="7"/>
  <c r="A18514" i="7"/>
  <c r="L19249" i="7"/>
  <c r="A19249" i="7"/>
  <c r="L18921" i="7"/>
  <c r="A18921" i="7"/>
  <c r="L18553" i="7"/>
  <c r="A18553" i="7"/>
  <c r="L17007" i="7"/>
  <c r="A17007" i="7"/>
  <c r="L19204" i="7"/>
  <c r="A19192" i="7"/>
  <c r="L18784" i="7"/>
  <c r="A18784" i="7"/>
  <c r="L18381" i="7"/>
  <c r="A18381" i="7"/>
  <c r="L19431" i="7"/>
  <c r="A19415" i="7"/>
  <c r="L19116" i="7"/>
  <c r="A19111" i="7"/>
  <c r="L18751" i="7"/>
  <c r="A18751" i="7"/>
  <c r="L17786" i="7"/>
  <c r="A17786" i="7"/>
  <c r="L19494" i="7"/>
  <c r="A19478" i="7"/>
  <c r="L19050" i="7"/>
  <c r="A19046" i="7"/>
  <c r="L18550" i="7"/>
  <c r="A18550" i="7"/>
  <c r="L17317" i="7"/>
  <c r="A17317" i="7"/>
  <c r="L17780" i="7"/>
  <c r="A17780" i="7"/>
  <c r="L17284" i="7"/>
  <c r="A17284" i="7"/>
  <c r="L16966" i="7"/>
  <c r="A16966" i="7"/>
  <c r="L18107" i="7"/>
  <c r="A18107" i="7"/>
  <c r="L17659" i="7"/>
  <c r="A17659" i="7"/>
  <c r="L17347" i="7"/>
  <c r="A17347" i="7"/>
  <c r="L17043" i="7"/>
  <c r="A17043" i="7"/>
  <c r="L17610" i="7"/>
  <c r="A17610" i="7"/>
  <c r="L17242" i="7"/>
  <c r="A17242" i="7"/>
  <c r="L16962" i="7"/>
  <c r="A16962" i="7"/>
  <c r="L17865" i="7"/>
  <c r="A17865" i="7"/>
  <c r="L17521" i="7"/>
  <c r="A17521" i="7"/>
  <c r="A17209" i="7"/>
  <c r="L17209" i="7"/>
  <c r="L17688" i="7"/>
  <c r="A17688" i="7"/>
  <c r="L17448" i="7"/>
  <c r="A17448" i="7"/>
  <c r="L17208" i="7"/>
  <c r="A17208" i="7"/>
  <c r="L17887" i="7"/>
  <c r="A17887" i="7"/>
  <c r="L17519" i="7"/>
  <c r="A17519" i="7"/>
  <c r="L17319" i="7"/>
  <c r="A17319" i="7"/>
  <c r="L16894" i="7"/>
  <c r="A16894" i="7"/>
  <c r="L17902" i="7"/>
  <c r="A17902" i="7"/>
  <c r="L17582" i="7"/>
  <c r="A17582" i="7"/>
  <c r="L17262" i="7"/>
  <c r="A17262" i="7"/>
  <c r="L16890" i="7"/>
  <c r="A16890" i="7"/>
  <c r="L17009" i="7"/>
  <c r="A17009" i="7"/>
  <c r="L16712" i="7"/>
  <c r="A16712" i="7"/>
  <c r="L16829" i="7"/>
  <c r="A16829" i="7"/>
  <c r="L16956" i="7"/>
  <c r="A16956" i="7"/>
  <c r="L16835" i="7"/>
  <c r="A16835" i="7"/>
  <c r="L12291" i="7"/>
  <c r="A12291" i="7"/>
  <c r="L14030" i="7"/>
  <c r="A14030" i="7"/>
  <c r="L19039" i="7"/>
  <c r="A19035" i="7"/>
  <c r="L17334" i="7"/>
  <c r="A17334" i="7"/>
  <c r="L16311" i="7"/>
  <c r="A16311" i="7"/>
  <c r="L13926" i="7"/>
  <c r="A13926" i="7"/>
  <c r="L20174" i="7"/>
  <c r="A20174" i="7"/>
  <c r="A17129" i="7"/>
  <c r="L17129" i="7"/>
  <c r="L16209" i="7"/>
  <c r="A16209" i="7"/>
  <c r="L12693" i="7"/>
  <c r="A12693" i="7"/>
  <c r="L19525" i="7"/>
  <c r="A19525" i="7"/>
  <c r="L16955" i="7"/>
  <c r="A16955"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9783" i="7"/>
  <c r="A19780" i="7"/>
  <c r="L18344" i="7"/>
  <c r="A18344" i="7"/>
  <c r="L20595" i="7"/>
  <c r="A20595" i="7"/>
  <c r="L20650" i="7"/>
  <c r="A20650" i="7"/>
  <c r="L18215" i="7"/>
  <c r="A18215" i="7"/>
  <c r="L19652" i="7"/>
  <c r="A19649" i="7"/>
  <c r="L20304" i="7"/>
  <c r="A20304" i="7"/>
  <c r="L20631" i="7"/>
  <c r="A20631" i="7"/>
  <c r="L19650" i="7"/>
  <c r="A19647" i="7"/>
  <c r="L19950" i="7"/>
  <c r="A19950" i="7"/>
  <c r="L20389" i="7"/>
  <c r="A20389" i="7"/>
  <c r="L19656" i="7"/>
  <c r="A19653" i="7"/>
  <c r="L17741" i="7"/>
  <c r="A17741" i="7"/>
  <c r="L19080" i="7"/>
  <c r="A19075" i="7"/>
  <c r="L18135" i="7"/>
  <c r="A18135" i="7"/>
  <c r="L18914" i="7"/>
  <c r="A18914" i="7"/>
  <c r="L19078" i="7"/>
  <c r="A19073" i="7"/>
  <c r="L18840" i="7"/>
  <c r="A18840" i="7"/>
  <c r="L19084" i="7"/>
  <c r="A19079" i="7"/>
  <c r="L17757" i="7"/>
  <c r="A17757" i="7"/>
  <c r="L19083" i="7"/>
  <c r="A19078" i="7"/>
  <c r="L17596" i="7"/>
  <c r="A17596" i="7"/>
  <c r="L18219" i="7"/>
  <c r="A18219" i="7"/>
  <c r="L17371" i="7"/>
  <c r="A17371" i="7"/>
  <c r="L18217" i="7"/>
  <c r="A18217" i="7"/>
  <c r="L18136" i="7"/>
  <c r="A18136" i="7"/>
  <c r="L18318" i="7"/>
  <c r="A18318" i="7"/>
  <c r="L16781" i="7"/>
  <c r="A16781" i="7"/>
  <c r="L18880" i="7"/>
  <c r="A18880" i="7"/>
  <c r="L15366" i="7"/>
  <c r="A15366" i="7"/>
  <c r="L15443" i="7"/>
  <c r="A15443" i="7"/>
  <c r="L15993" i="7"/>
  <c r="A15993" i="7"/>
  <c r="L14205" i="7"/>
  <c r="A14205" i="7"/>
  <c r="L12672" i="7"/>
  <c r="A12672" i="7"/>
  <c r="L12870" i="7"/>
  <c r="A12870" i="7"/>
  <c r="L12609" i="7"/>
  <c r="A12609" i="7"/>
  <c r="L20621" i="7"/>
  <c r="A20621" i="7"/>
  <c r="L20491" i="7"/>
  <c r="A20491" i="7"/>
  <c r="L19970" i="7"/>
  <c r="A19970" i="7"/>
  <c r="L19961" i="7"/>
  <c r="A19961" i="7"/>
  <c r="L19951" i="7"/>
  <c r="A19951" i="7"/>
  <c r="L20293" i="7"/>
  <c r="A20293" i="7"/>
  <c r="L19451" i="7"/>
  <c r="A19435" i="7"/>
  <c r="L18856" i="7"/>
  <c r="A18856" i="7"/>
  <c r="L18982" i="7"/>
  <c r="A18982" i="7"/>
  <c r="L18289" i="7"/>
  <c r="A18289" i="7"/>
  <c r="L17775" i="7"/>
  <c r="A17775" i="7"/>
  <c r="L15997" i="7"/>
  <c r="A15997" i="7"/>
  <c r="L15044" i="7"/>
  <c r="A15044" i="7"/>
  <c r="L15313" i="7"/>
  <c r="A15313" i="7"/>
  <c r="L13294" i="7"/>
  <c r="A13294" i="7"/>
  <c r="L18397" i="7"/>
  <c r="A18397" i="7"/>
  <c r="L18189" i="7"/>
  <c r="A18189" i="7"/>
  <c r="L18079" i="7"/>
  <c r="A18079" i="7"/>
  <c r="L17313" i="7"/>
  <c r="A17313" i="7"/>
  <c r="L19988" i="7"/>
  <c r="A19988" i="7"/>
  <c r="L17768" i="7"/>
  <c r="A17768" i="7"/>
  <c r="L19316" i="7"/>
  <c r="A19316" i="7"/>
  <c r="L17571" i="7"/>
  <c r="A17571"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9875" i="7"/>
  <c r="A19875" i="7"/>
  <c r="L20257" i="7"/>
  <c r="A20257" i="7"/>
  <c r="L18925" i="7"/>
  <c r="A18925" i="7"/>
  <c r="L18555" i="7"/>
  <c r="A18555" i="7"/>
  <c r="L18680" i="7"/>
  <c r="A18680" i="7"/>
  <c r="L17179" i="7"/>
  <c r="A17179" i="7"/>
  <c r="L17431" i="7"/>
  <c r="A17431" i="7"/>
  <c r="L17470" i="7"/>
  <c r="A17470"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20404" i="7"/>
  <c r="A20404" i="7"/>
  <c r="L20715" i="7"/>
  <c r="A20715" i="7"/>
  <c r="L20402" i="7"/>
  <c r="A20402" i="7"/>
  <c r="L19740" i="7"/>
  <c r="A19737" i="7"/>
  <c r="L20711" i="7"/>
  <c r="A20711" i="7"/>
  <c r="L20038" i="7"/>
  <c r="A20038" i="7"/>
  <c r="A19171" i="7"/>
  <c r="L19181" i="7"/>
  <c r="L18349" i="7"/>
  <c r="A18349" i="7"/>
  <c r="L17444" i="7"/>
  <c r="A17444" i="7"/>
  <c r="L14601" i="7"/>
  <c r="A14601" i="7"/>
  <c r="L19506" i="7"/>
  <c r="A19490" i="7"/>
  <c r="L19503" i="7"/>
  <c r="A19487"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9541" i="7"/>
  <c r="A19541" i="7"/>
  <c r="L20628" i="7"/>
  <c r="A20628" i="7"/>
  <c r="L20299" i="7"/>
  <c r="A20299" i="7"/>
  <c r="L20698" i="7"/>
  <c r="A20698" i="7"/>
  <c r="L19383" i="7"/>
  <c r="A19381" i="7"/>
  <c r="L19772" i="7"/>
  <c r="A19769" i="7"/>
  <c r="L20288" i="7"/>
  <c r="A20288" i="7"/>
  <c r="L18717" i="7"/>
  <c r="A18717" i="7"/>
  <c r="L19666" i="7"/>
  <c r="A19663" i="7"/>
  <c r="L20510" i="7"/>
  <c r="A20510" i="7"/>
  <c r="L20301" i="7"/>
  <c r="A20301" i="7"/>
  <c r="L19140" i="7"/>
  <c r="A19132" i="7"/>
  <c r="L19275" i="7"/>
  <c r="A19275" i="7"/>
  <c r="L19380" i="7"/>
  <c r="A19378" i="7"/>
  <c r="L19086" i="7"/>
  <c r="A19081" i="7"/>
  <c r="L18792" i="7"/>
  <c r="A18792" i="7"/>
  <c r="L18527" i="7"/>
  <c r="A18527" i="7"/>
  <c r="L18093" i="7"/>
  <c r="A18093" i="7"/>
  <c r="L17386" i="7"/>
  <c r="A17386" i="7"/>
  <c r="L17776" i="7"/>
  <c r="A17776" i="7"/>
  <c r="L17375" i="7"/>
  <c r="A17375" i="7"/>
  <c r="L16751" i="7"/>
  <c r="A16751" i="7"/>
  <c r="L16980" i="7"/>
  <c r="A16980" i="7"/>
  <c r="L15322" i="7"/>
  <c r="A15322" i="7"/>
  <c r="L14174" i="7"/>
  <c r="A14174" i="7"/>
  <c r="L13299" i="7"/>
  <c r="A13299" i="7"/>
  <c r="L12281" i="7"/>
  <c r="A12281" i="7"/>
  <c r="L15972" i="7"/>
  <c r="A15972" i="7"/>
  <c r="L14339" i="7"/>
  <c r="A14339" i="7"/>
  <c r="L19210" i="7"/>
  <c r="A19196" i="7"/>
  <c r="L17275" i="7"/>
  <c r="A17275" i="7"/>
  <c r="L16325" i="7"/>
  <c r="A16325" i="7"/>
  <c r="L13367" i="7"/>
  <c r="A13367" i="7"/>
  <c r="L20476" i="7"/>
  <c r="A20476" i="7"/>
  <c r="L19552" i="7"/>
  <c r="A19552" i="7"/>
  <c r="L20095" i="7"/>
  <c r="A20095"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20742" i="7"/>
  <c r="A20742" i="7"/>
  <c r="L20853" i="7"/>
  <c r="A20853" i="7"/>
  <c r="L20043" i="7"/>
  <c r="A20043" i="7"/>
  <c r="L20722" i="7"/>
  <c r="A20722" i="7"/>
  <c r="L19906" i="7"/>
  <c r="A19906" i="7"/>
  <c r="L19588" i="7"/>
  <c r="A19585" i="7"/>
  <c r="L19715" i="7"/>
  <c r="A19712" i="7"/>
  <c r="L19887" i="7"/>
  <c r="A19887" i="7"/>
  <c r="L20662" i="7"/>
  <c r="A20662" i="7"/>
  <c r="L19838" i="7"/>
  <c r="A19838" i="7"/>
  <c r="L20253" i="7"/>
  <c r="A20253" i="7"/>
  <c r="L19492" i="7"/>
  <c r="A19476" i="7"/>
  <c r="L18540" i="7"/>
  <c r="A18540" i="7"/>
  <c r="L18707" i="7"/>
  <c r="A18707" i="7"/>
  <c r="L18674" i="7"/>
  <c r="A18674" i="7"/>
  <c r="L18132" i="7"/>
  <c r="A18132" i="7"/>
  <c r="L18767" i="7"/>
  <c r="A18767" i="7"/>
  <c r="L18766" i="7"/>
  <c r="A18766" i="7"/>
  <c r="L18037" i="7"/>
  <c r="A18037" i="7"/>
  <c r="L17259" i="7"/>
  <c r="A17259" i="7"/>
  <c r="L17338" i="7"/>
  <c r="A17338" i="7"/>
  <c r="L18297" i="7"/>
  <c r="A18297" i="7"/>
  <c r="L17704" i="7"/>
  <c r="A17704" i="7"/>
  <c r="L17287" i="7"/>
  <c r="A17287" i="7"/>
  <c r="L16945" i="7"/>
  <c r="A16945" i="7"/>
  <c r="L16803" i="7"/>
  <c r="A16803" i="7"/>
  <c r="L15208" i="7"/>
  <c r="A15208" i="7"/>
  <c r="L16562" i="7"/>
  <c r="A16562" i="7"/>
  <c r="L14101" i="7"/>
  <c r="A14101" i="7"/>
  <c r="L13169" i="7"/>
  <c r="A13169" i="7"/>
  <c r="L20692" i="7"/>
  <c r="A20692" i="7"/>
  <c r="L19713" i="7"/>
  <c r="A19710" i="7"/>
  <c r="L18181" i="7"/>
  <c r="A18181" i="7"/>
  <c r="L18306" i="7"/>
  <c r="A18306" i="7"/>
  <c r="L19100" i="7"/>
  <c r="A19095" i="7"/>
  <c r="L18177" i="7"/>
  <c r="A18177" i="7"/>
  <c r="L14976" i="7"/>
  <c r="A14976" i="7"/>
  <c r="L14975" i="7"/>
  <c r="A14975" i="7"/>
  <c r="L16149" i="7"/>
  <c r="A16149" i="7"/>
  <c r="L15180" i="7"/>
  <c r="A15180" i="7"/>
  <c r="L16154" i="7"/>
  <c r="A16154" i="7"/>
  <c r="L14461" i="7"/>
  <c r="A14461" i="7"/>
  <c r="L13159" i="7"/>
  <c r="A13159" i="7"/>
  <c r="L13747" i="7"/>
  <c r="A13747" i="7"/>
  <c r="L20008" i="7"/>
  <c r="A20008" i="7"/>
  <c r="L18472" i="7"/>
  <c r="A18472" i="7"/>
  <c r="L16879" i="7"/>
  <c r="A16879" i="7"/>
  <c r="L18254" i="7"/>
  <c r="A18254" i="7"/>
  <c r="L15892" i="7"/>
  <c r="A15892" i="7"/>
  <c r="L14159" i="7"/>
  <c r="A14159" i="7"/>
  <c r="L13163" i="7"/>
  <c r="A13163" i="7"/>
  <c r="L20243" i="7"/>
  <c r="A20243" i="7"/>
  <c r="L19171" i="7"/>
  <c r="A19163" i="7"/>
  <c r="L17147" i="7"/>
  <c r="A17147" i="7"/>
  <c r="L15629" i="7"/>
  <c r="A15629" i="7"/>
  <c r="L13271" i="7"/>
  <c r="A13271" i="7"/>
  <c r="L12499" i="7"/>
  <c r="A12499" i="7"/>
  <c r="L19795" i="7"/>
  <c r="A19795" i="7"/>
  <c r="L18611" i="7"/>
  <c r="A18611" i="7"/>
  <c r="L17706" i="7"/>
  <c r="A17706" i="7"/>
  <c r="L16150" i="7"/>
  <c r="A16150" i="7"/>
  <c r="L14916" i="7"/>
  <c r="A14916" i="7"/>
  <c r="L13985" i="7"/>
  <c r="A13985" i="7"/>
  <c r="L14459" i="7"/>
  <c r="A14459" i="7"/>
  <c r="L13026" i="7"/>
  <c r="A13026" i="7"/>
  <c r="L19678" i="7"/>
  <c r="A19675" i="7"/>
  <c r="L19959" i="7"/>
  <c r="A19959" i="7"/>
  <c r="L20309" i="7"/>
  <c r="A20309" i="7"/>
  <c r="L18223" i="7"/>
  <c r="A18223" i="7"/>
  <c r="L18053" i="7"/>
  <c r="A18053" i="7"/>
  <c r="L18061" i="7"/>
  <c r="A18061" i="7"/>
  <c r="L18438" i="7"/>
  <c r="A18438" i="7"/>
  <c r="L17619" i="7"/>
  <c r="A17619" i="7"/>
  <c r="L16911" i="7"/>
  <c r="A16911" i="7"/>
  <c r="L17406" i="7"/>
  <c r="A17406" i="7"/>
  <c r="L14663" i="7"/>
  <c r="A14663" i="7"/>
  <c r="L13395" i="7"/>
  <c r="A13395" i="7"/>
  <c r="L19776" i="7"/>
  <c r="A19773" i="7"/>
  <c r="L13357" i="7"/>
  <c r="A13357" i="7"/>
  <c r="L20466" i="7"/>
  <c r="A20466" i="7"/>
  <c r="L16425" i="7"/>
  <c r="A16425" i="7"/>
  <c r="L13100" i="7"/>
  <c r="A13100" i="7"/>
  <c r="L20133" i="7"/>
  <c r="A20133" i="7"/>
  <c r="L17763" i="7"/>
  <c r="A17763" i="7"/>
  <c r="L17175" i="7"/>
  <c r="A17175" i="7"/>
  <c r="L14579" i="7"/>
  <c r="A14579" i="7"/>
  <c r="L12922" i="7"/>
  <c r="A12922" i="7"/>
  <c r="L16630" i="7"/>
  <c r="A16630" i="7"/>
  <c r="L16194" i="7"/>
  <c r="A16194" i="7"/>
  <c r="L13676" i="7"/>
  <c r="A13676" i="7"/>
  <c r="L14362" i="7"/>
  <c r="A14362" i="7"/>
  <c r="L13498" i="7"/>
  <c r="A13498" i="7"/>
  <c r="L18773" i="7"/>
  <c r="A18773" i="7"/>
  <c r="L20264" i="7"/>
  <c r="A20264" i="7"/>
  <c r="L19674" i="7"/>
  <c r="A19671" i="7"/>
  <c r="L19386" i="7"/>
  <c r="A19384" i="7"/>
  <c r="L19368" i="7"/>
  <c r="A19366" i="7"/>
  <c r="L17387" i="7"/>
  <c r="A17387" i="7"/>
  <c r="L17296" i="7"/>
  <c r="A17296" i="7"/>
  <c r="L16925" i="7"/>
  <c r="A16925" i="7"/>
  <c r="L15072" i="7"/>
  <c r="A15072" i="7"/>
  <c r="L16586" i="7"/>
  <c r="A16586" i="7"/>
  <c r="L13140" i="7"/>
  <c r="A13140" i="7"/>
  <c r="L13141" i="7"/>
  <c r="A13141" i="7"/>
  <c r="L18509" i="7"/>
  <c r="A18509" i="7"/>
  <c r="L18296" i="7"/>
  <c r="A18296" i="7"/>
  <c r="L17810" i="7"/>
  <c r="A17810" i="7"/>
  <c r="L17825" i="7"/>
  <c r="A17825" i="7"/>
  <c r="L16111" i="7"/>
  <c r="A16111" i="7"/>
  <c r="L15057" i="7"/>
  <c r="A15057" i="7"/>
  <c r="L14668" i="7"/>
  <c r="A14668" i="7"/>
  <c r="L12733" i="7"/>
  <c r="A12733" i="7"/>
  <c r="L20011" i="7"/>
  <c r="A20011" i="7"/>
  <c r="L19535" i="7"/>
  <c r="A19535" i="7"/>
  <c r="L19752" i="7"/>
  <c r="A19749" i="7"/>
  <c r="L18505" i="7"/>
  <c r="A18505" i="7"/>
  <c r="L17896" i="7"/>
  <c r="A17896" i="7"/>
  <c r="L14943" i="7"/>
  <c r="A14943" i="7"/>
  <c r="L15602" i="7"/>
  <c r="A15602" i="7"/>
  <c r="L14104" i="7"/>
  <c r="A14104" i="7"/>
  <c r="L13662" i="7"/>
  <c r="A13662" i="7"/>
  <c r="L12949" i="7"/>
  <c r="A12949" i="7"/>
  <c r="L13866" i="7"/>
  <c r="A13866" i="7"/>
  <c r="L19360" i="7"/>
  <c r="A19523" i="7"/>
  <c r="L19262" i="7"/>
  <c r="A19262" i="7"/>
  <c r="L16810" i="7"/>
  <c r="A16810" i="7"/>
  <c r="L16809" i="7"/>
  <c r="A16809" i="7"/>
  <c r="L16813" i="7"/>
  <c r="A16813" i="7"/>
  <c r="L15196" i="7"/>
  <c r="A15196" i="7"/>
  <c r="L12884" i="7"/>
  <c r="A12884" i="7"/>
  <c r="L19676" i="7"/>
  <c r="A19673" i="7"/>
  <c r="L18492" i="7"/>
  <c r="A18492" i="7"/>
  <c r="L18490" i="7"/>
  <c r="A18490" i="7"/>
  <c r="L18502" i="7"/>
  <c r="A18502" i="7"/>
  <c r="L15527" i="7"/>
  <c r="A15527" i="7"/>
  <c r="L14848" i="7"/>
  <c r="A14848" i="7"/>
  <c r="L14029" i="7"/>
  <c r="A14029" i="7"/>
  <c r="L12925" i="7"/>
  <c r="A12925" i="7"/>
  <c r="L12387" i="7"/>
  <c r="A12387" i="7"/>
  <c r="L20838" i="7"/>
  <c r="A20838" i="7"/>
  <c r="L19847" i="7"/>
  <c r="A19847" i="7"/>
  <c r="L17604" i="7"/>
  <c r="A17604" i="7"/>
  <c r="L17225" i="7"/>
  <c r="A17225" i="7"/>
  <c r="L17590" i="7"/>
  <c r="A17590" i="7"/>
  <c r="L12614" i="7"/>
  <c r="A12614" i="7"/>
  <c r="L13103" i="7"/>
  <c r="A13103" i="7"/>
  <c r="L19589" i="7"/>
  <c r="A19586" i="7"/>
  <c r="L12718" i="7"/>
  <c r="A12718" i="7"/>
  <c r="L19629" i="7"/>
  <c r="A19626" i="7"/>
  <c r="L17146" i="7"/>
  <c r="A17146" i="7"/>
  <c r="L16600" i="7"/>
  <c r="A16600" i="7"/>
  <c r="L16581" i="7"/>
  <c r="A16581" i="7"/>
  <c r="L16515" i="7"/>
  <c r="A16515" i="7"/>
  <c r="L20348" i="7"/>
  <c r="A20348" i="7"/>
  <c r="L20884" i="7"/>
  <c r="A20884" i="7"/>
  <c r="L19614" i="7"/>
  <c r="A19611" i="7"/>
  <c r="L20489" i="7"/>
  <c r="A20489" i="7"/>
  <c r="L19791" i="7"/>
  <c r="A19791" i="7"/>
  <c r="L19617" i="7"/>
  <c r="A19614" i="7"/>
  <c r="L19893" i="7"/>
  <c r="A19893" i="7"/>
  <c r="L19105" i="7"/>
  <c r="A19100" i="7"/>
  <c r="L18939" i="7"/>
  <c r="A18939" i="7"/>
  <c r="L18865" i="7"/>
  <c r="A18865" i="7"/>
  <c r="L18599" i="7"/>
  <c r="A18599" i="7"/>
  <c r="L17460" i="7"/>
  <c r="A17460" i="7"/>
  <c r="L17481" i="7"/>
  <c r="A17481" i="7"/>
  <c r="L17023" i="7"/>
  <c r="A17023" i="7"/>
  <c r="L18286" i="7"/>
  <c r="A18286" i="7"/>
  <c r="L16928" i="7"/>
  <c r="A16928" i="7"/>
  <c r="L14417" i="7"/>
  <c r="A14417" i="7"/>
  <c r="L15981" i="7"/>
  <c r="A15981" i="7"/>
  <c r="L15979" i="7"/>
  <c r="A15979" i="7"/>
  <c r="L14728" i="7"/>
  <c r="A14728" i="7"/>
  <c r="L14391" i="7"/>
  <c r="A14391" i="7"/>
  <c r="L14070" i="7"/>
  <c r="A14070" i="7"/>
  <c r="L14492" i="7"/>
  <c r="A14492" i="7"/>
  <c r="L12751" i="7"/>
  <c r="A12751" i="7"/>
  <c r="L13234" i="7"/>
  <c r="A13234" i="7"/>
  <c r="L20830" i="7"/>
  <c r="A20830" i="7"/>
  <c r="L19914" i="7"/>
  <c r="A19914" i="7"/>
  <c r="L19573" i="7"/>
  <c r="A19573" i="7"/>
  <c r="L19054" i="7"/>
  <c r="A19050" i="7"/>
  <c r="L19487" i="7"/>
  <c r="A19471" i="7"/>
  <c r="L17488" i="7"/>
  <c r="A17488" i="7"/>
  <c r="L17142" i="7"/>
  <c r="A17142" i="7"/>
  <c r="L16772" i="7"/>
  <c r="A16772" i="7"/>
  <c r="L14926" i="7"/>
  <c r="A14926" i="7"/>
  <c r="L13104" i="7"/>
  <c r="A13104" i="7"/>
  <c r="L13554" i="7"/>
  <c r="A13554" i="7"/>
  <c r="L20473" i="7"/>
  <c r="A20473" i="7"/>
  <c r="L19248" i="7"/>
  <c r="A19248" i="7"/>
  <c r="L17966" i="7"/>
  <c r="A17966"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20140" i="7"/>
  <c r="A20140" i="7"/>
  <c r="L20460" i="7"/>
  <c r="A20460" i="7"/>
  <c r="L20331" i="7"/>
  <c r="A20331" i="7"/>
  <c r="L19433" i="7"/>
  <c r="A19417" i="7"/>
  <c r="L19709" i="7"/>
  <c r="A19706" i="7"/>
  <c r="L19700" i="7"/>
  <c r="A19697" i="7"/>
  <c r="L19707" i="7"/>
  <c r="A19704" i="7"/>
  <c r="L20319" i="7"/>
  <c r="A20319" i="7"/>
  <c r="L19990" i="7"/>
  <c r="A19990" i="7"/>
  <c r="L19704" i="7"/>
  <c r="A19701" i="7"/>
  <c r="L19236" i="7"/>
  <c r="A19236" i="7"/>
  <c r="L18796" i="7"/>
  <c r="A18796" i="7"/>
  <c r="L19267" i="7"/>
  <c r="A19267" i="7"/>
  <c r="L18795" i="7"/>
  <c r="A18795" i="7"/>
  <c r="L19274" i="7"/>
  <c r="A19274" i="7"/>
  <c r="L18810" i="7"/>
  <c r="A18810" i="7"/>
  <c r="L17970" i="7"/>
  <c r="A17970" i="7"/>
  <c r="L18633" i="7"/>
  <c r="A18633" i="7"/>
  <c r="L19272" i="7"/>
  <c r="A19272" i="7"/>
  <c r="L18632" i="7"/>
  <c r="A18632" i="7"/>
  <c r="L19067" i="7"/>
  <c r="A19063" i="7"/>
  <c r="L18358" i="7"/>
  <c r="A18358" i="7"/>
  <c r="L19230" i="7"/>
  <c r="A19230" i="7"/>
  <c r="L18622" i="7"/>
  <c r="A18622" i="7"/>
  <c r="L17540" i="7"/>
  <c r="A17540" i="7"/>
  <c r="L17947" i="7"/>
  <c r="A17947" i="7"/>
  <c r="L17682" i="7"/>
  <c r="A17682" i="7"/>
  <c r="L17953" i="7"/>
  <c r="A17953" i="7"/>
  <c r="L17976" i="7"/>
  <c r="A17976" i="7"/>
  <c r="L17974" i="7"/>
  <c r="A17974" i="7"/>
  <c r="L16686" i="7"/>
  <c r="A16686" i="7"/>
  <c r="L16534" i="7"/>
  <c r="A16534" i="7"/>
  <c r="L14736" i="7"/>
  <c r="A14736" i="7"/>
  <c r="L12840" i="7"/>
  <c r="A12840" i="7"/>
  <c r="L13138" i="7"/>
  <c r="A13138" i="7"/>
  <c r="L20179" i="7"/>
  <c r="A20179" i="7"/>
  <c r="L19220" i="7"/>
  <c r="A19220" i="7"/>
  <c r="L18738" i="7"/>
  <c r="A18738" i="7"/>
  <c r="L18504" i="7"/>
  <c r="A18504" i="7"/>
  <c r="L17516" i="7"/>
  <c r="A17516" i="7"/>
  <c r="L17649" i="7"/>
  <c r="A17649" i="7"/>
  <c r="L17094" i="7"/>
  <c r="A17094" i="7"/>
  <c r="L15047" i="7"/>
  <c r="A15047" i="7"/>
  <c r="L14656" i="7"/>
  <c r="A14656" i="7"/>
  <c r="L14260" i="7"/>
  <c r="A14260" i="7"/>
  <c r="L13435" i="7"/>
  <c r="A13435" i="7"/>
  <c r="L20172" i="7"/>
  <c r="A20172" i="7"/>
  <c r="L20736" i="7"/>
  <c r="A20736" i="7"/>
  <c r="L19200" i="7"/>
  <c r="A19188" i="7"/>
  <c r="L18814" i="7"/>
  <c r="A18814" i="7"/>
  <c r="L17015" i="7"/>
  <c r="A17015" i="7"/>
  <c r="L15170" i="7"/>
  <c r="A15170" i="7"/>
  <c r="L17477" i="7"/>
  <c r="A17477" i="7"/>
  <c r="L15068" i="7"/>
  <c r="A15068" i="7"/>
  <c r="L13992" i="7"/>
  <c r="A13992" i="7"/>
  <c r="L13596" i="7"/>
  <c r="A13596" i="7"/>
  <c r="L12810" i="7"/>
  <c r="A12810" i="7"/>
  <c r="L18546" i="7"/>
  <c r="A18546" i="7"/>
  <c r="L17527" i="7"/>
  <c r="A17527" i="7"/>
  <c r="L12216" i="7"/>
  <c r="A12216" i="7"/>
  <c r="L15848" i="7"/>
  <c r="A15848" i="7"/>
  <c r="L15863" i="7"/>
  <c r="A15863" i="7"/>
  <c r="L15878" i="7"/>
  <c r="A15878" i="7"/>
  <c r="L15885" i="7"/>
  <c r="A15885" i="7"/>
  <c r="L16428" i="7"/>
  <c r="A16428" i="7"/>
  <c r="L15796" i="7"/>
  <c r="A15796" i="7"/>
  <c r="L15795" i="7"/>
  <c r="A15795" i="7"/>
  <c r="L15802" i="7"/>
  <c r="A15802" i="7"/>
  <c r="L15849" i="7"/>
  <c r="A15849" i="7"/>
  <c r="L20690" i="7"/>
  <c r="A20690" i="7"/>
  <c r="L17987" i="7"/>
  <c r="A17987" i="7"/>
  <c r="L16296" i="7"/>
  <c r="A16296" i="7"/>
  <c r="L16673" i="7"/>
  <c r="A16673" i="7"/>
  <c r="L13730" i="7"/>
  <c r="A13730" i="7"/>
  <c r="L20442" i="7"/>
  <c r="A20442" i="7"/>
  <c r="L18597" i="7"/>
  <c r="A18597" i="7"/>
  <c r="L17458" i="7"/>
  <c r="A17458" i="7"/>
  <c r="L16384" i="7"/>
  <c r="A16384" i="7"/>
  <c r="L14192" i="7"/>
  <c r="A14192" i="7"/>
  <c r="L19889" i="7"/>
  <c r="A19889" i="7"/>
  <c r="L17674" i="7"/>
  <c r="A17674" i="7"/>
  <c r="L16518" i="7"/>
  <c r="A16518" i="7"/>
  <c r="L15308" i="7"/>
  <c r="A15308" i="7"/>
  <c r="L14929" i="7"/>
  <c r="A14929" i="7"/>
  <c r="L20877" i="7"/>
  <c r="A20877" i="7"/>
  <c r="L20168" i="7"/>
  <c r="A20168" i="7"/>
  <c r="L19285" i="7"/>
  <c r="A19285" i="7"/>
  <c r="L18474" i="7"/>
  <c r="A18474" i="7"/>
  <c r="L18647" i="7"/>
  <c r="A18647" i="7"/>
  <c r="L17252" i="7"/>
  <c r="A17252" i="7"/>
  <c r="L18161" i="7"/>
  <c r="A18161" i="7"/>
  <c r="L17311" i="7"/>
  <c r="A17311"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20756" i="7"/>
  <c r="A20756" i="7"/>
  <c r="L19265" i="7"/>
  <c r="A19265" i="7"/>
  <c r="L18775" i="7"/>
  <c r="A18775" i="7"/>
  <c r="L17290" i="7"/>
  <c r="A17290" i="7"/>
  <c r="L16983" i="7"/>
  <c r="A16983" i="7"/>
  <c r="L14972" i="7"/>
  <c r="A14972" i="7"/>
  <c r="L12906" i="7"/>
  <c r="A12906" i="7"/>
  <c r="L12464" i="7"/>
  <c r="A12464" i="7"/>
  <c r="L14652" i="7"/>
  <c r="A14652" i="7"/>
  <c r="L19607" i="7"/>
  <c r="A19604" i="7"/>
  <c r="L19537" i="7"/>
  <c r="A19537" i="7"/>
  <c r="L19154" i="7"/>
  <c r="A19146" i="7"/>
  <c r="L17875" i="7"/>
  <c r="A17875"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20108" i="7"/>
  <c r="A20108" i="7"/>
  <c r="L19579" i="7"/>
  <c r="A19579" i="7"/>
  <c r="L19908" i="7"/>
  <c r="A19908" i="7"/>
  <c r="L20499" i="7"/>
  <c r="A20499" i="7"/>
  <c r="L19803" i="7"/>
  <c r="A19803" i="7"/>
  <c r="L20194" i="7"/>
  <c r="A20194" i="7"/>
  <c r="L20625" i="7"/>
  <c r="A20625" i="7"/>
  <c r="L19977" i="7"/>
  <c r="A19977" i="7"/>
  <c r="L20528" i="7"/>
  <c r="A20528" i="7"/>
  <c r="L20024" i="7"/>
  <c r="A20024" i="7"/>
  <c r="L18701" i="7"/>
  <c r="A18701" i="7"/>
  <c r="L20231" i="7"/>
  <c r="A20231" i="7"/>
  <c r="L19807" i="7"/>
  <c r="A19807" i="7"/>
  <c r="L20542" i="7"/>
  <c r="A20542" i="7"/>
  <c r="L19974" i="7"/>
  <c r="A19974" i="7"/>
  <c r="L20381" i="7"/>
  <c r="A20381" i="7"/>
  <c r="L19797" i="7"/>
  <c r="A19797" i="7"/>
  <c r="L19252" i="7"/>
  <c r="A19252" i="7"/>
  <c r="L17133" i="7"/>
  <c r="A17133" i="7"/>
  <c r="L18507" i="7"/>
  <c r="A18507" i="7"/>
  <c r="L18351" i="7"/>
  <c r="A18351" i="7"/>
  <c r="L18777" i="7"/>
  <c r="A18777" i="7"/>
  <c r="L18350" i="7"/>
  <c r="A18350" i="7"/>
  <c r="L18768" i="7"/>
  <c r="A18768" i="7"/>
  <c r="L18050" i="7"/>
  <c r="A18050" i="7"/>
  <c r="L18575" i="7"/>
  <c r="A18575" i="7"/>
  <c r="L19486" i="7"/>
  <c r="A19470" i="7"/>
  <c r="L17019" i="7"/>
  <c r="A17019" i="7"/>
  <c r="L17292" i="7"/>
  <c r="A17292" i="7"/>
  <c r="L18131" i="7"/>
  <c r="A18131" i="7"/>
  <c r="L17443" i="7"/>
  <c r="A17443" i="7"/>
  <c r="L17474" i="7"/>
  <c r="A17474" i="7"/>
  <c r="L18425" i="7"/>
  <c r="A18425" i="7"/>
  <c r="L17705" i="7"/>
  <c r="A17705" i="7"/>
  <c r="L17393" i="7"/>
  <c r="A17393" i="7"/>
  <c r="L17616" i="7"/>
  <c r="A17616" i="7"/>
  <c r="L17807" i="7"/>
  <c r="A17807" i="7"/>
  <c r="L17231" i="7"/>
  <c r="A17231" i="7"/>
  <c r="L17790" i="7"/>
  <c r="A17790" i="7"/>
  <c r="L17230" i="7"/>
  <c r="A17230" i="7"/>
  <c r="L16691" i="7"/>
  <c r="A16691" i="7"/>
  <c r="L16016" i="7"/>
  <c r="A16016" i="7"/>
  <c r="L15967" i="7"/>
  <c r="A15967" i="7"/>
  <c r="L16014" i="7"/>
  <c r="A16014" i="7"/>
  <c r="L16013" i="7"/>
  <c r="A16013" i="7"/>
  <c r="L16571" i="7"/>
  <c r="A16571" i="7"/>
  <c r="L16090" i="7"/>
  <c r="A16090" i="7"/>
  <c r="L16017" i="7"/>
  <c r="A16017" i="7"/>
  <c r="L20156" i="7"/>
  <c r="A20156" i="7"/>
  <c r="L20807" i="7"/>
  <c r="A20807" i="7"/>
  <c r="L20467" i="7"/>
  <c r="A20467" i="7"/>
  <c r="L20217" i="7"/>
  <c r="A20217" i="7"/>
  <c r="L20519" i="7"/>
  <c r="A20519" i="7"/>
  <c r="L17301" i="7"/>
  <c r="A17301" i="7"/>
  <c r="L18013" i="7"/>
  <c r="A18013" i="7"/>
  <c r="L18114" i="7"/>
  <c r="A18114" i="7"/>
  <c r="L18020" i="7"/>
  <c r="A18020" i="7"/>
  <c r="L17603" i="7"/>
  <c r="A17603" i="7"/>
  <c r="L18112" i="7"/>
  <c r="A18112" i="7"/>
  <c r="L17199" i="7"/>
  <c r="A17199" i="7"/>
  <c r="L17238" i="7"/>
  <c r="A17238" i="7"/>
  <c r="L16908" i="7"/>
  <c r="A16908" i="7"/>
  <c r="L15152" i="7"/>
  <c r="A15152" i="7"/>
  <c r="L16259" i="7"/>
  <c r="A16259" i="7"/>
  <c r="L13481" i="7"/>
  <c r="A13481" i="7"/>
  <c r="L13206" i="7"/>
  <c r="A13206" i="7"/>
  <c r="L13121" i="7"/>
  <c r="A13121" i="7"/>
  <c r="L12572" i="7"/>
  <c r="A12572" i="7"/>
  <c r="L20897" i="7"/>
  <c r="A20897" i="7"/>
  <c r="L19882" i="7"/>
  <c r="A19882" i="7"/>
  <c r="L19761" i="7"/>
  <c r="A19758" i="7"/>
  <c r="L18889" i="7"/>
  <c r="A18889" i="7"/>
  <c r="L17531" i="7"/>
  <c r="A17531" i="7"/>
  <c r="L17718" i="7"/>
  <c r="A17718"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20818" i="7"/>
  <c r="A20818" i="7"/>
  <c r="L20689" i="7"/>
  <c r="A20689" i="7"/>
  <c r="L20340" i="7"/>
  <c r="A20340" i="7"/>
  <c r="L20724" i="7"/>
  <c r="A20724" i="7"/>
  <c r="L20815" i="7"/>
  <c r="A20815" i="7"/>
  <c r="L20676" i="7"/>
  <c r="A20676" i="7"/>
  <c r="L20565" i="7"/>
  <c r="A20565" i="7"/>
  <c r="L20732" i="7"/>
  <c r="A20732" i="7"/>
  <c r="L20675" i="7"/>
  <c r="A20675" i="7"/>
  <c r="L20211" i="7"/>
  <c r="A20211" i="7"/>
  <c r="L19758" i="7"/>
  <c r="A19755" i="7"/>
  <c r="L20746" i="7"/>
  <c r="A20746" i="7"/>
  <c r="L20482" i="7"/>
  <c r="A20482" i="7"/>
  <c r="L20250" i="7"/>
  <c r="A20250" i="7"/>
  <c r="L19834" i="7"/>
  <c r="A19834" i="7"/>
  <c r="L19568" i="7"/>
  <c r="A19568" i="7"/>
  <c r="L20393" i="7"/>
  <c r="A20393" i="7"/>
  <c r="L20129" i="7"/>
  <c r="A20129" i="7"/>
  <c r="L19780" i="7"/>
  <c r="A19777" i="7"/>
  <c r="L19349" i="7"/>
  <c r="A19349" i="7"/>
  <c r="L20656" i="7"/>
  <c r="A20656" i="7"/>
  <c r="L20248" i="7"/>
  <c r="A20248" i="7"/>
  <c r="L19824" i="7"/>
  <c r="A19824" i="7"/>
  <c r="L18517" i="7"/>
  <c r="A18517" i="7"/>
  <c r="L20391" i="7"/>
  <c r="A20391" i="7"/>
  <c r="L20143" i="7"/>
  <c r="A20143" i="7"/>
  <c r="L19602" i="7"/>
  <c r="A19599" i="7"/>
  <c r="L20646" i="7"/>
  <c r="A20646" i="7"/>
  <c r="L20278" i="7"/>
  <c r="A20278" i="7"/>
  <c r="L19998" i="7"/>
  <c r="A19998" i="7"/>
  <c r="L19521" i="7"/>
  <c r="A19505" i="7"/>
  <c r="L20437" i="7"/>
  <c r="A20437" i="7"/>
  <c r="L20029" i="7"/>
  <c r="A20029" i="7"/>
  <c r="L19837" i="7"/>
  <c r="A19837" i="7"/>
  <c r="L18565" i="7"/>
  <c r="A18565" i="7"/>
  <c r="L19148" i="7"/>
  <c r="A19140" i="7"/>
  <c r="L18900" i="7"/>
  <c r="A18900" i="7"/>
  <c r="L18516" i="7"/>
  <c r="A18516" i="7"/>
  <c r="L17047" i="7"/>
  <c r="A17047" i="7"/>
  <c r="L19163" i="7"/>
  <c r="A19155" i="7"/>
  <c r="L18859" i="7"/>
  <c r="A18859" i="7"/>
  <c r="L18364" i="7"/>
  <c r="A18364" i="7"/>
  <c r="L19338" i="7"/>
  <c r="A19338" i="7"/>
  <c r="L18970" i="7"/>
  <c r="A18970" i="7"/>
  <c r="L18415" i="7"/>
  <c r="A18415" i="7"/>
  <c r="L19225" i="7"/>
  <c r="A19225" i="7"/>
  <c r="L18857" i="7"/>
  <c r="A18857" i="7"/>
  <c r="L18529" i="7"/>
  <c r="A18529" i="7"/>
  <c r="L19472" i="7"/>
  <c r="A19456" i="7"/>
  <c r="L19152" i="7"/>
  <c r="A19144" i="7"/>
  <c r="L18752" i="7"/>
  <c r="A18752" i="7"/>
  <c r="L18098" i="7"/>
  <c r="A18098" i="7"/>
  <c r="L19423" i="7"/>
  <c r="A19407" i="7"/>
  <c r="L19051" i="7"/>
  <c r="A19047" i="7"/>
  <c r="L18719" i="7"/>
  <c r="A18719" i="7"/>
  <c r="L17445" i="7"/>
  <c r="A17445" i="7"/>
  <c r="L19422" i="7"/>
  <c r="A19406" i="7"/>
  <c r="L19018" i="7"/>
  <c r="A19014" i="7"/>
  <c r="L18367" i="7"/>
  <c r="A18367" i="7"/>
  <c r="L16967" i="7"/>
  <c r="A16967" i="7"/>
  <c r="L17660" i="7"/>
  <c r="A17660" i="7"/>
  <c r="L17244" i="7"/>
  <c r="A17244" i="7"/>
  <c r="L18099" i="7"/>
  <c r="A18099" i="7"/>
  <c r="L17627" i="7"/>
  <c r="A17627" i="7"/>
  <c r="L17283" i="7"/>
  <c r="A17283" i="7"/>
  <c r="L17003" i="7"/>
  <c r="A17003" i="7"/>
  <c r="L17586" i="7"/>
  <c r="A17586" i="7"/>
  <c r="L17210" i="7"/>
  <c r="A17210" i="7"/>
  <c r="L16834" i="7"/>
  <c r="A16834" i="7"/>
  <c r="L17833" i="7"/>
  <c r="A17833" i="7"/>
  <c r="L17417" i="7"/>
  <c r="A17417" i="7"/>
  <c r="L17161" i="7"/>
  <c r="A17161" i="7"/>
  <c r="L17664" i="7"/>
  <c r="A17664" i="7"/>
  <c r="L17424" i="7"/>
  <c r="A17424" i="7"/>
  <c r="L17160" i="7"/>
  <c r="A17160" i="7"/>
  <c r="L17863" i="7"/>
  <c r="A17863" i="7"/>
  <c r="L17455" i="7"/>
  <c r="A17455" i="7"/>
  <c r="L17263" i="7"/>
  <c r="A17263" i="7"/>
  <c r="L16823" i="7"/>
  <c r="A16823" i="7"/>
  <c r="L17886" i="7"/>
  <c r="A17886" i="7"/>
  <c r="L17518" i="7"/>
  <c r="A17518" i="7"/>
  <c r="A17246" i="7"/>
  <c r="L17246" i="7"/>
  <c r="L16818" i="7"/>
  <c r="A16818" i="7"/>
  <c r="L16961" i="7"/>
  <c r="A16961" i="7"/>
  <c r="L17048" i="7"/>
  <c r="A17048" i="7"/>
  <c r="L17053" i="7"/>
  <c r="A17053" i="7"/>
  <c r="L16821" i="7"/>
  <c r="A16821" i="7"/>
  <c r="L16900" i="7"/>
  <c r="A16900" i="7"/>
  <c r="L16827" i="7"/>
  <c r="A16827" i="7"/>
  <c r="L20882" i="7"/>
  <c r="A20882" i="7"/>
  <c r="L12622" i="7"/>
  <c r="A12622" i="7"/>
  <c r="L19354" i="7"/>
  <c r="A19354" i="7"/>
  <c r="L16954" i="7"/>
  <c r="A16954" i="7"/>
  <c r="L15985" i="7"/>
  <c r="A15985" i="7"/>
  <c r="L13025" i="7"/>
  <c r="A13025" i="7"/>
  <c r="L19008" i="7"/>
  <c r="A19004" i="7"/>
  <c r="L16869" i="7"/>
  <c r="A16869" i="7"/>
  <c r="L14360" i="7"/>
  <c r="A14360" i="7"/>
  <c r="L12228" i="7"/>
  <c r="A12228" i="7"/>
  <c r="L19801" i="7"/>
  <c r="A19801" i="7"/>
  <c r="L18126" i="7"/>
  <c r="A18126" i="7"/>
  <c r="L20697" i="7"/>
  <c r="A20697"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L20596" i="7"/>
  <c r="A20596" i="7"/>
  <c r="L20613" i="7"/>
  <c r="A20613" i="7"/>
  <c r="L20315" i="7"/>
  <c r="A20315" i="7"/>
  <c r="L20634" i="7"/>
  <c r="A20634" i="7"/>
  <c r="L20609" i="7"/>
  <c r="A20609" i="7"/>
  <c r="A19093" i="7"/>
  <c r="L19098" i="7"/>
  <c r="L20096" i="7"/>
  <c r="A20096" i="7"/>
  <c r="L20615" i="7"/>
  <c r="A20615" i="7"/>
  <c r="L19618" i="7"/>
  <c r="A19615" i="7"/>
  <c r="L19830" i="7"/>
  <c r="A19830" i="7"/>
  <c r="L20325" i="7"/>
  <c r="A20325" i="7"/>
  <c r="L19490" i="7"/>
  <c r="A19474" i="7"/>
  <c r="L17333" i="7"/>
  <c r="A17333" i="7"/>
  <c r="L19007" i="7"/>
  <c r="A19003" i="7"/>
  <c r="L18087" i="7"/>
  <c r="A18087" i="7"/>
  <c r="L18842" i="7"/>
  <c r="A18842" i="7"/>
  <c r="L18913" i="7"/>
  <c r="A18913" i="7"/>
  <c r="L18832" i="7"/>
  <c r="A18832" i="7"/>
  <c r="L18911" i="7"/>
  <c r="A18911" i="7"/>
  <c r="L19408" i="7"/>
  <c r="A19518" i="7"/>
  <c r="L18894" i="7"/>
  <c r="A18894" i="7"/>
  <c r="L17404" i="7"/>
  <c r="A17404" i="7"/>
  <c r="L18211" i="7"/>
  <c r="A18211" i="7"/>
  <c r="L17355" i="7"/>
  <c r="A17355" i="7"/>
  <c r="L18209" i="7"/>
  <c r="A18209" i="7"/>
  <c r="L17760" i="7"/>
  <c r="A17760" i="7"/>
  <c r="L18086" i="7"/>
  <c r="A18086" i="7"/>
  <c r="L16741" i="7"/>
  <c r="A16741" i="7"/>
  <c r="L20148" i="7"/>
  <c r="A20148" i="7"/>
  <c r="L15206" i="7"/>
  <c r="A15206" i="7"/>
  <c r="L16498" i="7"/>
  <c r="A16498" i="7"/>
  <c r="L15265" i="7"/>
  <c r="A15265" i="7"/>
  <c r="L13918" i="7"/>
  <c r="A13918" i="7"/>
  <c r="L14602" i="7"/>
  <c r="A14602" i="7"/>
  <c r="L13189" i="7"/>
  <c r="A13189" i="7"/>
  <c r="L12201" i="7"/>
  <c r="A12201" i="7"/>
  <c r="L20620" i="7"/>
  <c r="A20620" i="7"/>
  <c r="L19947" i="7"/>
  <c r="A19947" i="7"/>
  <c r="L19701" i="7"/>
  <c r="A19698" i="7"/>
  <c r="L19913" i="7"/>
  <c r="A19913" i="7"/>
  <c r="L19935" i="7"/>
  <c r="A19935" i="7"/>
  <c r="L20285" i="7"/>
  <c r="A20285" i="7"/>
  <c r="L18947" i="7"/>
  <c r="A18947" i="7"/>
  <c r="L18824" i="7"/>
  <c r="A18824" i="7"/>
  <c r="L17753" i="7"/>
  <c r="A17753" i="7"/>
  <c r="L17495" i="7"/>
  <c r="A17495" i="7"/>
  <c r="L16885" i="7"/>
  <c r="A16885" i="7"/>
  <c r="L15309" i="7"/>
  <c r="A15309" i="7"/>
  <c r="L14932" i="7"/>
  <c r="A14932" i="7"/>
  <c r="L14256" i="7"/>
  <c r="A14256" i="7"/>
  <c r="L13293" i="7"/>
  <c r="A13293" i="7"/>
  <c r="L18263" i="7"/>
  <c r="A18263" i="7"/>
  <c r="A18432" i="7"/>
  <c r="L18432" i="7"/>
  <c r="L17748" i="7"/>
  <c r="A17748" i="7"/>
  <c r="L16759" i="7"/>
  <c r="A16759" i="7"/>
  <c r="L20563" i="7"/>
  <c r="A20563" i="7"/>
  <c r="L17399" i="7"/>
  <c r="A17399" i="7"/>
  <c r="L19308" i="7"/>
  <c r="A19308"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9766" i="7"/>
  <c r="A19763" i="7"/>
  <c r="L20137" i="7"/>
  <c r="A20137" i="7"/>
  <c r="L20718" i="7"/>
  <c r="A20718" i="7"/>
  <c r="L19198" i="7"/>
  <c r="A19186" i="7"/>
  <c r="L19393" i="7"/>
  <c r="A19391" i="7"/>
  <c r="L17067" i="7"/>
  <c r="A17067" i="7"/>
  <c r="L17279" i="7"/>
  <c r="A17279" i="7"/>
  <c r="L17278" i="7"/>
  <c r="A17278"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20823" i="7"/>
  <c r="A20823" i="7"/>
  <c r="L20707" i="7"/>
  <c r="A20707" i="7"/>
  <c r="L20034" i="7"/>
  <c r="A20034" i="7"/>
  <c r="L19732" i="7"/>
  <c r="A19729" i="7"/>
  <c r="L20407" i="7"/>
  <c r="A20407" i="7"/>
  <c r="L20030" i="7"/>
  <c r="A20030" i="7"/>
  <c r="L19188" i="7"/>
  <c r="A19178" i="7"/>
  <c r="L17877" i="7"/>
  <c r="A17877" i="7"/>
  <c r="L17068" i="7"/>
  <c r="A17068" i="7"/>
  <c r="L17928" i="7"/>
  <c r="A17928" i="7"/>
  <c r="L12924" i="7"/>
  <c r="A12924" i="7"/>
  <c r="L19505" i="7"/>
  <c r="A19489" i="7"/>
  <c r="L19502" i="7"/>
  <c r="A19486"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20372" i="7"/>
  <c r="A20372" i="7"/>
  <c r="L18092" i="7"/>
  <c r="A18092" i="7"/>
  <c r="L19979" i="7"/>
  <c r="A19979" i="7"/>
  <c r="L20602" i="7"/>
  <c r="A20602" i="7"/>
  <c r="L19301" i="7"/>
  <c r="A19301" i="7"/>
  <c r="L19764" i="7"/>
  <c r="A19761" i="7"/>
  <c r="L20152" i="7"/>
  <c r="A20152" i="7"/>
  <c r="L20607" i="7"/>
  <c r="A20607" i="7"/>
  <c r="L19658" i="7"/>
  <c r="A19655" i="7"/>
  <c r="L20374" i="7"/>
  <c r="A20374" i="7"/>
  <c r="L20045" i="7"/>
  <c r="A20045" i="7"/>
  <c r="L19097" i="7"/>
  <c r="A19092" i="7"/>
  <c r="L19120" i="7"/>
  <c r="A19115" i="7"/>
  <c r="L19290" i="7"/>
  <c r="A19290" i="7"/>
  <c r="L18849" i="7"/>
  <c r="A18849" i="7"/>
  <c r="L18528" i="7"/>
  <c r="A18528" i="7"/>
  <c r="L19194" i="7"/>
  <c r="A19182" i="7"/>
  <c r="L17740" i="7"/>
  <c r="A17740" i="7"/>
  <c r="L16783" i="7"/>
  <c r="A16783" i="7"/>
  <c r="L17560" i="7"/>
  <c r="A17560" i="7"/>
  <c r="L17359" i="7"/>
  <c r="A17359" i="7"/>
  <c r="L16852" i="7"/>
  <c r="A16852" i="7"/>
  <c r="L15321" i="7"/>
  <c r="A15321" i="7"/>
  <c r="L12863" i="7"/>
  <c r="A12863" i="7"/>
  <c r="L13107" i="7"/>
  <c r="A13107" i="7"/>
  <c r="L12217" i="7"/>
  <c r="A12217" i="7"/>
  <c r="L15843" i="7"/>
  <c r="A15843" i="7"/>
  <c r="L12416" i="7"/>
  <c r="A12416" i="7"/>
  <c r="L18660" i="7"/>
  <c r="A18660" i="7"/>
  <c r="L17130" i="7"/>
  <c r="A17130" i="7"/>
  <c r="L15171" i="7"/>
  <c r="A15171" i="7"/>
  <c r="L13917" i="7"/>
  <c r="A13917" i="7"/>
  <c r="L14856" i="7"/>
  <c r="A14856" i="7"/>
  <c r="L20755" i="7"/>
  <c r="A20755" i="7"/>
  <c r="L20417" i="7"/>
  <c r="A20417"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9876" i="7"/>
  <c r="A19876" i="7"/>
  <c r="L20681" i="7"/>
  <c r="A20681" i="7"/>
  <c r="L20761" i="7"/>
  <c r="A20761" i="7"/>
  <c r="L20019" i="7"/>
  <c r="A20019" i="7"/>
  <c r="L20626" i="7"/>
  <c r="A20626" i="7"/>
  <c r="L19577" i="7"/>
  <c r="A19577" i="7"/>
  <c r="L20728" i="7"/>
  <c r="A20728" i="7"/>
  <c r="L19450" i="7"/>
  <c r="A19434" i="7"/>
  <c r="L19839" i="7"/>
  <c r="A19839" i="7"/>
  <c r="L20582" i="7"/>
  <c r="A20582" i="7"/>
  <c r="L19769" i="7"/>
  <c r="A19766" i="7"/>
  <c r="L20229" i="7"/>
  <c r="A20229" i="7"/>
  <c r="L19476" i="7"/>
  <c r="A19460" i="7"/>
  <c r="L18034" i="7"/>
  <c r="A18034" i="7"/>
  <c r="L18699" i="7"/>
  <c r="A18699" i="7"/>
  <c r="L18538" i="7"/>
  <c r="A18538" i="7"/>
  <c r="L19144" i="7"/>
  <c r="A19136" i="7"/>
  <c r="L18711" i="7"/>
  <c r="A18711" i="7"/>
  <c r="L18710" i="7"/>
  <c r="A18710" i="7"/>
  <c r="L17938" i="7"/>
  <c r="A17938" i="7"/>
  <c r="L18187" i="7"/>
  <c r="A18187" i="7"/>
  <c r="L17139" i="7"/>
  <c r="A17139" i="7"/>
  <c r="L17258" i="7"/>
  <c r="A17258" i="7"/>
  <c r="L18033" i="7"/>
  <c r="A18033" i="7"/>
  <c r="L17696" i="7"/>
  <c r="A17696" i="7"/>
  <c r="L16998" i="7"/>
  <c r="A16998" i="7"/>
  <c r="L16801" i="7"/>
  <c r="A16801" i="7"/>
  <c r="L14952" i="7"/>
  <c r="A14952" i="7"/>
  <c r="L15257" i="7"/>
  <c r="A15257" i="7"/>
  <c r="L13262" i="7"/>
  <c r="A13262" i="7"/>
  <c r="L12495" i="7"/>
  <c r="A12495" i="7"/>
  <c r="L18813" i="7"/>
  <c r="A18813" i="7"/>
  <c r="L18300" i="7"/>
  <c r="A18300" i="7"/>
  <c r="L18044" i="7"/>
  <c r="A18044" i="7"/>
  <c r="L19102" i="7"/>
  <c r="A19097" i="7"/>
  <c r="L19035" i="7"/>
  <c r="A19031" i="7"/>
  <c r="L18307" i="7"/>
  <c r="A18307" i="7"/>
  <c r="L18048" i="7"/>
  <c r="A18048" i="7"/>
  <c r="L16749" i="7"/>
  <c r="A16749" i="7"/>
  <c r="L16519" i="7"/>
  <c r="A16519" i="7"/>
  <c r="L16182" i="7"/>
  <c r="A16182" i="7"/>
  <c r="L15189" i="7"/>
  <c r="A15189" i="7"/>
  <c r="L14980" i="7"/>
  <c r="A14980" i="7"/>
  <c r="L16521" i="7"/>
  <c r="A16521" i="7"/>
  <c r="L12908" i="7"/>
  <c r="A12908" i="7"/>
  <c r="L14458" i="7"/>
  <c r="A14458" i="7"/>
  <c r="L13403" i="7"/>
  <c r="A13403" i="7"/>
  <c r="L20455" i="7"/>
  <c r="A20455" i="7"/>
  <c r="L18440" i="7"/>
  <c r="A18440" i="7"/>
  <c r="L18225" i="7"/>
  <c r="A18225" i="7"/>
  <c r="L17734" i="7"/>
  <c r="A17734" i="7"/>
  <c r="L15891" i="7"/>
  <c r="A15891" i="7"/>
  <c r="L13814" i="7"/>
  <c r="A13814" i="7"/>
  <c r="L13930" i="7"/>
  <c r="A13930" i="7"/>
  <c r="L19630" i="7"/>
  <c r="A19627" i="7"/>
  <c r="L18747" i="7"/>
  <c r="A18747" i="7"/>
  <c r="L18233" i="7"/>
  <c r="A18233" i="7"/>
  <c r="L14892" i="7"/>
  <c r="A14892" i="7"/>
  <c r="L14515" i="7"/>
  <c r="A14515" i="7"/>
  <c r="L13674" i="7"/>
  <c r="A13674" i="7"/>
  <c r="L20233" i="7"/>
  <c r="A20233" i="7"/>
  <c r="L17125" i="7"/>
  <c r="A17125" i="7"/>
  <c r="L17073" i="7"/>
  <c r="A17073" i="7"/>
  <c r="L16118" i="7"/>
  <c r="A16118" i="7"/>
  <c r="L16147" i="7"/>
  <c r="A16147" i="7"/>
  <c r="L12912" i="7"/>
  <c r="A12912" i="7"/>
  <c r="L13248" i="7"/>
  <c r="A13248" i="7"/>
  <c r="L20300" i="7"/>
  <c r="A20300" i="7"/>
  <c r="A18328" i="7"/>
  <c r="L18328" i="7"/>
  <c r="L20598" i="7"/>
  <c r="A20598" i="7"/>
  <c r="L19933" i="7"/>
  <c r="A19933" i="7"/>
  <c r="L17733" i="7"/>
  <c r="A17733" i="7"/>
  <c r="L18221" i="7"/>
  <c r="A18221" i="7"/>
  <c r="A19287" i="7"/>
  <c r="L19287" i="7"/>
  <c r="L18389" i="7"/>
  <c r="A18389" i="7"/>
  <c r="L17366" i="7"/>
  <c r="A17366" i="7"/>
  <c r="L16859" i="7"/>
  <c r="A16859" i="7"/>
  <c r="L14103" i="7"/>
  <c r="A14103" i="7"/>
  <c r="L12515" i="7"/>
  <c r="A12515" i="7"/>
  <c r="L12196" i="7"/>
  <c r="A12196" i="7"/>
  <c r="L20098" i="7"/>
  <c r="A20098" i="7"/>
  <c r="L14279" i="7"/>
  <c r="A14279" i="7"/>
  <c r="L12198" i="7"/>
  <c r="A12198" i="7"/>
  <c r="L18604" i="7"/>
  <c r="A18604" i="7"/>
  <c r="L17707" i="7"/>
  <c r="A17707" i="7"/>
  <c r="L17222" i="7"/>
  <c r="A17222" i="7"/>
  <c r="L12494" i="7"/>
  <c r="A12494" i="7"/>
  <c r="L12618" i="7"/>
  <c r="A12618" i="7"/>
  <c r="L16198" i="7"/>
  <c r="A16198" i="7"/>
  <c r="L15250" i="7"/>
  <c r="A15250" i="7"/>
  <c r="L14772" i="7"/>
  <c r="A14772" i="7"/>
  <c r="L13510" i="7"/>
  <c r="A13510" i="7"/>
  <c r="L12274" i="7"/>
  <c r="A12274" i="7"/>
  <c r="L20586" i="7"/>
  <c r="A20586" i="7"/>
  <c r="L19675" i="7"/>
  <c r="A19672" i="7"/>
  <c r="L19626" i="7"/>
  <c r="A19623" i="7"/>
  <c r="L19136" i="7"/>
  <c r="A19128" i="7"/>
  <c r="L19358" i="7"/>
  <c r="A19358" i="7"/>
  <c r="L17379" i="7"/>
  <c r="A17379" i="7"/>
  <c r="L17958" i="7"/>
  <c r="A17958" i="7"/>
  <c r="L16861" i="7"/>
  <c r="A16861" i="7"/>
  <c r="L16646" i="7"/>
  <c r="A16646" i="7"/>
  <c r="L16130" i="7"/>
  <c r="A16130" i="7"/>
  <c r="L14477" i="7"/>
  <c r="A14477" i="7"/>
  <c r="L12252" i="7"/>
  <c r="A12252" i="7"/>
  <c r="L20446" i="7"/>
  <c r="A20446" i="7"/>
  <c r="L17453" i="7"/>
  <c r="A17453" i="7"/>
  <c r="L18983" i="7"/>
  <c r="A18983" i="7"/>
  <c r="L17121" i="7"/>
  <c r="A17121" i="7"/>
  <c r="L15014" i="7"/>
  <c r="A15014" i="7"/>
  <c r="L13454" i="7"/>
  <c r="A13454" i="7"/>
  <c r="L13879" i="7"/>
  <c r="A13879" i="7"/>
  <c r="L13451" i="7"/>
  <c r="A13451" i="7"/>
  <c r="L20362" i="7"/>
  <c r="A20362" i="7"/>
  <c r="L20671" i="7"/>
  <c r="A20671" i="7"/>
  <c r="L18612" i="7"/>
  <c r="A18612" i="7"/>
  <c r="L19352" i="7"/>
  <c r="A19352" i="7"/>
  <c r="L17623" i="7"/>
  <c r="A17623" i="7"/>
  <c r="L16174" i="7"/>
  <c r="A16174" i="7"/>
  <c r="L15362" i="7"/>
  <c r="A15362" i="7"/>
  <c r="L13720" i="7"/>
  <c r="A13720" i="7"/>
  <c r="L14275" i="7"/>
  <c r="A14275" i="7"/>
  <c r="L12445" i="7"/>
  <c r="A12445" i="7"/>
  <c r="L13218" i="7"/>
  <c r="A13218" i="7"/>
  <c r="L18987" i="7"/>
  <c r="A18987" i="7"/>
  <c r="L19123" i="7"/>
  <c r="A19118" i="7"/>
  <c r="L17698" i="7"/>
  <c r="A17698" i="7"/>
  <c r="L16793" i="7"/>
  <c r="A16793" i="7"/>
  <c r="L16797" i="7"/>
  <c r="A16797" i="7"/>
  <c r="L14948" i="7"/>
  <c r="A14948" i="7"/>
  <c r="L14082" i="7"/>
  <c r="A14082" i="7"/>
  <c r="L18845" i="7"/>
  <c r="A18845" i="7"/>
  <c r="L18484" i="7"/>
  <c r="A18484" i="7"/>
  <c r="L18482" i="7"/>
  <c r="A18482" i="7"/>
  <c r="L18494" i="7"/>
  <c r="A18494" i="7"/>
  <c r="L15367" i="7"/>
  <c r="A15367" i="7"/>
  <c r="L13111" i="7"/>
  <c r="A13111" i="7"/>
  <c r="L12644" i="7"/>
  <c r="A12644" i="7"/>
  <c r="L12813" i="7"/>
  <c r="A12813" i="7"/>
  <c r="L12299" i="7"/>
  <c r="A12299" i="7"/>
  <c r="L20260" i="7"/>
  <c r="A20260" i="7"/>
  <c r="L19417" i="7"/>
  <c r="A19401" i="7"/>
  <c r="L17524" i="7"/>
  <c r="A17524" i="7"/>
  <c r="L17185" i="7"/>
  <c r="A17185" i="7"/>
  <c r="L16344" i="7"/>
  <c r="A16344" i="7"/>
  <c r="L13029" i="7"/>
  <c r="A13029" i="7"/>
  <c r="L12825" i="7"/>
  <c r="A12825" i="7"/>
  <c r="L19277" i="7"/>
  <c r="A19277" i="7"/>
  <c r="L17999" i="7"/>
  <c r="A17999" i="7"/>
  <c r="L16326" i="7"/>
  <c r="A16326" i="7"/>
  <c r="L12287" i="7"/>
  <c r="A12287" i="7"/>
  <c r="L20577" i="7"/>
  <c r="A20577" i="7"/>
  <c r="L17713" i="7"/>
  <c r="A17713" i="7"/>
  <c r="L16544" i="7"/>
  <c r="A16544" i="7"/>
  <c r="L16541" i="7"/>
  <c r="A16541" i="7"/>
  <c r="L16578" i="7"/>
  <c r="A16578" i="7"/>
  <c r="L20753" i="7"/>
  <c r="A20753" i="7"/>
  <c r="L20204" i="7"/>
  <c r="A20204" i="7"/>
  <c r="L20754" i="7"/>
  <c r="A20754" i="7"/>
  <c r="L20449" i="7"/>
  <c r="A20449" i="7"/>
  <c r="L19698" i="7"/>
  <c r="A19695" i="7"/>
  <c r="L19530" i="7"/>
  <c r="A19530" i="7"/>
  <c r="L19789" i="7"/>
  <c r="A19789" i="7"/>
  <c r="L18940" i="7"/>
  <c r="A18940" i="7"/>
  <c r="L18867" i="7"/>
  <c r="A18867" i="7"/>
  <c r="L19488" i="7"/>
  <c r="A19472" i="7"/>
  <c r="L18127" i="7"/>
  <c r="A18127" i="7"/>
  <c r="L17116" i="7"/>
  <c r="A17116" i="7"/>
  <c r="L17498" i="7"/>
  <c r="A17498" i="7"/>
  <c r="L17305" i="7"/>
  <c r="A17305" i="7"/>
  <c r="L17910" i="7"/>
  <c r="A17910" i="7"/>
  <c r="L15335" i="7"/>
  <c r="A15335" i="7"/>
  <c r="L15341" i="7"/>
  <c r="A15341" i="7"/>
  <c r="L15339" i="7"/>
  <c r="A15339" i="7"/>
  <c r="L14496" i="7"/>
  <c r="A14496" i="7"/>
  <c r="L14183" i="7"/>
  <c r="A14183" i="7"/>
  <c r="L13575" i="7"/>
  <c r="A13575" i="7"/>
  <c r="L14388" i="7"/>
  <c r="A14388" i="7"/>
  <c r="L13237" i="7"/>
  <c r="A13237" i="7"/>
  <c r="L13226" i="7"/>
  <c r="A13226" i="7"/>
  <c r="L20060" i="7"/>
  <c r="A20060" i="7"/>
  <c r="L19802" i="7"/>
  <c r="A19802" i="7"/>
  <c r="L20517" i="7"/>
  <c r="A20517" i="7"/>
  <c r="L19038" i="7"/>
  <c r="A19034" i="7"/>
  <c r="L18183" i="7"/>
  <c r="A18183" i="7"/>
  <c r="L17392" i="7"/>
  <c r="A17392" i="7"/>
  <c r="L16770" i="7"/>
  <c r="A16770" i="7"/>
  <c r="L16883" i="7"/>
  <c r="A16883" i="7"/>
  <c r="L15277" i="7"/>
  <c r="A15277" i="7"/>
  <c r="L12200" i="7"/>
  <c r="A12200" i="7"/>
  <c r="L13186" i="7"/>
  <c r="A13186" i="7"/>
  <c r="L20457" i="7"/>
  <c r="A20457" i="7"/>
  <c r="L17277" i="7"/>
  <c r="A17277" i="7"/>
  <c r="L16711" i="7"/>
  <c r="A16711"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9964" i="7"/>
  <c r="A19964" i="7"/>
  <c r="L20132" i="7"/>
  <c r="A20132" i="7"/>
  <c r="L20139" i="7"/>
  <c r="A20139" i="7"/>
  <c r="L19057" i="7"/>
  <c r="A19053" i="7"/>
  <c r="L19559" i="7"/>
  <c r="A19559" i="7"/>
  <c r="L19557" i="7"/>
  <c r="A19557" i="7"/>
  <c r="L19575" i="7"/>
  <c r="A19575" i="7"/>
  <c r="L19967" i="7"/>
  <c r="A19967" i="7"/>
  <c r="L19705" i="7"/>
  <c r="A19702" i="7"/>
  <c r="L19562" i="7"/>
  <c r="A19562" i="7"/>
  <c r="L19228" i="7"/>
  <c r="A19228" i="7"/>
  <c r="L18636" i="7"/>
  <c r="A18636" i="7"/>
  <c r="L19243" i="7"/>
  <c r="A19243" i="7"/>
  <c r="L18635" i="7"/>
  <c r="A18635" i="7"/>
  <c r="L19266" i="7"/>
  <c r="A19266" i="7"/>
  <c r="L18802" i="7"/>
  <c r="A18802" i="7"/>
  <c r="L17085" i="7"/>
  <c r="A17085" i="7"/>
  <c r="L18617" i="7"/>
  <c r="A18617" i="7"/>
  <c r="L19256" i="7"/>
  <c r="A19256" i="7"/>
  <c r="L18624" i="7"/>
  <c r="A18624" i="7"/>
  <c r="L19059" i="7"/>
  <c r="A19055" i="7"/>
  <c r="L17541" i="7"/>
  <c r="A17541" i="7"/>
  <c r="L19066" i="7"/>
  <c r="A19062" i="7"/>
  <c r="L18614" i="7"/>
  <c r="A18614" i="7"/>
  <c r="L17412" i="7"/>
  <c r="A17412" i="7"/>
  <c r="L17691" i="7"/>
  <c r="A17691" i="7"/>
  <c r="L17410" i="7"/>
  <c r="A17410" i="7"/>
  <c r="L17945" i="7"/>
  <c r="A17945" i="7"/>
  <c r="L17944" i="7"/>
  <c r="A17944" i="7"/>
  <c r="L17950" i="7"/>
  <c r="A17950" i="7"/>
  <c r="L16422" i="7"/>
  <c r="A16422" i="7"/>
  <c r="L14704" i="7"/>
  <c r="A14704" i="7"/>
  <c r="L14341" i="7"/>
  <c r="A14341" i="7"/>
  <c r="L12530" i="7"/>
  <c r="A12530" i="7"/>
  <c r="L19931" i="7"/>
  <c r="A19931" i="7"/>
  <c r="L18644" i="7"/>
  <c r="A18644" i="7"/>
  <c r="L18953" i="7"/>
  <c r="A18953" i="7"/>
  <c r="L19195" i="7"/>
  <c r="A19183" i="7"/>
  <c r="L17452" i="7"/>
  <c r="A17452" i="7"/>
  <c r="L17537" i="7"/>
  <c r="A17537" i="7"/>
  <c r="L15046" i="7"/>
  <c r="A15046" i="7"/>
  <c r="L14112" i="7"/>
  <c r="A14112" i="7"/>
  <c r="L13972" i="7"/>
  <c r="A13972" i="7"/>
  <c r="L12227" i="7"/>
  <c r="A12227" i="7"/>
  <c r="L19009" i="7"/>
  <c r="A19005" i="7"/>
  <c r="L19856" i="7"/>
  <c r="A19856" i="7"/>
  <c r="L19283" i="7"/>
  <c r="A19283" i="7"/>
  <c r="L18686" i="7"/>
  <c r="A18686" i="7"/>
  <c r="L19775" i="7"/>
  <c r="A19772" i="7"/>
  <c r="L19512" i="7"/>
  <c r="A19496" i="7"/>
  <c r="L16064" i="7"/>
  <c r="A16064" i="7"/>
  <c r="L15499" i="7"/>
  <c r="A15499" i="7"/>
  <c r="L14583" i="7"/>
  <c r="A14583" i="7"/>
  <c r="L13390" i="7"/>
  <c r="A13390" i="7"/>
  <c r="L12257" i="7"/>
  <c r="A12257" i="7"/>
  <c r="L18535" i="7"/>
  <c r="A18535" i="7"/>
  <c r="L17183" i="7"/>
  <c r="A17183" i="7"/>
  <c r="L12338" i="7"/>
  <c r="A12338" i="7"/>
  <c r="L15800" i="7"/>
  <c r="A15800" i="7"/>
  <c r="L15855" i="7"/>
  <c r="A15855" i="7"/>
  <c r="L15870" i="7"/>
  <c r="A15870" i="7"/>
  <c r="L15877" i="7"/>
  <c r="A15877" i="7"/>
  <c r="L15884" i="7"/>
  <c r="A15884" i="7"/>
  <c r="L15788" i="7"/>
  <c r="A15788" i="7"/>
  <c r="L15787" i="7"/>
  <c r="A15787" i="7"/>
  <c r="L15794" i="7"/>
  <c r="A15794" i="7"/>
  <c r="L15833" i="7"/>
  <c r="A15833" i="7"/>
  <c r="L20682" i="7"/>
  <c r="A20682" i="7"/>
  <c r="L15584" i="7"/>
  <c r="A15584" i="7"/>
  <c r="L16297" i="7"/>
  <c r="A16297" i="7"/>
  <c r="L13210" i="7"/>
  <c r="A13210" i="7"/>
  <c r="L20441" i="7"/>
  <c r="A20441" i="7"/>
  <c r="L19219" i="7"/>
  <c r="A19212" i="7"/>
  <c r="L17905" i="7"/>
  <c r="A17905" i="7"/>
  <c r="L15176" i="7"/>
  <c r="A15176" i="7"/>
  <c r="L14455" i="7"/>
  <c r="A14455" i="7"/>
  <c r="L19628" i="7"/>
  <c r="A19625" i="7"/>
  <c r="L16446" i="7"/>
  <c r="A16446" i="7"/>
  <c r="L15307" i="7"/>
  <c r="A15307" i="7"/>
  <c r="L13292" i="7"/>
  <c r="A13292" i="7"/>
  <c r="L20759" i="7"/>
  <c r="A20759" i="7"/>
  <c r="A19960" i="7"/>
  <c r="L19960" i="7"/>
  <c r="L19508" i="7"/>
  <c r="A19492" i="7"/>
  <c r="L18434" i="7"/>
  <c r="A18434" i="7"/>
  <c r="L18338" i="7"/>
  <c r="A18338" i="7"/>
  <c r="L18395" i="7"/>
  <c r="A18395" i="7"/>
  <c r="L18089" i="7"/>
  <c r="A18089" i="7"/>
  <c r="L18246" i="7"/>
  <c r="A18246"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20829" i="7"/>
  <c r="A20829" i="7"/>
  <c r="L18898" i="7"/>
  <c r="A18898" i="7"/>
  <c r="L19326" i="7"/>
  <c r="A19326" i="7"/>
  <c r="L17274" i="7"/>
  <c r="A17274" i="7"/>
  <c r="L16682" i="7"/>
  <c r="A16682" i="7"/>
  <c r="L14456" i="7"/>
  <c r="A14456" i="7"/>
  <c r="L12554" i="7"/>
  <c r="A12554" i="7"/>
  <c r="L13313" i="7"/>
  <c r="A13313" i="7"/>
  <c r="L13583" i="7"/>
  <c r="A13583" i="7"/>
  <c r="L20661" i="7"/>
  <c r="A20661" i="7"/>
  <c r="L18765" i="7"/>
  <c r="A18765" i="7"/>
  <c r="L19070" i="7"/>
  <c r="A19065"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20835" i="7"/>
  <c r="A20835" i="7"/>
  <c r="L20880" i="7"/>
  <c r="A20880" i="7"/>
  <c r="L20805" i="7"/>
  <c r="A20805" i="7"/>
  <c r="L20323" i="7"/>
  <c r="A20323" i="7"/>
  <c r="L19774" i="7"/>
  <c r="A19771" i="7"/>
  <c r="L20026" i="7"/>
  <c r="A20026" i="7"/>
  <c r="L20545" i="7"/>
  <c r="A20545" i="7"/>
  <c r="L19873" i="7"/>
  <c r="A19873" i="7"/>
  <c r="L20520" i="7"/>
  <c r="A20520" i="7"/>
  <c r="L20016" i="7"/>
  <c r="A20016" i="7"/>
  <c r="L20727" i="7"/>
  <c r="A20727" i="7"/>
  <c r="L20223" i="7"/>
  <c r="A20223" i="7"/>
  <c r="L19799" i="7"/>
  <c r="A19799" i="7"/>
  <c r="L20382" i="7"/>
  <c r="A20382" i="7"/>
  <c r="L19910" i="7"/>
  <c r="A19910" i="7"/>
  <c r="L20269" i="7"/>
  <c r="A20269" i="7"/>
  <c r="L19640" i="7"/>
  <c r="A19637" i="7"/>
  <c r="L19024" i="7"/>
  <c r="A19020" i="7"/>
  <c r="L19491" i="7"/>
  <c r="A19475" i="7"/>
  <c r="L17794" i="7"/>
  <c r="A17794" i="7"/>
  <c r="L18284" i="7"/>
  <c r="A18284" i="7"/>
  <c r="L18761" i="7"/>
  <c r="A18761" i="7"/>
  <c r="L18282" i="7"/>
  <c r="A18282" i="7"/>
  <c r="L18736" i="7"/>
  <c r="A18736" i="7"/>
  <c r="L17898" i="7"/>
  <c r="A17898" i="7"/>
  <c r="L18279" i="7"/>
  <c r="A18279" i="7"/>
  <c r="A19398" i="7"/>
  <c r="L19414" i="7"/>
  <c r="L16994" i="7"/>
  <c r="A16994" i="7"/>
  <c r="L17196" i="7"/>
  <c r="A17196" i="7"/>
  <c r="L17979" i="7"/>
  <c r="A17979" i="7"/>
  <c r="L17187" i="7"/>
  <c r="A17187" i="7"/>
  <c r="L17330" i="7"/>
  <c r="A17330" i="7"/>
  <c r="L18281" i="7"/>
  <c r="A18281" i="7"/>
  <c r="L17697" i="7"/>
  <c r="A17697" i="7"/>
  <c r="L17257" i="7"/>
  <c r="A17257" i="7"/>
  <c r="L17336" i="7"/>
  <c r="A17336" i="7"/>
  <c r="L17791" i="7"/>
  <c r="A17791" i="7"/>
  <c r="L16982" i="7"/>
  <c r="A16982" i="7"/>
  <c r="L17702" i="7"/>
  <c r="A17702" i="7"/>
  <c r="L15968" i="7"/>
  <c r="A15968" i="7"/>
  <c r="L15959" i="7"/>
  <c r="A15959" i="7"/>
  <c r="L15966" i="7"/>
  <c r="A15966" i="7"/>
  <c r="L15965" i="7"/>
  <c r="A15965" i="7"/>
  <c r="L16107" i="7"/>
  <c r="A16107" i="7"/>
  <c r="L15970" i="7"/>
  <c r="A15970" i="7"/>
  <c r="L15969" i="7"/>
  <c r="A15969" i="7"/>
  <c r="L20873" i="7"/>
  <c r="A20873" i="7"/>
  <c r="L20870" i="7"/>
  <c r="A20870" i="7"/>
  <c r="L20219" i="7"/>
  <c r="A20219" i="7"/>
  <c r="L20153" i="7"/>
  <c r="A20153" i="7"/>
  <c r="L20471" i="7"/>
  <c r="A20471" i="7"/>
  <c r="L18723" i="7"/>
  <c r="A18723" i="7"/>
  <c r="L17197" i="7"/>
  <c r="A17197" i="7"/>
  <c r="L18727" i="7"/>
  <c r="A18727" i="7"/>
  <c r="L18004" i="7"/>
  <c r="A18004" i="7"/>
  <c r="L17195" i="7"/>
  <c r="A17195" i="7"/>
  <c r="L18016" i="7"/>
  <c r="A18016" i="7"/>
  <c r="L18118" i="7"/>
  <c r="A18118" i="7"/>
  <c r="L17198" i="7"/>
  <c r="A17198" i="7"/>
  <c r="L14385" i="7"/>
  <c r="A14385" i="7"/>
  <c r="L15154" i="7"/>
  <c r="A15154" i="7"/>
  <c r="L12887" i="7"/>
  <c r="A12887" i="7"/>
  <c r="L12838" i="7"/>
  <c r="A12838" i="7"/>
  <c r="L12881" i="7"/>
  <c r="A12881" i="7"/>
  <c r="L12268" i="7"/>
  <c r="A12268" i="7"/>
  <c r="L20792" i="7"/>
  <c r="A20792" i="7"/>
  <c r="L19597" i="7"/>
  <c r="A19594" i="7"/>
  <c r="L19461" i="7"/>
  <c r="A19445" i="7"/>
  <c r="L19311" i="7"/>
  <c r="A19311" i="7"/>
  <c r="L16762" i="7"/>
  <c r="A16762" i="7"/>
  <c r="L17662" i="7"/>
  <c r="A17662"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20745" i="7"/>
  <c r="A20745" i="7"/>
  <c r="L19759" i="7"/>
  <c r="A19756" i="7"/>
  <c r="L20052" i="7"/>
  <c r="A20052" i="7"/>
  <c r="L20701" i="7"/>
  <c r="A20701" i="7"/>
  <c r="L20799" i="7"/>
  <c r="A20799" i="7"/>
  <c r="L20572" i="7"/>
  <c r="A20572" i="7"/>
  <c r="L20252" i="7"/>
  <c r="A20252" i="7"/>
  <c r="L20644" i="7"/>
  <c r="A20644" i="7"/>
  <c r="L20643" i="7"/>
  <c r="A20643" i="7"/>
  <c r="L20131" i="7"/>
  <c r="A20131" i="7"/>
  <c r="L19750" i="7"/>
  <c r="A19747" i="7"/>
  <c r="L20730" i="7"/>
  <c r="A20730" i="7"/>
  <c r="L20474" i="7"/>
  <c r="A20474" i="7"/>
  <c r="L20210" i="7"/>
  <c r="A20210" i="7"/>
  <c r="L19584" i="7"/>
  <c r="A19786" i="7"/>
  <c r="L19149" i="7"/>
  <c r="A19141" i="7"/>
  <c r="L20369" i="7"/>
  <c r="A20369" i="7"/>
  <c r="L20081" i="7"/>
  <c r="A20081" i="7"/>
  <c r="L19724" i="7"/>
  <c r="A19721" i="7"/>
  <c r="L19321" i="7"/>
  <c r="A19321" i="7"/>
  <c r="L20568" i="7"/>
  <c r="A20568" i="7"/>
  <c r="L20184" i="7"/>
  <c r="A20184" i="7"/>
  <c r="L19779" i="7"/>
  <c r="A19776" i="7"/>
  <c r="L20743" i="7"/>
  <c r="A20743" i="7"/>
  <c r="L20343" i="7"/>
  <c r="A20343" i="7"/>
  <c r="L20087" i="7"/>
  <c r="A20087" i="7"/>
  <c r="L19594" i="7"/>
  <c r="A19591" i="7"/>
  <c r="L20566" i="7"/>
  <c r="A20566" i="7"/>
  <c r="L20262" i="7"/>
  <c r="A20262" i="7"/>
  <c r="L19966" i="7"/>
  <c r="A19966" i="7"/>
  <c r="L19493" i="7"/>
  <c r="A19477" i="7"/>
  <c r="L20357" i="7"/>
  <c r="A20357" i="7"/>
  <c r="L20021" i="7"/>
  <c r="A20021" i="7"/>
  <c r="L19760" i="7"/>
  <c r="A19757" i="7"/>
  <c r="L17581" i="7"/>
  <c r="A17581" i="7"/>
  <c r="L19048" i="7"/>
  <c r="A19044" i="7"/>
  <c r="L18876" i="7"/>
  <c r="A18876" i="7"/>
  <c r="L18418" i="7"/>
  <c r="A18418" i="7"/>
  <c r="L19547" i="7"/>
  <c r="A19547" i="7"/>
  <c r="L19147" i="7"/>
  <c r="A19139" i="7"/>
  <c r="L18755" i="7"/>
  <c r="A18755" i="7"/>
  <c r="L18237" i="7"/>
  <c r="A18237" i="7"/>
  <c r="L19306" i="7"/>
  <c r="A19306" i="7"/>
  <c r="L18858" i="7"/>
  <c r="A18858" i="7"/>
  <c r="L18236" i="7"/>
  <c r="A18236" i="7"/>
  <c r="L19215" i="7"/>
  <c r="A19201" i="7"/>
  <c r="L18809" i="7"/>
  <c r="A18809" i="7"/>
  <c r="L18513" i="7"/>
  <c r="A18513" i="7"/>
  <c r="L19456" i="7"/>
  <c r="A19440" i="7"/>
  <c r="L19117" i="7"/>
  <c r="A19112" i="7"/>
  <c r="L18720" i="7"/>
  <c r="A18720" i="7"/>
  <c r="L17653" i="7"/>
  <c r="A17653" i="7"/>
  <c r="L19359" i="7"/>
  <c r="A19359" i="7"/>
  <c r="L19019" i="7"/>
  <c r="A19015" i="7"/>
  <c r="L18663" i="7"/>
  <c r="A18663" i="7"/>
  <c r="L17245" i="7"/>
  <c r="A17245" i="7"/>
  <c r="L19350" i="7"/>
  <c r="A19350" i="7"/>
  <c r="L18806" i="7"/>
  <c r="A18806" i="7"/>
  <c r="L18141" i="7"/>
  <c r="A18141" i="7"/>
  <c r="L17628" i="7"/>
  <c r="A17628" i="7"/>
  <c r="L17212" i="7"/>
  <c r="A17212" i="7"/>
  <c r="L17899" i="7"/>
  <c r="A17899" i="7"/>
  <c r="L17611" i="7"/>
  <c r="A17611" i="7"/>
  <c r="L17267" i="7"/>
  <c r="A17267" i="7"/>
  <c r="L16963" i="7"/>
  <c r="A16963" i="7"/>
  <c r="L17578" i="7"/>
  <c r="A17578" i="7"/>
  <c r="L17162" i="7"/>
  <c r="A17162" i="7"/>
  <c r="L16706" i="7"/>
  <c r="A16706" i="7"/>
  <c r="L17785" i="7"/>
  <c r="A17785" i="7"/>
  <c r="L17345" i="7"/>
  <c r="A17345" i="7"/>
  <c r="L17153" i="7"/>
  <c r="A17153" i="7"/>
  <c r="L18104" i="7"/>
  <c r="A18104" i="7"/>
  <c r="L17656" i="7"/>
  <c r="A17656" i="7"/>
  <c r="L17416" i="7"/>
  <c r="A17416" i="7"/>
  <c r="L17152" i="7"/>
  <c r="A17152" i="7"/>
  <c r="L17831" i="7"/>
  <c r="A17831" i="7"/>
  <c r="L17447" i="7"/>
  <c r="A17447" i="7"/>
  <c r="L17247" i="7"/>
  <c r="A17247" i="7"/>
  <c r="L17862" i="7"/>
  <c r="A17862" i="7"/>
  <c r="L17486" i="7"/>
  <c r="A17486" i="7"/>
  <c r="L17206" i="7"/>
  <c r="A17206" i="7"/>
  <c r="L16722" i="7"/>
  <c r="A16722" i="7"/>
  <c r="L16897" i="7"/>
  <c r="A16897" i="7"/>
  <c r="L17008" i="7"/>
  <c r="A17008" i="7"/>
  <c r="L17045" i="7"/>
  <c r="A17045" i="7"/>
  <c r="L16733" i="7"/>
  <c r="A16733" i="7"/>
  <c r="L16892" i="7"/>
  <c r="A16892" i="7"/>
  <c r="L16819" i="7"/>
  <c r="A16819" i="7"/>
  <c r="L20559" i="7"/>
  <c r="A20559" i="7"/>
  <c r="L15384" i="7"/>
  <c r="A15384" i="7"/>
  <c r="L14476" i="7"/>
  <c r="A14476" i="7"/>
  <c r="L19127" i="7"/>
  <c r="A19122" i="7"/>
  <c r="L16953" i="7"/>
  <c r="A16953" i="7"/>
  <c r="L15609" i="7"/>
  <c r="A15609" i="7"/>
  <c r="L12605" i="7"/>
  <c r="A12605" i="7"/>
  <c r="L18138" i="7"/>
  <c r="A18138" i="7"/>
  <c r="L13921" i="7"/>
  <c r="A13921" i="7"/>
  <c r="L13355" i="7"/>
  <c r="A13355" i="7"/>
  <c r="L20103" i="7"/>
  <c r="A20103" i="7"/>
  <c r="L16841" i="7"/>
  <c r="A16841" i="7"/>
  <c r="L20699" i="7"/>
  <c r="A20699"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L20653" i="7"/>
  <c r="A20653" i="7"/>
  <c r="L20316" i="7"/>
  <c r="A20316" i="7"/>
  <c r="L20307" i="7"/>
  <c r="A20307" i="7"/>
  <c r="L20618" i="7"/>
  <c r="A20618" i="7"/>
  <c r="L20305" i="7"/>
  <c r="A20305" i="7"/>
  <c r="L19952" i="7"/>
  <c r="A19952" i="7"/>
  <c r="L20599" i="7"/>
  <c r="A20599" i="7"/>
  <c r="L19371" i="7"/>
  <c r="A19369" i="7"/>
  <c r="L19673" i="7"/>
  <c r="A19670" i="7"/>
  <c r="L20317" i="7"/>
  <c r="A20317" i="7"/>
  <c r="L19406" i="7"/>
  <c r="A19516" i="7"/>
  <c r="L19405" i="7"/>
  <c r="A19515" i="7"/>
  <c r="L18915" i="7"/>
  <c r="A18915" i="7"/>
  <c r="L17597" i="7"/>
  <c r="A17597" i="7"/>
  <c r="L18826" i="7"/>
  <c r="A18826" i="7"/>
  <c r="A18825" i="7"/>
  <c r="L18825" i="7"/>
  <c r="L18071" i="7"/>
  <c r="A18071" i="7"/>
  <c r="L18871" i="7"/>
  <c r="A18871" i="7"/>
  <c r="L19400" i="7"/>
  <c r="A19510" i="7"/>
  <c r="L18870" i="7"/>
  <c r="A18870" i="7"/>
  <c r="L17372" i="7"/>
  <c r="A17372" i="7"/>
  <c r="L18195" i="7"/>
  <c r="A18195" i="7"/>
  <c r="L17123" i="7"/>
  <c r="A17123" i="7"/>
  <c r="L18193" i="7"/>
  <c r="A18193" i="7"/>
  <c r="L17624" i="7"/>
  <c r="A17624" i="7"/>
  <c r="L17742" i="7"/>
  <c r="A17742" i="7"/>
  <c r="A16977" i="7"/>
  <c r="L16977" i="7"/>
  <c r="L20147" i="7"/>
  <c r="A20147" i="7"/>
  <c r="L16456" i="7"/>
  <c r="A16456" i="7"/>
  <c r="L16668" i="7"/>
  <c r="A16668" i="7"/>
  <c r="L16458" i="7"/>
  <c r="A16458" i="7"/>
  <c r="L14897" i="7"/>
  <c r="A14897" i="7"/>
  <c r="L13335" i="7"/>
  <c r="A13335" i="7"/>
  <c r="L14210" i="7"/>
  <c r="A14210" i="7"/>
  <c r="L12781" i="7"/>
  <c r="A12781" i="7"/>
  <c r="L20794" i="7"/>
  <c r="A20794" i="7"/>
  <c r="L19767" i="7"/>
  <c r="A19764" i="7"/>
  <c r="L19939" i="7"/>
  <c r="A19939" i="7"/>
  <c r="L19669" i="7"/>
  <c r="A19666" i="7"/>
  <c r="L19498" i="7"/>
  <c r="A19482" i="7"/>
  <c r="L19642" i="7"/>
  <c r="A19639" i="7"/>
  <c r="L20101" i="7"/>
  <c r="A20101" i="7"/>
  <c r="A18851" i="7"/>
  <c r="L18851" i="7"/>
  <c r="L19076" i="7"/>
  <c r="A19071" i="7"/>
  <c r="L17403" i="7"/>
  <c r="A17403" i="7"/>
  <c r="L17737" i="7"/>
  <c r="A17737" i="7"/>
  <c r="L15045" i="7"/>
  <c r="A15045" i="7"/>
  <c r="L16339" i="7"/>
  <c r="A16339" i="7"/>
  <c r="L14064" i="7"/>
  <c r="A14064" i="7"/>
  <c r="L12517" i="7"/>
  <c r="A12517" i="7"/>
  <c r="L18159" i="7"/>
  <c r="A18159" i="7"/>
  <c r="L18269" i="7"/>
  <c r="A18269" i="7"/>
  <c r="L17747" i="7"/>
  <c r="A17747" i="7"/>
  <c r="L18248" i="7"/>
  <c r="A18248" i="7"/>
  <c r="L20170" i="7"/>
  <c r="A20170" i="7"/>
  <c r="L19315" i="7"/>
  <c r="A19315" i="7"/>
  <c r="L17920" i="7"/>
  <c r="A17920"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8557" i="7"/>
  <c r="A18557" i="7"/>
  <c r="L20057" i="7"/>
  <c r="A20057" i="7"/>
  <c r="L19609" i="7"/>
  <c r="A19606" i="7"/>
  <c r="L17994" i="7"/>
  <c r="A17994" i="7"/>
  <c r="L18422" i="7"/>
  <c r="A18422" i="7"/>
  <c r="L17178" i="7"/>
  <c r="A17178" i="7"/>
  <c r="L17079" i="7"/>
  <c r="A17079" i="7"/>
  <c r="L17078" i="7"/>
  <c r="A17078" i="7"/>
  <c r="L16940" i="7"/>
  <c r="A16940"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9735" i="7"/>
  <c r="A19732" i="7"/>
  <c r="L20411" i="7"/>
  <c r="A20411" i="7"/>
  <c r="L19741" i="7"/>
  <c r="A19738" i="7"/>
  <c r="L20712" i="7"/>
  <c r="A20712" i="7"/>
  <c r="L20399" i="7"/>
  <c r="A20399" i="7"/>
  <c r="L19737" i="7"/>
  <c r="A19734" i="7"/>
  <c r="L19185" i="7"/>
  <c r="A19175" i="7"/>
  <c r="L17880" i="7"/>
  <c r="A17880" i="7"/>
  <c r="L13609" i="7"/>
  <c r="A13609" i="7"/>
  <c r="L19986" i="7"/>
  <c r="A19986"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20851" i="7"/>
  <c r="A20851" i="7"/>
  <c r="L20589" i="7"/>
  <c r="A20589" i="7"/>
  <c r="L19955" i="7"/>
  <c r="A19955" i="7"/>
  <c r="L19954" i="7"/>
  <c r="A19954" i="7"/>
  <c r="L18869" i="7"/>
  <c r="A18869" i="7"/>
  <c r="L19668" i="7"/>
  <c r="A19665" i="7"/>
  <c r="L20064" i="7"/>
  <c r="A20064" i="7"/>
  <c r="L20503" i="7"/>
  <c r="A20503" i="7"/>
  <c r="L19410" i="7"/>
  <c r="A19520" i="7"/>
  <c r="L20350" i="7"/>
  <c r="A20350" i="7"/>
  <c r="L19941" i="7"/>
  <c r="A19941" i="7"/>
  <c r="L19089" i="7"/>
  <c r="A19084" i="7"/>
  <c r="L19072" i="7"/>
  <c r="A19067" i="7"/>
  <c r="L19170" i="7"/>
  <c r="A19162" i="7"/>
  <c r="L18817" i="7"/>
  <c r="A18817" i="7"/>
  <c r="L18413" i="7"/>
  <c r="A18413" i="7"/>
  <c r="L19042" i="7"/>
  <c r="A19038" i="7"/>
  <c r="L17132" i="7"/>
  <c r="A17132" i="7"/>
  <c r="L17400" i="7"/>
  <c r="A17400" i="7"/>
  <c r="L17223" i="7"/>
  <c r="A17223" i="7"/>
  <c r="L16937" i="7"/>
  <c r="A16937" i="7"/>
  <c r="L13724" i="7"/>
  <c r="A13724" i="7"/>
  <c r="L14381" i="7"/>
  <c r="A14381" i="7"/>
  <c r="L12219" i="7"/>
  <c r="A12219" i="7"/>
  <c r="L16840" i="7"/>
  <c r="A16840" i="7"/>
  <c r="L13945" i="7"/>
  <c r="A13945" i="7"/>
  <c r="L12540" i="7"/>
  <c r="A12540" i="7"/>
  <c r="L18436" i="7"/>
  <c r="A18436" i="7"/>
  <c r="L18393" i="7"/>
  <c r="A18393" i="7"/>
  <c r="L15842" i="7"/>
  <c r="A15842" i="7"/>
  <c r="L12973" i="7"/>
  <c r="A12973" i="7"/>
  <c r="L15070" i="7"/>
  <c r="A15070" i="7"/>
  <c r="L20847" i="7"/>
  <c r="A20847" i="7"/>
  <c r="L19857" i="7"/>
  <c r="A19857"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20228" i="7"/>
  <c r="A20228" i="7"/>
  <c r="L20044" i="7"/>
  <c r="A20044" i="7"/>
  <c r="L20581" i="7"/>
  <c r="A20581" i="7"/>
  <c r="L19907" i="7"/>
  <c r="A19907" i="7"/>
  <c r="L20546" i="7"/>
  <c r="A20546" i="7"/>
  <c r="L20529" i="7"/>
  <c r="A20529" i="7"/>
  <c r="L20240" i="7"/>
  <c r="A20240" i="7"/>
  <c r="L17818" i="7"/>
  <c r="A17818" i="7"/>
  <c r="L19754" i="7"/>
  <c r="A19751" i="7"/>
  <c r="L20526" i="7"/>
  <c r="A20526" i="7"/>
  <c r="L19745" i="7"/>
  <c r="A19742" i="7"/>
  <c r="L20189" i="7"/>
  <c r="A20189" i="7"/>
  <c r="L19420" i="7"/>
  <c r="A19404" i="7"/>
  <c r="L17797" i="7"/>
  <c r="A17797" i="7"/>
  <c r="L18563" i="7"/>
  <c r="A18563" i="7"/>
  <c r="L18522" i="7"/>
  <c r="A18522" i="7"/>
  <c r="A18576" i="7"/>
  <c r="L18576" i="7"/>
  <c r="L18292" i="7"/>
  <c r="A18292" i="7"/>
  <c r="L18574" i="7"/>
  <c r="A18574" i="7"/>
  <c r="L17796" i="7"/>
  <c r="A17796" i="7"/>
  <c r="L17731" i="7"/>
  <c r="A17731" i="7"/>
  <c r="L16786" i="7"/>
  <c r="A16786" i="7"/>
  <c r="L17234" i="7"/>
  <c r="A17234" i="7"/>
  <c r="L17793" i="7"/>
  <c r="A17793" i="7"/>
  <c r="L17464" i="7"/>
  <c r="A17464" i="7"/>
  <c r="L16785" i="7"/>
  <c r="A16785" i="7"/>
  <c r="L16806" i="7"/>
  <c r="A16806" i="7"/>
  <c r="L14281" i="7"/>
  <c r="A14281" i="7"/>
  <c r="L14097" i="7"/>
  <c r="A14097" i="7"/>
  <c r="L14731" i="7"/>
  <c r="A14731" i="7"/>
  <c r="L12500" i="7"/>
  <c r="A12500" i="7"/>
  <c r="L20298" i="7"/>
  <c r="A20298" i="7"/>
  <c r="L18812" i="7"/>
  <c r="A18812" i="7"/>
  <c r="L18308" i="7"/>
  <c r="A18308" i="7"/>
  <c r="A19096" i="7"/>
  <c r="L19101" i="7"/>
  <c r="L18815" i="7"/>
  <c r="A18815" i="7"/>
  <c r="L18179" i="7"/>
  <c r="A18179" i="7"/>
  <c r="L17391" i="7"/>
  <c r="A17391" i="7"/>
  <c r="L16520" i="7"/>
  <c r="A16520" i="7"/>
  <c r="L16447" i="7"/>
  <c r="A16447" i="7"/>
  <c r="L15990" i="7"/>
  <c r="A15990" i="7"/>
  <c r="L14981" i="7"/>
  <c r="A14981" i="7"/>
  <c r="L14457" i="7"/>
  <c r="A14457" i="7"/>
  <c r="L16449" i="7"/>
  <c r="A16449" i="7"/>
  <c r="L14788" i="7"/>
  <c r="A14788" i="7"/>
  <c r="L12764" i="7"/>
  <c r="A12764" i="7"/>
  <c r="L13251" i="7"/>
  <c r="A13251" i="7"/>
  <c r="L19382" i="7"/>
  <c r="A19380" i="7"/>
  <c r="L18165" i="7"/>
  <c r="A18165" i="7"/>
  <c r="L17369" i="7"/>
  <c r="A17369" i="7"/>
  <c r="L16878" i="7"/>
  <c r="A16878" i="7"/>
  <c r="L15211" i="7"/>
  <c r="A15211" i="7"/>
  <c r="L14469" i="7"/>
  <c r="A14469" i="7"/>
  <c r="L13162" i="7"/>
  <c r="A13162" i="7"/>
  <c r="L20176" i="7"/>
  <c r="A20176" i="7"/>
  <c r="L16887" i="7"/>
  <c r="A16887" i="7"/>
  <c r="L18232" i="7"/>
  <c r="A18232" i="7"/>
  <c r="L15248" i="7"/>
  <c r="A15248" i="7"/>
  <c r="L15145" i="7"/>
  <c r="A15145" i="7"/>
  <c r="L14195" i="7"/>
  <c r="A14195" i="7"/>
  <c r="L12553" i="7"/>
  <c r="A12553" i="7"/>
  <c r="L19888" i="7"/>
  <c r="A19888" i="7"/>
  <c r="L19298" i="7"/>
  <c r="A19298" i="7"/>
  <c r="L17936" i="7"/>
  <c r="A17936" i="7"/>
  <c r="L15182" i="7"/>
  <c r="A15182" i="7"/>
  <c r="L14979" i="7"/>
  <c r="A14979" i="7"/>
  <c r="L12911" i="7"/>
  <c r="A12911" i="7"/>
  <c r="L13986" i="7"/>
  <c r="A13986" i="7"/>
  <c r="L19924" i="7"/>
  <c r="A19924" i="7"/>
  <c r="L19685" i="7"/>
  <c r="A19682" i="7"/>
  <c r="L20046" i="7"/>
  <c r="A20046" i="7"/>
  <c r="L19073" i="7"/>
  <c r="A19068" i="7"/>
  <c r="L19087" i="7"/>
  <c r="A19082" i="7"/>
  <c r="L17253" i="7"/>
  <c r="A17253" i="7"/>
  <c r="L19108" i="7"/>
  <c r="A19103" i="7"/>
  <c r="L18312" i="7"/>
  <c r="A18312" i="7"/>
  <c r="L18265" i="7"/>
  <c r="A18265" i="7"/>
  <c r="L17752" i="7"/>
  <c r="A17752" i="7"/>
  <c r="L17254" i="7"/>
  <c r="A17254" i="7"/>
  <c r="L14350" i="7"/>
  <c r="A14350" i="7"/>
  <c r="L20673" i="7"/>
  <c r="A20673" i="7"/>
  <c r="L13378" i="7"/>
  <c r="A13378" i="7"/>
  <c r="L19773" i="7"/>
  <c r="A19770" i="7"/>
  <c r="L13902" i="7"/>
  <c r="A13902" i="7"/>
  <c r="L12533" i="7"/>
  <c r="A12533" i="7"/>
  <c r="L19251" i="7"/>
  <c r="A19251" i="7"/>
  <c r="L17251" i="7"/>
  <c r="A17251" i="7"/>
  <c r="L16697" i="7"/>
  <c r="A16697" i="7"/>
  <c r="L15359" i="7"/>
  <c r="A15359" i="7"/>
  <c r="L13805" i="7"/>
  <c r="A13805" i="7"/>
  <c r="L14513" i="7"/>
  <c r="A14513" i="7"/>
  <c r="L20806" i="7"/>
  <c r="A20806" i="7"/>
  <c r="L14934" i="7"/>
  <c r="A14934" i="7"/>
  <c r="L15249" i="7"/>
  <c r="A15249" i="7"/>
  <c r="L14364" i="7"/>
  <c r="A14364" i="7"/>
  <c r="L13144" i="7"/>
  <c r="A13144" i="7"/>
  <c r="L12777" i="7"/>
  <c r="A12777" i="7"/>
  <c r="L20649" i="7"/>
  <c r="A20649" i="7"/>
  <c r="L18541" i="7"/>
  <c r="A18541" i="7"/>
  <c r="L20422" i="7"/>
  <c r="A20422" i="7"/>
  <c r="L18848" i="7"/>
  <c r="A18848" i="7"/>
  <c r="L18942" i="7"/>
  <c r="A18942" i="7"/>
  <c r="L18257" i="7"/>
  <c r="A18257" i="7"/>
  <c r="L16125" i="7"/>
  <c r="A16125" i="7"/>
  <c r="L14745" i="7"/>
  <c r="A14745" i="7"/>
  <c r="L14315" i="7"/>
  <c r="A14315" i="7"/>
  <c r="L13594" i="7"/>
  <c r="A13594" i="7"/>
  <c r="L20365" i="7"/>
  <c r="A20365" i="7"/>
  <c r="L18673" i="7"/>
  <c r="A18673" i="7"/>
  <c r="L17469" i="7"/>
  <c r="A17469" i="7"/>
  <c r="L17872" i="7"/>
  <c r="A17872" i="7"/>
  <c r="L15469" i="7"/>
  <c r="A15469" i="7"/>
  <c r="L14032" i="7"/>
  <c r="A14032" i="7"/>
  <c r="L12692" i="7"/>
  <c r="A12692" i="7"/>
  <c r="L13610" i="7"/>
  <c r="A13610" i="7"/>
  <c r="L20114" i="7"/>
  <c r="A20114" i="7"/>
  <c r="L20367" i="7"/>
  <c r="A20367" i="7"/>
  <c r="L18508" i="7"/>
  <c r="A18508" i="7"/>
  <c r="L17644" i="7"/>
  <c r="A17644" i="7"/>
  <c r="L17035" i="7"/>
  <c r="A17035" i="7"/>
  <c r="L15317" i="7"/>
  <c r="A15317" i="7"/>
  <c r="L14561" i="7"/>
  <c r="A14561" i="7"/>
  <c r="L13537" i="7"/>
  <c r="A13537" i="7"/>
  <c r="L13319" i="7"/>
  <c r="A13319" i="7"/>
  <c r="L12556" i="7"/>
  <c r="A12556" i="7"/>
  <c r="L12569" i="7"/>
  <c r="A12569" i="7"/>
  <c r="L18787" i="7"/>
  <c r="A18787" i="7"/>
  <c r="L18950" i="7"/>
  <c r="A18950" i="7"/>
  <c r="L16922" i="7"/>
  <c r="A16922" i="7"/>
  <c r="L16816" i="7"/>
  <c r="A16816" i="7"/>
  <c r="L16709" i="7"/>
  <c r="A16709" i="7"/>
  <c r="L16601" i="7"/>
  <c r="A16601" i="7"/>
  <c r="L12607" i="7"/>
  <c r="A12607" i="7"/>
  <c r="L20630" i="7"/>
  <c r="A20630" i="7"/>
  <c r="L18407" i="7"/>
  <c r="A18407" i="7"/>
  <c r="L18405" i="7"/>
  <c r="A18405" i="7"/>
  <c r="L18486" i="7"/>
  <c r="A18486" i="7"/>
  <c r="L15526" i="7"/>
  <c r="A15526" i="7"/>
  <c r="L13064" i="7"/>
  <c r="A13064" i="7"/>
  <c r="L12996" i="7"/>
  <c r="A12996" i="7"/>
  <c r="L12589" i="7"/>
  <c r="A12589" i="7"/>
  <c r="L12834" i="7"/>
  <c r="A12834" i="7"/>
  <c r="L20837" i="7"/>
  <c r="A20837" i="7"/>
  <c r="L20254" i="7"/>
  <c r="A20254" i="7"/>
  <c r="L17172" i="7"/>
  <c r="A17172" i="7"/>
  <c r="L17105" i="7"/>
  <c r="A17105" i="7"/>
  <c r="L14801" i="7"/>
  <c r="A14801" i="7"/>
  <c r="L12245" i="7"/>
  <c r="A12245" i="7"/>
  <c r="L15272" i="7"/>
  <c r="A15272" i="7"/>
  <c r="L12206" i="7"/>
  <c r="A12206" i="7"/>
  <c r="L20486" i="7"/>
  <c r="A20486" i="7"/>
  <c r="L17559" i="7"/>
  <c r="A17559" i="7"/>
  <c r="L15174" i="7"/>
  <c r="A15174" i="7"/>
  <c r="L13923" i="7"/>
  <c r="A13923" i="7"/>
  <c r="L19927" i="7"/>
  <c r="A19927" i="7"/>
  <c r="L16784" i="7"/>
  <c r="A16784" i="7"/>
  <c r="L16576" i="7"/>
  <c r="A16576" i="7"/>
  <c r="L16517" i="7"/>
  <c r="A16517" i="7"/>
  <c r="L16546" i="7"/>
  <c r="A16546" i="7"/>
  <c r="L20092" i="7"/>
  <c r="A20092" i="7"/>
  <c r="L20667" i="7"/>
  <c r="A20667" i="7"/>
  <c r="L20666" i="7"/>
  <c r="A20666" i="7"/>
  <c r="L20752" i="7"/>
  <c r="A20752" i="7"/>
  <c r="L20094" i="7"/>
  <c r="A20094" i="7"/>
  <c r="L19511" i="7"/>
  <c r="A19495" i="7"/>
  <c r="L19696" i="7"/>
  <c r="A19693" i="7"/>
  <c r="L18868" i="7"/>
  <c r="A18868" i="7"/>
  <c r="L19346" i="7"/>
  <c r="A19346" i="7"/>
  <c r="L19344" i="7"/>
  <c r="A19344" i="7"/>
  <c r="L17805" i="7"/>
  <c r="A17805" i="7"/>
  <c r="L17442" i="7"/>
  <c r="A17442" i="7"/>
  <c r="L17064" i="7"/>
  <c r="A17064" i="7"/>
  <c r="L17895" i="7"/>
  <c r="A17895" i="7"/>
  <c r="L17806" i="7"/>
  <c r="A17806" i="7"/>
  <c r="L16996" i="7"/>
  <c r="A16996" i="7"/>
  <c r="L16382" i="7"/>
  <c r="A16382" i="7"/>
  <c r="L15333" i="7"/>
  <c r="A15333" i="7"/>
  <c r="L16378" i="7"/>
  <c r="A16378" i="7"/>
  <c r="L14416" i="7"/>
  <c r="A14416" i="7"/>
  <c r="L14071" i="7"/>
  <c r="A14071" i="7"/>
  <c r="L13230" i="7"/>
  <c r="A13230" i="7"/>
  <c r="L14068" i="7"/>
  <c r="A14068" i="7"/>
  <c r="L13229" i="7"/>
  <c r="A13229" i="7"/>
  <c r="L12346" i="7"/>
  <c r="A12346" i="7"/>
  <c r="L20107" i="7"/>
  <c r="A20107" i="7"/>
  <c r="L19245" i="7"/>
  <c r="A19245" i="7"/>
  <c r="L19744" i="7"/>
  <c r="A19741" i="7"/>
  <c r="L18698" i="7"/>
  <c r="A18698" i="7"/>
  <c r="L17141" i="7"/>
  <c r="A17141" i="7"/>
  <c r="L17272" i="7"/>
  <c r="A17272" i="7"/>
  <c r="L16769" i="7"/>
  <c r="A16769" i="7"/>
  <c r="L16771" i="7"/>
  <c r="A16771" i="7"/>
  <c r="L14949" i="7"/>
  <c r="A14949" i="7"/>
  <c r="L14587" i="7"/>
  <c r="A14587" i="7"/>
  <c r="L12850" i="7"/>
  <c r="A12850" i="7"/>
  <c r="L20113" i="7"/>
  <c r="A20113" i="7"/>
  <c r="L18607" i="7"/>
  <c r="A18607"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20786" i="7"/>
  <c r="A20786" i="7"/>
  <c r="L19820" i="7"/>
  <c r="A19820" i="7"/>
  <c r="L19812" i="7"/>
  <c r="A19812" i="7"/>
  <c r="L20123" i="7"/>
  <c r="A20123" i="7"/>
  <c r="L18973" i="7"/>
  <c r="A18973" i="7"/>
  <c r="L18965" i="7"/>
  <c r="A18965" i="7"/>
  <c r="L18957" i="7"/>
  <c r="A18957" i="7"/>
  <c r="L19565" i="7"/>
  <c r="A19565" i="7"/>
  <c r="L19706" i="7"/>
  <c r="A19703" i="7"/>
  <c r="L19563" i="7"/>
  <c r="A19563" i="7"/>
  <c r="L19441" i="7"/>
  <c r="A19425" i="7"/>
  <c r="L19113" i="7"/>
  <c r="A19108" i="7"/>
  <c r="L18620" i="7"/>
  <c r="A18620" i="7"/>
  <c r="L19235" i="7"/>
  <c r="A19235" i="7"/>
  <c r="L18619" i="7"/>
  <c r="A18619" i="7"/>
  <c r="L19242" i="7"/>
  <c r="A19242" i="7"/>
  <c r="L18794" i="7"/>
  <c r="A18794" i="7"/>
  <c r="L19241" i="7"/>
  <c r="A19241" i="7"/>
  <c r="L18372" i="7"/>
  <c r="A18372" i="7"/>
  <c r="L19240" i="7"/>
  <c r="A19240" i="7"/>
  <c r="L18616" i="7"/>
  <c r="A18616" i="7"/>
  <c r="L18967" i="7"/>
  <c r="A18967" i="7"/>
  <c r="L19574" i="7"/>
  <c r="A19574" i="7"/>
  <c r="L19058" i="7"/>
  <c r="A19054" i="7"/>
  <c r="L18378" i="7"/>
  <c r="A18378" i="7"/>
  <c r="L17084" i="7"/>
  <c r="A17084" i="7"/>
  <c r="L17683" i="7"/>
  <c r="A17683" i="7"/>
  <c r="L17082" i="7"/>
  <c r="A17082" i="7"/>
  <c r="L17681" i="7"/>
  <c r="A17681" i="7"/>
  <c r="L17544" i="7"/>
  <c r="A17544" i="7"/>
  <c r="L17710" i="7"/>
  <c r="A17710" i="7"/>
  <c r="L16700" i="7"/>
  <c r="A16700" i="7"/>
  <c r="L16589" i="7"/>
  <c r="A16589" i="7"/>
  <c r="L13494" i="7"/>
  <c r="A13494" i="7"/>
  <c r="L14141" i="7"/>
  <c r="A14141" i="7"/>
  <c r="L12522" i="7"/>
  <c r="A12522" i="7"/>
  <c r="L20178" i="7"/>
  <c r="A20178" i="7"/>
  <c r="L17922" i="7"/>
  <c r="A17922" i="7"/>
  <c r="L18873" i="7"/>
  <c r="A18873" i="7"/>
  <c r="L18863" i="7"/>
  <c r="A18863" i="7"/>
  <c r="L18051" i="7"/>
  <c r="A18051" i="7"/>
  <c r="L17097" i="7"/>
  <c r="A17097" i="7"/>
  <c r="L17037" i="7"/>
  <c r="A17037" i="7"/>
  <c r="L16348" i="7"/>
  <c r="A16348" i="7"/>
  <c r="L12344" i="7"/>
  <c r="A12344" i="7"/>
  <c r="L13239" i="7"/>
  <c r="A13239" i="7"/>
  <c r="L12602" i="7"/>
  <c r="A12602" i="7"/>
  <c r="L20739" i="7"/>
  <c r="A20739" i="7"/>
  <c r="L19855" i="7"/>
  <c r="A19855" i="7"/>
  <c r="L19199" i="7"/>
  <c r="A19187" i="7"/>
  <c r="L16938" i="7"/>
  <c r="A16938" i="7"/>
  <c r="L18137" i="7"/>
  <c r="A18137" i="7"/>
  <c r="L19211" i="7"/>
  <c r="A19197" i="7"/>
  <c r="L18943" i="7"/>
  <c r="A18943" i="7"/>
  <c r="L15471" i="7"/>
  <c r="A15471" i="7"/>
  <c r="L15491" i="7"/>
  <c r="A15491" i="7"/>
  <c r="L13991" i="7"/>
  <c r="A13991" i="7"/>
  <c r="L13433" i="7"/>
  <c r="A13433" i="7"/>
  <c r="L20832" i="7"/>
  <c r="A20832" i="7"/>
  <c r="L17940" i="7"/>
  <c r="A17940" i="7"/>
  <c r="L18038" i="7"/>
  <c r="A18038" i="7"/>
  <c r="L12337" i="7"/>
  <c r="A12337" i="7"/>
  <c r="L15792" i="7"/>
  <c r="A15792" i="7"/>
  <c r="L15847" i="7"/>
  <c r="A15847" i="7"/>
  <c r="L15862" i="7"/>
  <c r="A15862" i="7"/>
  <c r="L15869" i="7"/>
  <c r="A15869" i="7"/>
  <c r="L15876" i="7"/>
  <c r="A15876" i="7"/>
  <c r="L15883" i="7"/>
  <c r="A15883" i="7"/>
  <c r="L16434" i="7"/>
  <c r="A16434" i="7"/>
  <c r="L15786" i="7"/>
  <c r="A15786" i="7"/>
  <c r="L15801" i="7"/>
  <c r="A15801" i="7"/>
  <c r="A19825" i="7"/>
  <c r="L19825" i="7"/>
  <c r="L17982" i="7"/>
  <c r="A17982" i="7"/>
  <c r="L15128" i="7"/>
  <c r="A15128" i="7"/>
  <c r="L12748" i="7"/>
  <c r="A12748" i="7"/>
  <c r="L12450" i="7"/>
  <c r="A12450" i="7"/>
  <c r="L20089" i="7"/>
  <c r="A20089" i="7"/>
  <c r="L18924" i="7"/>
  <c r="A18924" i="7"/>
  <c r="L17457" i="7"/>
  <c r="A17457" i="7"/>
  <c r="L16383" i="7"/>
  <c r="A16383" i="7"/>
  <c r="L14278" i="7"/>
  <c r="A14278" i="7"/>
  <c r="L20560" i="7"/>
  <c r="A20560" i="7"/>
  <c r="L17135" i="7"/>
  <c r="A17135" i="7"/>
  <c r="L15992" i="7"/>
  <c r="A15992" i="7"/>
  <c r="L16166" i="7"/>
  <c r="A16166" i="7"/>
  <c r="L16490" i="7"/>
  <c r="A16490" i="7"/>
  <c r="L12948" i="7"/>
  <c r="A12948" i="7"/>
  <c r="L19677" i="7"/>
  <c r="A19674" i="7"/>
  <c r="L17309" i="7"/>
  <c r="A17309" i="7"/>
  <c r="L19284" i="7"/>
  <c r="A19284" i="7"/>
  <c r="L19264" i="7"/>
  <c r="A19264" i="7"/>
  <c r="L18322" i="7"/>
  <c r="A18322" i="7"/>
  <c r="L18259" i="7"/>
  <c r="A18259" i="7"/>
  <c r="L17745" i="7"/>
  <c r="A17745" i="7"/>
  <c r="L17766" i="7"/>
  <c r="A17766" i="7"/>
  <c r="L16917" i="7"/>
  <c r="A16917"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20828" i="7"/>
  <c r="A20828" i="7"/>
  <c r="L18937" i="7"/>
  <c r="A18937" i="7"/>
  <c r="L19302" i="7"/>
  <c r="A19302" i="7"/>
  <c r="A17513" i="7"/>
  <c r="L17513" i="7"/>
  <c r="L16985" i="7"/>
  <c r="A16985" i="7"/>
  <c r="L13928" i="7"/>
  <c r="A13928" i="7"/>
  <c r="L15464" i="7"/>
  <c r="A15464" i="7"/>
  <c r="L14207" i="7"/>
  <c r="A14207" i="7"/>
  <c r="L14226" i="7"/>
  <c r="A14226" i="7"/>
  <c r="L20741" i="7"/>
  <c r="A20741" i="7"/>
  <c r="L20424" i="7"/>
  <c r="A20424" i="7"/>
  <c r="L18697" i="7"/>
  <c r="A18697" i="7"/>
  <c r="L17026" i="7"/>
  <c r="A170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20795" i="7"/>
  <c r="A20795" i="7"/>
  <c r="L20548" i="7"/>
  <c r="A20548" i="7"/>
  <c r="L20772" i="7"/>
  <c r="A20772" i="7"/>
  <c r="L20235" i="7"/>
  <c r="A20235" i="7"/>
  <c r="L19710" i="7"/>
  <c r="A19707" i="7"/>
  <c r="L20018" i="7"/>
  <c r="A20018" i="7"/>
  <c r="L20273" i="7"/>
  <c r="A20273" i="7"/>
  <c r="L19841" i="7"/>
  <c r="A19841" i="7"/>
  <c r="L20432" i="7"/>
  <c r="A20432" i="7"/>
  <c r="L19976" i="7"/>
  <c r="A19976" i="7"/>
  <c r="L20663" i="7"/>
  <c r="A20663" i="7"/>
  <c r="L20199" i="7"/>
  <c r="A20199" i="7"/>
  <c r="A19767" i="7"/>
  <c r="L19770" i="7"/>
  <c r="L20366" i="7"/>
  <c r="A20366" i="7"/>
  <c r="L19878" i="7"/>
  <c r="A19878" i="7"/>
  <c r="L20237" i="7"/>
  <c r="A20237" i="7"/>
  <c r="L19509" i="7"/>
  <c r="A19493" i="7"/>
  <c r="L18772" i="7"/>
  <c r="A18772" i="7"/>
  <c r="L19227" i="7"/>
  <c r="A19227" i="7"/>
  <c r="L19226" i="7"/>
  <c r="A19226" i="7"/>
  <c r="L18133" i="7"/>
  <c r="A18133" i="7"/>
  <c r="L18713" i="7"/>
  <c r="A18713" i="7"/>
  <c r="L17325" i="7"/>
  <c r="A17325" i="7"/>
  <c r="L18712" i="7"/>
  <c r="A18712" i="7"/>
  <c r="L17525" i="7"/>
  <c r="A17525" i="7"/>
  <c r="L18095" i="7"/>
  <c r="A18095" i="7"/>
  <c r="L19166" i="7"/>
  <c r="A19158" i="7"/>
  <c r="L17924" i="7"/>
  <c r="A17924" i="7"/>
  <c r="L17031" i="7"/>
  <c r="A17031" i="7"/>
  <c r="L17803" i="7"/>
  <c r="A17803" i="7"/>
  <c r="L17030" i="7"/>
  <c r="A17030" i="7"/>
  <c r="L17138" i="7"/>
  <c r="A17138" i="7"/>
  <c r="L18241" i="7"/>
  <c r="A18241" i="7"/>
  <c r="L17665" i="7"/>
  <c r="A17665" i="7"/>
  <c r="L17145" i="7"/>
  <c r="A17145" i="7"/>
  <c r="L17232" i="7"/>
  <c r="A17232" i="7"/>
  <c r="L17767" i="7"/>
  <c r="A17767" i="7"/>
  <c r="L17646" i="7"/>
  <c r="A17646" i="7"/>
  <c r="L17025" i="7"/>
  <c r="A17025" i="7"/>
  <c r="L17040" i="7"/>
  <c r="A17040" i="7"/>
  <c r="L16694" i="7"/>
  <c r="A16694" i="7"/>
  <c r="L17029" i="7"/>
  <c r="A17029" i="7"/>
  <c r="L15960" i="7"/>
  <c r="A15960" i="7"/>
  <c r="L16574" i="7"/>
  <c r="A16574" i="7"/>
  <c r="L15958" i="7"/>
  <c r="A15958" i="7"/>
  <c r="L16572" i="7"/>
  <c r="A16572" i="7"/>
  <c r="L16099" i="7"/>
  <c r="A16099" i="7"/>
  <c r="L15962" i="7"/>
  <c r="A15962" i="7"/>
  <c r="L15961" i="7"/>
  <c r="A15961" i="7"/>
  <c r="L20809" i="7"/>
  <c r="A20809" i="7"/>
  <c r="L20814" i="7"/>
  <c r="A20814" i="7"/>
  <c r="L20155" i="7"/>
  <c r="A20155" i="7"/>
  <c r="L19644" i="7"/>
  <c r="A19641" i="7"/>
  <c r="L20550" i="7"/>
  <c r="A20550" i="7"/>
  <c r="L18675" i="7"/>
  <c r="A18675" i="7"/>
  <c r="L19179" i="7"/>
  <c r="A19169" i="7"/>
  <c r="L18687" i="7"/>
  <c r="A18687" i="7"/>
  <c r="L17636" i="7"/>
  <c r="A17636" i="7"/>
  <c r="L17298" i="7"/>
  <c r="A17298" i="7"/>
  <c r="L18000" i="7"/>
  <c r="A18000" i="7"/>
  <c r="L18110" i="7"/>
  <c r="A18110" i="7"/>
  <c r="L15559" i="7"/>
  <c r="A15559" i="7"/>
  <c r="L15561" i="7"/>
  <c r="A15561" i="7"/>
  <c r="L12712" i="7"/>
  <c r="A12712" i="7"/>
  <c r="L14739" i="7"/>
  <c r="A14739" i="7"/>
  <c r="L12519" i="7"/>
  <c r="A12519" i="7"/>
  <c r="L13011" i="7"/>
  <c r="A13011" i="7"/>
  <c r="L20765" i="7"/>
  <c r="A20765" i="7"/>
  <c r="L17093" i="7"/>
  <c r="A17093" i="7"/>
  <c r="L20413" i="7"/>
  <c r="A20413" i="7"/>
  <c r="L19310" i="7"/>
  <c r="A19310" i="7"/>
  <c r="L17889" i="7"/>
  <c r="A17889"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20891" i="7"/>
  <c r="A20891" i="7"/>
  <c r="L19261" i="7"/>
  <c r="A19261" i="7"/>
  <c r="L20012" i="7"/>
  <c r="A20012" i="7"/>
  <c r="L20516" i="7"/>
  <c r="A20516" i="7"/>
  <c r="L20783" i="7"/>
  <c r="A20783" i="7"/>
  <c r="L20212" i="7"/>
  <c r="A20212" i="7"/>
  <c r="L19996" i="7"/>
  <c r="A19996" i="7"/>
  <c r="L20492" i="7"/>
  <c r="A20492" i="7"/>
  <c r="L20571" i="7"/>
  <c r="A20571" i="7"/>
  <c r="L20065" i="7"/>
  <c r="A20067" i="7"/>
  <c r="L19726" i="7"/>
  <c r="A19723" i="7"/>
  <c r="L20706" i="7"/>
  <c r="A20706" i="7"/>
  <c r="L20434" i="7"/>
  <c r="A20434" i="7"/>
  <c r="L20186" i="7"/>
  <c r="A20186" i="7"/>
  <c r="L19781" i="7"/>
  <c r="A19778" i="7"/>
  <c r="L18549" i="7"/>
  <c r="A18549" i="7"/>
  <c r="L20337" i="7"/>
  <c r="A20337" i="7"/>
  <c r="L20049" i="7"/>
  <c r="A20049" i="7"/>
  <c r="L19692" i="7"/>
  <c r="A19689" i="7"/>
  <c r="L19201" i="7"/>
  <c r="A19189" i="7"/>
  <c r="L20504" i="7"/>
  <c r="A20504" i="7"/>
  <c r="L20128" i="7"/>
  <c r="A20128" i="7"/>
  <c r="L19731" i="7"/>
  <c r="A19728" i="7"/>
  <c r="L20703" i="7"/>
  <c r="A20703" i="7"/>
  <c r="L20335" i="7"/>
  <c r="A20335" i="7"/>
  <c r="L19999" i="7"/>
  <c r="A19999" i="7"/>
  <c r="L19341" i="7"/>
  <c r="A19341" i="7"/>
  <c r="L20534" i="7"/>
  <c r="A20534" i="7"/>
  <c r="L20246" i="7"/>
  <c r="A20246" i="7"/>
  <c r="L19862" i="7"/>
  <c r="A19862" i="7"/>
  <c r="L19337" i="7"/>
  <c r="A19337" i="7"/>
  <c r="L20341" i="7"/>
  <c r="A20341" i="7"/>
  <c r="L20013" i="7"/>
  <c r="A20013" i="7"/>
  <c r="L19712" i="7"/>
  <c r="A19709" i="7"/>
  <c r="L19460" i="7"/>
  <c r="A19444" i="7"/>
  <c r="L19032" i="7"/>
  <c r="A19028" i="7"/>
  <c r="L18860" i="7"/>
  <c r="A18860" i="7"/>
  <c r="L18365" i="7"/>
  <c r="A18365" i="7"/>
  <c r="L19483" i="7"/>
  <c r="A19467" i="7"/>
  <c r="L19047" i="7"/>
  <c r="A19043" i="7"/>
  <c r="L18691" i="7"/>
  <c r="A18691" i="7"/>
  <c r="L18103" i="7"/>
  <c r="A18103" i="7"/>
  <c r="L19258" i="7"/>
  <c r="A19258" i="7"/>
  <c r="L18754" i="7"/>
  <c r="A18754" i="7"/>
  <c r="L18101" i="7"/>
  <c r="A18101" i="7"/>
  <c r="L19118" i="7"/>
  <c r="A19113" i="7"/>
  <c r="L18753" i="7"/>
  <c r="A18753" i="7"/>
  <c r="L18100" i="7"/>
  <c r="A18100" i="7"/>
  <c r="L19432" i="7"/>
  <c r="A19416" i="7"/>
  <c r="L19052" i="7"/>
  <c r="A19048" i="7"/>
  <c r="L18688" i="7"/>
  <c r="A18688" i="7"/>
  <c r="L17629" i="7"/>
  <c r="A17629" i="7"/>
  <c r="L19295" i="7"/>
  <c r="A19295" i="7"/>
  <c r="L18951" i="7"/>
  <c r="A18951" i="7"/>
  <c r="L18591" i="7"/>
  <c r="A18591" i="7"/>
  <c r="L17149" i="7"/>
  <c r="A17149" i="7"/>
  <c r="L19294" i="7"/>
  <c r="A19294" i="7"/>
  <c r="L18782" i="7"/>
  <c r="A18782" i="7"/>
  <c r="L17986" i="7"/>
  <c r="A17986" i="7"/>
  <c r="L17900" i="7"/>
  <c r="A17900" i="7"/>
  <c r="L17580" i="7"/>
  <c r="A17580" i="7"/>
  <c r="L17204" i="7"/>
  <c r="A17204" i="7"/>
  <c r="L18419" i="7"/>
  <c r="A18419" i="7"/>
  <c r="L17883" i="7"/>
  <c r="A17883" i="7"/>
  <c r="L17587" i="7"/>
  <c r="A17587" i="7"/>
  <c r="L17243" i="7"/>
  <c r="A17243" i="7"/>
  <c r="L17546" i="7"/>
  <c r="A17546" i="7"/>
  <c r="L17154" i="7"/>
  <c r="A17154" i="7"/>
  <c r="L17689" i="7"/>
  <c r="A17689" i="7"/>
  <c r="L17321" i="7"/>
  <c r="A17321" i="7"/>
  <c r="L17113" i="7"/>
  <c r="A17113" i="7"/>
  <c r="L18024" i="7"/>
  <c r="A18024" i="7"/>
  <c r="L17608" i="7"/>
  <c r="A17608" i="7"/>
  <c r="L17344" i="7"/>
  <c r="A17344" i="7"/>
  <c r="L17088" i="7"/>
  <c r="A17088" i="7"/>
  <c r="L17783" i="7"/>
  <c r="A17783" i="7"/>
  <c r="L17439" i="7"/>
  <c r="A17439" i="7"/>
  <c r="L17207" i="7"/>
  <c r="A17207" i="7"/>
  <c r="L17846" i="7"/>
  <c r="A17846" i="7"/>
  <c r="L17446" i="7"/>
  <c r="A17446" i="7"/>
  <c r="L17158" i="7"/>
  <c r="A17158" i="7"/>
  <c r="L16889" i="7"/>
  <c r="A16889" i="7"/>
  <c r="L16960" i="7"/>
  <c r="A16960" i="7"/>
  <c r="L17005" i="7"/>
  <c r="A17005" i="7"/>
  <c r="L16836" i="7"/>
  <c r="A16836" i="7"/>
  <c r="L16763" i="7"/>
  <c r="A16763" i="7"/>
  <c r="L18035" i="7"/>
  <c r="A18035" i="7"/>
  <c r="L14814" i="7"/>
  <c r="A14814" i="7"/>
  <c r="L13172" i="7"/>
  <c r="A13172" i="7"/>
  <c r="L18833" i="7"/>
  <c r="A18833" i="7"/>
  <c r="L15177" i="7"/>
  <c r="A15177" i="7"/>
  <c r="L12449" i="7"/>
  <c r="A12449" i="7"/>
  <c r="L18682" i="7"/>
  <c r="A18682" i="7"/>
  <c r="L12896" i="7"/>
  <c r="A12896" i="7"/>
  <c r="L13242" i="7"/>
  <c r="A13242" i="7"/>
  <c r="L20453" i="7"/>
  <c r="A20453" i="7"/>
  <c r="L16067" i="7"/>
  <c r="A16067" i="7"/>
  <c r="L20691" i="7"/>
  <c r="A20691"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20652" i="7"/>
  <c r="A20652" i="7"/>
  <c r="L19948" i="7"/>
  <c r="A19948" i="7"/>
  <c r="L20291" i="7"/>
  <c r="A20291" i="7"/>
  <c r="L20610" i="7"/>
  <c r="A20610" i="7"/>
  <c r="L20297" i="7"/>
  <c r="A20297" i="7"/>
  <c r="L20632" i="7"/>
  <c r="A20632" i="7"/>
  <c r="L19936" i="7"/>
  <c r="A19936" i="7"/>
  <c r="L20591" i="7"/>
  <c r="A20591" i="7"/>
  <c r="L19082" i="7"/>
  <c r="A19077" i="7"/>
  <c r="L19665" i="7"/>
  <c r="A19662" i="7"/>
  <c r="L19989" i="7"/>
  <c r="A19989" i="7"/>
  <c r="L19398" i="7"/>
  <c r="A19508" i="7"/>
  <c r="L19427" i="7"/>
  <c r="A19411" i="7"/>
  <c r="L18843" i="7"/>
  <c r="A18843" i="7"/>
  <c r="L19426" i="7"/>
  <c r="A19410" i="7"/>
  <c r="L18316" i="7"/>
  <c r="A18316" i="7"/>
  <c r="L18332" i="7"/>
  <c r="A18332" i="7"/>
  <c r="L17357" i="7"/>
  <c r="A17357" i="7"/>
  <c r="L18839" i="7"/>
  <c r="A18839" i="7"/>
  <c r="L19430" i="7"/>
  <c r="A19414" i="7"/>
  <c r="L18838" i="7"/>
  <c r="A18838" i="7"/>
  <c r="L17356" i="7"/>
  <c r="A17356" i="7"/>
  <c r="L18075" i="7"/>
  <c r="A18075" i="7"/>
  <c r="L18073" i="7"/>
  <c r="A18073" i="7"/>
  <c r="L16847" i="7"/>
  <c r="A16847" i="7"/>
  <c r="L17382" i="7"/>
  <c r="A17382" i="7"/>
  <c r="L16849" i="7"/>
  <c r="A16849" i="7"/>
  <c r="L16952" i="7"/>
  <c r="A16952" i="7"/>
  <c r="L20146" i="7"/>
  <c r="A20146" i="7"/>
  <c r="L15984" i="7"/>
  <c r="A15984" i="7"/>
  <c r="L15628" i="7"/>
  <c r="A15628" i="7"/>
  <c r="L16394" i="7"/>
  <c r="A16394" i="7"/>
  <c r="L14782" i="7"/>
  <c r="A14782" i="7"/>
  <c r="L14108" i="7"/>
  <c r="A14108" i="7"/>
  <c r="L13769" i="7"/>
  <c r="A13769" i="7"/>
  <c r="L12285" i="7"/>
  <c r="A12285" i="7"/>
  <c r="L19391" i="7"/>
  <c r="A19389" i="7"/>
  <c r="L20420" i="7"/>
  <c r="A20420" i="7"/>
  <c r="L19843" i="7"/>
  <c r="A19843" i="7"/>
  <c r="L19661" i="7"/>
  <c r="A19658" i="7"/>
  <c r="L19379" i="7"/>
  <c r="A19377" i="7"/>
  <c r="L19634" i="7"/>
  <c r="A19631" i="7"/>
  <c r="L19648" i="7"/>
  <c r="A19645" i="7"/>
  <c r="L18715" i="7"/>
  <c r="A18715" i="7"/>
  <c r="L18927" i="7"/>
  <c r="A18927" i="7"/>
  <c r="L17395" i="7"/>
  <c r="A17395" i="7"/>
  <c r="L17233" i="7"/>
  <c r="A17233" i="7"/>
  <c r="L17774" i="7"/>
  <c r="A17774" i="7"/>
  <c r="L16460" i="7"/>
  <c r="A16460" i="7"/>
  <c r="L15043" i="7"/>
  <c r="A15043" i="7"/>
  <c r="L13791" i="7"/>
  <c r="A13791" i="7"/>
  <c r="L12516" i="7"/>
  <c r="A12516" i="7"/>
  <c r="L18055" i="7"/>
  <c r="A18055" i="7"/>
  <c r="L18143" i="7"/>
  <c r="A18143" i="7"/>
  <c r="L17315" i="7"/>
  <c r="A17315" i="7"/>
  <c r="L17312" i="7"/>
  <c r="A17312" i="7"/>
  <c r="L19684" i="7"/>
  <c r="A19681" i="7"/>
  <c r="L19307" i="7"/>
  <c r="A19307" i="7"/>
  <c r="L20386" i="7"/>
  <c r="A20386"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20562" i="7"/>
  <c r="A20562" i="7"/>
  <c r="L19716" i="7"/>
  <c r="A19713" i="7"/>
  <c r="L18885" i="7"/>
  <c r="A18885" i="7"/>
  <c r="L18993" i="7"/>
  <c r="A18993" i="7"/>
  <c r="L18186" i="7"/>
  <c r="A18186" i="7"/>
  <c r="L17472" i="7"/>
  <c r="A17472" i="7"/>
  <c r="L16942" i="7"/>
  <c r="A16942" i="7"/>
  <c r="L14912" i="7"/>
  <c r="A14912" i="7"/>
  <c r="L14927" i="7"/>
  <c r="A14927" i="7"/>
  <c r="L14878" i="7"/>
  <c r="A14878" i="7"/>
  <c r="L14877" i="7"/>
  <c r="A14877" i="7"/>
  <c r="L15203" i="7"/>
  <c r="A15203" i="7"/>
  <c r="L16281" i="7"/>
  <c r="A16281" i="7"/>
  <c r="L13689" i="7"/>
  <c r="A13689" i="7"/>
  <c r="L13687" i="7"/>
  <c r="A13687" i="7"/>
  <c r="L13684" i="7"/>
  <c r="A13684" i="7"/>
  <c r="L13013" i="7"/>
  <c r="A13013" i="7"/>
  <c r="L20708" i="7"/>
  <c r="A20708" i="7"/>
  <c r="L20822" i="7"/>
  <c r="A20822" i="7"/>
  <c r="L20403" i="7"/>
  <c r="A20403" i="7"/>
  <c r="L19733" i="7"/>
  <c r="A19730" i="7"/>
  <c r="L20408" i="7"/>
  <c r="A20408" i="7"/>
  <c r="L20031" i="7"/>
  <c r="A20031" i="7"/>
  <c r="L19183" i="7"/>
  <c r="A19173" i="7"/>
  <c r="L19205" i="7"/>
  <c r="A19193" i="7"/>
  <c r="L18903" i="7"/>
  <c r="A18903" i="7"/>
  <c r="L17323" i="7"/>
  <c r="A17323" i="7"/>
  <c r="L17879" i="7"/>
  <c r="A17879"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BR28" i="3"/>
  <c r="BR29" i="3"/>
  <c r="BR19" i="3"/>
  <c r="A8686" i="7"/>
  <c r="A4434" i="7"/>
  <c r="A8903" i="7"/>
  <c r="A7767" i="7"/>
  <c r="A8076" i="7"/>
  <c r="A3891" i="7"/>
  <c r="A3632" i="7"/>
  <c r="A8114" i="7"/>
  <c r="A4152" i="7"/>
  <c r="A5068" i="7"/>
  <c r="A4238" i="7"/>
  <c r="A4386" i="7"/>
  <c r="A8128" i="7"/>
  <c r="A7753" i="7"/>
  <c r="BL62" i="3"/>
  <c r="BT62" i="3"/>
  <c r="BR63" i="3"/>
  <c r="BM62" i="3"/>
  <c r="BU62" i="3"/>
  <c r="BS63" i="3"/>
  <c r="BN62" i="3"/>
  <c r="BL63" i="3"/>
  <c r="BT63" i="3"/>
  <c r="BM63" i="3"/>
  <c r="BU63" i="3"/>
  <c r="BK62" i="3"/>
  <c r="BK63" i="3"/>
  <c r="BP63" i="3"/>
  <c r="BS62" i="3"/>
  <c r="BO62" i="3"/>
  <c r="BR62" i="3"/>
  <c r="BJ62" i="3"/>
  <c r="BP62" i="3"/>
  <c r="BN63" i="3"/>
  <c r="BO63" i="3"/>
  <c r="BJ63" i="3"/>
  <c r="BQ63" i="3"/>
  <c r="BQ62" i="3"/>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BN58" i="3"/>
  <c r="AY62" i="3"/>
  <c r="BF49" i="3"/>
  <c r="AV44" i="3"/>
  <c r="BF37" i="3"/>
  <c r="BF28" i="3"/>
  <c r="BD18" i="3"/>
  <c r="AZ58" i="3"/>
  <c r="AX49" i="3"/>
  <c r="AZ42" i="3"/>
  <c r="AX37" i="3"/>
  <c r="AX28" i="3"/>
  <c r="AV18" i="3"/>
  <c r="BK57" i="3"/>
  <c r="BF57" i="3"/>
  <c r="BD48" i="3"/>
  <c r="BF41" i="3"/>
  <c r="BD36" i="3"/>
  <c r="AZ24" i="3"/>
  <c r="AX57" i="3"/>
  <c r="AV48" i="3"/>
  <c r="AX41" i="3"/>
  <c r="AV36" i="3"/>
  <c r="BD22" i="3"/>
  <c r="BD56" i="3"/>
  <c r="AZ46" i="3"/>
  <c r="BD40" i="3"/>
  <c r="AZ34" i="3"/>
  <c r="AV22" i="3"/>
  <c r="BQ56" i="3"/>
  <c r="AV56" i="3"/>
  <c r="BF45" i="3"/>
  <c r="AV40" i="3"/>
  <c r="BF33" i="3"/>
  <c r="AZ20" i="3"/>
  <c r="BS57" i="3"/>
  <c r="BE57" i="3"/>
  <c r="BJ56" i="3"/>
  <c r="BK22" i="3"/>
  <c r="BM33" i="3"/>
  <c r="BO38" i="3"/>
  <c r="BK44" i="3"/>
  <c r="BM49" i="3"/>
  <c r="BP20" i="3"/>
  <c r="BN28" i="3"/>
  <c r="BL36" i="3"/>
  <c r="BN41" i="3"/>
  <c r="BJ47" i="3"/>
  <c r="BT56" i="3"/>
  <c r="BM18" i="3"/>
  <c r="BQ24" i="3"/>
  <c r="BQ34" i="3"/>
  <c r="BS39" i="3"/>
  <c r="BU44" i="3"/>
  <c r="BK55" i="3"/>
  <c r="BT21" i="3"/>
  <c r="BN36" i="3"/>
  <c r="BJ42" i="3"/>
  <c r="BL47" i="3"/>
  <c r="BJ58" i="3"/>
  <c r="BQ19" i="3"/>
  <c r="BM25" i="3"/>
  <c r="BK34" i="3"/>
  <c r="BM39" i="3"/>
  <c r="BO44" i="3"/>
  <c r="BM55" i="3"/>
  <c r="BN21" i="3"/>
  <c r="BT29" i="3"/>
  <c r="BJ37" i="3"/>
  <c r="BL42" i="3"/>
  <c r="BN47" i="3"/>
  <c r="AZ63" i="3"/>
  <c r="BQ17" i="3"/>
  <c r="BS22" i="3"/>
  <c r="BU33" i="3"/>
  <c r="BQ39" i="3"/>
  <c r="BS44" i="3"/>
  <c r="BU49" i="3"/>
  <c r="BJ21" i="3"/>
  <c r="BP29" i="3"/>
  <c r="BT36" i="3"/>
  <c r="BP42" i="3"/>
  <c r="AU56" i="3"/>
  <c r="BK18" i="3"/>
  <c r="BO24" i="3"/>
  <c r="BO34" i="3"/>
  <c r="BK40" i="3"/>
  <c r="BM45" i="3"/>
  <c r="BQ55" i="3"/>
  <c r="BR21" i="3"/>
  <c r="BJ30" i="3"/>
  <c r="BN37" i="3"/>
  <c r="BJ43" i="3"/>
  <c r="BL48" i="3"/>
  <c r="BP58" i="3"/>
  <c r="BO19" i="3"/>
  <c r="BS25" i="3"/>
  <c r="BS35" i="3"/>
  <c r="BU40" i="3"/>
  <c r="BQ46" i="3"/>
  <c r="BM56" i="3"/>
  <c r="BT17" i="3"/>
  <c r="BJ24" i="3"/>
  <c r="BT30" i="3"/>
  <c r="BJ38" i="3"/>
  <c r="BL43" i="3"/>
  <c r="BN48" i="3"/>
  <c r="BS20" i="3"/>
  <c r="BQ28" i="3"/>
  <c r="BM35" i="3"/>
  <c r="BO40" i="3"/>
  <c r="BK46" i="3"/>
  <c r="BO56" i="3"/>
  <c r="BN17" i="3"/>
  <c r="BL24" i="3"/>
  <c r="BJ33" i="3"/>
  <c r="BA63" i="3"/>
  <c r="BC56" i="3"/>
  <c r="AX62" i="3"/>
  <c r="BS18" i="3"/>
  <c r="BQ25" i="3"/>
  <c r="BQ35" i="3"/>
  <c r="BS40" i="3"/>
  <c r="BU45" i="3"/>
  <c r="BK56" i="3"/>
  <c r="BJ17" i="3"/>
  <c r="BL22" i="3"/>
  <c r="BR30" i="3"/>
  <c r="BP38" i="3"/>
  <c r="BR43" i="3"/>
  <c r="BT48" i="3"/>
  <c r="BQ20" i="3"/>
  <c r="BO28" i="3"/>
  <c r="BM36" i="3"/>
  <c r="BO41" i="3"/>
  <c r="BK47" i="3"/>
  <c r="BU56" i="3"/>
  <c r="BN18" i="3"/>
  <c r="BR24" i="3"/>
  <c r="BP33" i="3"/>
  <c r="BR38" i="3"/>
  <c r="BT43" i="3"/>
  <c r="BP49" i="3"/>
  <c r="BM21" i="3"/>
  <c r="BK29" i="3"/>
  <c r="BU35" i="3"/>
  <c r="BQ41" i="3"/>
  <c r="BS46" i="3"/>
  <c r="BQ57" i="3"/>
  <c r="BP18" i="3"/>
  <c r="BT24" i="3"/>
  <c r="BT57" i="3"/>
  <c r="BR56" i="3"/>
  <c r="BF62" i="3"/>
  <c r="BL57" i="3"/>
  <c r="BU19" i="3"/>
  <c r="BU28" i="3"/>
  <c r="BS36" i="3"/>
  <c r="BU41" i="3"/>
  <c r="BQ47" i="3"/>
  <c r="BM57" i="3"/>
  <c r="BL18" i="3"/>
  <c r="BP24" i="3"/>
  <c r="BP34" i="3"/>
  <c r="BR39" i="3"/>
  <c r="BT44" i="3"/>
  <c r="BJ55" i="3"/>
  <c r="BS21" i="3"/>
  <c r="BK30" i="3"/>
  <c r="BO37" i="3"/>
  <c r="BK43" i="3"/>
  <c r="BM48" i="3"/>
  <c r="BQ58" i="3"/>
  <c r="BJ20" i="3"/>
  <c r="BT25" i="3"/>
  <c r="BR34" i="3"/>
  <c r="BT39" i="3"/>
  <c r="BP45" i="3"/>
  <c r="BT55" i="3"/>
  <c r="BM17" i="3"/>
  <c r="BO22" i="3"/>
  <c r="BM30" i="3"/>
  <c r="BQ37" i="3"/>
  <c r="BS42" i="3"/>
  <c r="BU47" i="3"/>
  <c r="BS58" i="3"/>
  <c r="BJ28" i="3"/>
  <c r="BT34" i="3"/>
  <c r="BP40" i="3"/>
  <c r="BR45" i="3"/>
  <c r="AV57" i="3"/>
  <c r="BO20" i="3"/>
  <c r="BO29" i="3"/>
  <c r="BM37" i="3"/>
  <c r="BO42" i="3"/>
  <c r="BK48" i="3"/>
  <c r="BU57" i="3"/>
  <c r="BT18" i="3"/>
  <c r="BJ25" i="3"/>
  <c r="BJ35" i="3"/>
  <c r="BL40" i="3"/>
  <c r="BN45" i="3"/>
  <c r="BR55" i="3"/>
  <c r="BK17" i="3"/>
  <c r="BM22" i="3"/>
  <c r="BS30" i="3"/>
  <c r="BQ38" i="3"/>
  <c r="BS43" i="3"/>
  <c r="BU48" i="3"/>
  <c r="BR20" i="3"/>
  <c r="BP28" i="3"/>
  <c r="BL35" i="3"/>
  <c r="BN40" i="3"/>
  <c r="BJ46" i="3"/>
  <c r="BN56" i="3"/>
  <c r="BU17" i="3"/>
  <c r="BK24" i="3"/>
  <c r="BU30" i="3"/>
  <c r="BK38" i="3"/>
  <c r="BM43" i="3"/>
  <c r="BO48" i="3"/>
  <c r="AW57" i="3"/>
  <c r="BK36" i="3"/>
  <c r="BT40" i="3"/>
  <c r="BS17" i="3"/>
  <c r="BU36" i="3"/>
  <c r="BS55" i="3"/>
  <c r="BJ29" i="3"/>
  <c r="BN44" i="3"/>
  <c r="BK20" i="3"/>
  <c r="BS38" i="3"/>
  <c r="BK58" i="3"/>
  <c r="BL38" i="3"/>
  <c r="BJ45" i="3"/>
  <c r="BJ57" i="3"/>
  <c r="BQ18" i="3"/>
  <c r="BU24" i="3"/>
  <c r="BS33" i="3"/>
  <c r="BU38" i="3"/>
  <c r="BQ44" i="3"/>
  <c r="BS49" i="3"/>
  <c r="BR18" i="3"/>
  <c r="BP25" i="3"/>
  <c r="BP35" i="3"/>
  <c r="BR40" i="3"/>
  <c r="BT45"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U37" i="3"/>
  <c r="BR17" i="3"/>
  <c r="BL44" i="3"/>
  <c r="BU18" i="3"/>
  <c r="BK39" i="3"/>
  <c r="BO57" i="3"/>
  <c r="BL30" i="3"/>
  <c r="BR46" i="3"/>
  <c r="BU21" i="3"/>
  <c r="BU39" i="3"/>
  <c r="BL29" i="3"/>
  <c r="BT38" i="3"/>
  <c r="BL46" i="3"/>
  <c r="BR57" i="3"/>
  <c r="BK19" i="3"/>
  <c r="BO25" i="3"/>
  <c r="BM34" i="3"/>
  <c r="BO39" i="3"/>
  <c r="BK45" i="3"/>
  <c r="BO55" i="3"/>
  <c r="BL19" i="3"/>
  <c r="BL28" i="3"/>
  <c r="BJ36" i="3"/>
  <c r="BL41" i="3"/>
  <c r="BN46"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M41" i="3"/>
  <c r="BN19" i="3"/>
  <c r="BP46" i="3"/>
  <c r="BK21" i="3"/>
  <c r="BM40" i="3"/>
  <c r="BJ34" i="3"/>
  <c r="BT47" i="3"/>
  <c r="BS24" i="3"/>
  <c r="BK42" i="3"/>
  <c r="BN30" i="3"/>
  <c r="BN39" i="3"/>
  <c r="BT46" i="3"/>
  <c r="BL58" i="3"/>
  <c r="BS19" i="3"/>
  <c r="BK28" i="3"/>
  <c r="BU34" i="3"/>
  <c r="BQ40" i="3"/>
  <c r="BS45" i="3"/>
  <c r="BM58" i="3"/>
  <c r="BT19" i="3"/>
  <c r="BT28" i="3"/>
  <c r="BR36" i="3"/>
  <c r="BT41" i="3"/>
  <c r="BP4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Q43" i="3"/>
  <c r="BT22" i="3"/>
  <c r="BR47" i="3"/>
  <c r="BU22" i="3"/>
  <c r="BQ42" i="3"/>
  <c r="BL17" i="3"/>
  <c r="BT35" i="3"/>
  <c r="BL55" i="3"/>
  <c r="BU25" i="3"/>
  <c r="BU43" i="3"/>
  <c r="BJ19" i="3"/>
  <c r="BR33" i="3"/>
  <c r="BJ41" i="3"/>
  <c r="BP48" i="3"/>
  <c r="BT58" i="3"/>
  <c r="BM20" i="3"/>
  <c r="BS28" i="3"/>
  <c r="BO35" i="3"/>
  <c r="BK41" i="3"/>
  <c r="BM46" i="3"/>
  <c r="BU58" i="3"/>
  <c r="BN20" i="3"/>
  <c r="BN29" i="3"/>
  <c r="BL37" i="3"/>
  <c r="BN42" i="3"/>
  <c r="BJ48"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M19" i="3"/>
  <c r="BO46" i="3"/>
  <c r="BR25" i="3"/>
  <c r="BN49" i="3"/>
  <c r="BK25" i="3"/>
  <c r="BM44" i="3"/>
  <c r="BP19" i="3"/>
  <c r="BP37" i="3"/>
  <c r="BP57" i="3"/>
  <c r="BS29" i="3"/>
  <c r="BQ45" i="3"/>
  <c r="BL20" i="3"/>
  <c r="BL34" i="3"/>
  <c r="BR41" i="3"/>
  <c r="BJ49" i="3"/>
  <c r="BU20" i="3"/>
  <c r="BM29" i="3"/>
  <c r="BQ36" i="3"/>
  <c r="BS41" i="3"/>
  <c r="BU46" i="3"/>
  <c r="BP21" i="3"/>
  <c r="BP30" i="3"/>
  <c r="BT37" i="3"/>
  <c r="BP43" i="3"/>
  <c r="BR48"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Q21" i="3"/>
  <c r="BS48" i="3"/>
  <c r="BN33" i="3"/>
  <c r="BL56" i="3"/>
  <c r="BQ29" i="3"/>
  <c r="BO45" i="3"/>
  <c r="BL21" i="3"/>
  <c r="BL39" i="3"/>
  <c r="BR58" i="3"/>
  <c r="BQ33" i="3"/>
  <c r="BM47" i="3"/>
  <c r="BT20" i="3"/>
  <c r="BN35" i="3"/>
  <c r="BT42" i="3"/>
  <c r="BR49" i="3"/>
  <c r="BO21" i="3"/>
  <c r="BU29" i="3"/>
  <c r="BK37" i="3"/>
  <c r="BM42" i="3"/>
  <c r="BO47" i="3"/>
  <c r="BJ22" i="3"/>
  <c r="BL33" i="3"/>
  <c r="BN38" i="3"/>
  <c r="BJ44" i="3"/>
  <c r="BL49"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Q30" i="3"/>
  <c r="BM28" i="3"/>
  <c r="BS56" i="3"/>
  <c r="BR35" i="3"/>
  <c r="BN57" i="3"/>
  <c r="BO33" i="3"/>
  <c r="BS47" i="3"/>
  <c r="BN22" i="3"/>
  <c r="BP41" i="3"/>
  <c r="BS34" i="3"/>
  <c r="BQ49" i="3"/>
  <c r="BP22" i="3"/>
  <c r="BP36" i="3"/>
  <c r="BN43" i="3"/>
  <c r="BN55" i="3"/>
  <c r="BQ22" i="3"/>
  <c r="BO30" i="3"/>
  <c r="BS37" i="3"/>
  <c r="BU42" i="3"/>
  <c r="BQ48" i="3"/>
  <c r="BP17" i="3"/>
  <c r="BR22" i="3"/>
  <c r="BT33" i="3"/>
  <c r="BP39" i="3"/>
  <c r="BR44" i="3"/>
  <c r="BT49"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O58" i="3"/>
  <c r="BR42" i="3"/>
  <c r="BO17" i="3"/>
  <c r="BN34" i="3"/>
  <c r="BB57" i="3"/>
  <c r="AW22" i="3"/>
  <c r="BD39" i="3"/>
  <c r="BA49" i="3"/>
  <c r="AY25" i="3"/>
  <c r="AZ39" i="3"/>
  <c r="BO18" i="3"/>
  <c r="BM24" i="3"/>
  <c r="BJ40" i="3"/>
  <c r="BB62" i="3"/>
  <c r="BC30" i="3"/>
  <c r="AZ45" i="3"/>
  <c r="BE63" i="3"/>
  <c r="AW34" i="3"/>
  <c r="AX46" i="3"/>
  <c r="BO36" i="3"/>
  <c r="BK33" i="3"/>
  <c r="BL45" i="3"/>
  <c r="BB20" i="3"/>
  <c r="BA38" i="3"/>
  <c r="AX56" i="3"/>
  <c r="AZ22" i="3"/>
  <c r="AY39" i="3"/>
  <c r="AW62" i="3"/>
  <c r="BU55" i="3"/>
  <c r="BM38" i="3"/>
  <c r="BP55" i="3"/>
  <c r="BC43" i="3"/>
  <c r="AY18" i="3"/>
  <c r="BF30" i="3"/>
  <c r="AU45" i="3"/>
  <c r="BA21" i="3"/>
  <c r="BN25" i="3"/>
  <c r="BO43" i="3"/>
  <c r="BC24" i="3"/>
  <c r="AY55" i="3"/>
  <c r="BJ39" i="3"/>
  <c r="BE48" i="3"/>
  <c r="AX39" i="3"/>
  <c r="BA30" i="3"/>
  <c r="BK35" i="3"/>
  <c r="BR37" i="3"/>
  <c r="BK49" i="3"/>
  <c r="AZ62" i="3"/>
  <c r="BA33" i="3"/>
  <c r="AV46" i="3"/>
  <c r="AY63" i="3"/>
  <c r="BE37" i="3"/>
  <c r="BN24" i="3"/>
  <c r="AU17" i="3"/>
  <c r="BE43" i="3"/>
  <c r="BD33" i="3"/>
  <c r="BO49" i="3"/>
  <c r="BP44" i="3"/>
  <c r="BJ18" i="3"/>
  <c r="AV21" i="3"/>
  <c r="BC38" i="3"/>
  <c r="AV58" i="3"/>
  <c r="BF24" i="3"/>
  <c r="BA43" i="3"/>
  <c r="BL25" i="3"/>
  <c r="BP56"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BM31" i="3"/>
  <c r="AF59" i="3"/>
  <c r="AB59" i="3"/>
  <c r="Y59" i="3"/>
  <c r="BV40" i="3"/>
  <c r="BU59" i="3"/>
  <c r="D59" i="3"/>
  <c r="AG59" i="3"/>
  <c r="BR31"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BV18" i="3"/>
  <c r="T59" i="3"/>
  <c r="H59" i="3"/>
  <c r="E59" i="3"/>
  <c r="AN59" i="3"/>
  <c r="M59" i="3"/>
  <c r="AP59" i="3"/>
  <c r="R59" i="3"/>
  <c r="AY59" i="3"/>
  <c r="AA59" i="3"/>
  <c r="BK31" i="3"/>
  <c r="O18" i="3"/>
  <c r="BT31" i="3"/>
  <c r="N59" i="3"/>
  <c r="AC58" i="3"/>
  <c r="BR53" i="3"/>
  <c r="BR50" i="3"/>
  <c r="BP23" i="3"/>
  <c r="BP26" i="3" s="1"/>
  <c r="U59" i="3"/>
  <c r="AM59" i="3"/>
  <c r="BE31" i="3"/>
  <c r="AC55" i="3"/>
  <c r="M31" i="3"/>
  <c r="L59" i="3"/>
  <c r="BN59" i="3"/>
  <c r="S59" i="3"/>
  <c r="BG45" i="3"/>
  <c r="BS31" i="3"/>
  <c r="E31" i="3"/>
  <c r="W31" i="3"/>
  <c r="AC30" i="3"/>
  <c r="BD23" i="3"/>
  <c r="BD26" i="3" s="1"/>
  <c r="AR73" i="3"/>
  <c r="BG73" i="3"/>
  <c r="O73" i="3"/>
  <c r="BV73" i="3"/>
  <c r="AC73" i="3"/>
  <c r="BG19" i="3"/>
  <c r="V59" i="3"/>
  <c r="X31" i="3"/>
  <c r="AI59" i="3"/>
  <c r="AC42" i="3"/>
  <c r="AU23" i="3"/>
  <c r="AU26" i="3" s="1"/>
  <c r="BG17" i="3"/>
  <c r="BP59" i="3"/>
  <c r="BE23" i="3"/>
  <c r="BE26" i="3" s="1"/>
  <c r="BG43" i="3"/>
  <c r="BG21" i="3"/>
  <c r="BG29" i="3"/>
  <c r="BG56" i="3"/>
  <c r="BG35" i="3"/>
  <c r="BC31" i="3"/>
  <c r="BE59" i="3"/>
  <c r="BL31" i="3"/>
  <c r="AX23" i="3"/>
  <c r="AX26" i="3" s="1"/>
  <c r="AY50" i="3"/>
  <c r="AY53" i="3"/>
  <c r="BU23" i="3"/>
  <c r="BU26" i="3" s="1"/>
  <c r="BV38" i="3"/>
  <c r="BQ59" i="3"/>
  <c r="BN31" i="3"/>
  <c r="AY23" i="3"/>
  <c r="AY26" i="3" s="1"/>
  <c r="AZ31" i="3"/>
  <c r="BL53" i="3"/>
  <c r="BL50" i="3"/>
  <c r="BF31" i="3"/>
  <c r="BG42" i="3"/>
  <c r="BV49" i="3"/>
  <c r="BB59" i="3"/>
  <c r="BV19" i="3"/>
  <c r="BG25" i="3"/>
  <c r="BF53" i="3"/>
  <c r="AU31" i="3"/>
  <c r="BG28" i="3"/>
  <c r="AW59" i="3"/>
  <c r="BV35" i="3"/>
  <c r="BQ23" i="3"/>
  <c r="BQ26" i="3" s="1"/>
  <c r="BM59" i="3"/>
  <c r="BV42" i="3"/>
  <c r="BF50" i="3"/>
  <c r="BK53" i="3"/>
  <c r="BK50" i="3"/>
  <c r="BC53" i="3"/>
  <c r="BC50" i="3"/>
  <c r="BG30" i="3"/>
  <c r="BF59" i="3"/>
  <c r="BV22" i="3"/>
  <c r="AX59" i="3"/>
  <c r="BV48" i="3"/>
  <c r="BA59" i="3"/>
  <c r="BG46" i="3"/>
  <c r="BV34" i="3"/>
  <c r="AV31" i="3"/>
  <c r="BG62" i="3"/>
  <c r="BO59" i="3"/>
  <c r="AX53" i="3"/>
  <c r="AZ53" i="3"/>
  <c r="AZ50" i="3"/>
  <c r="BC23" i="3"/>
  <c r="BC26" i="3" s="1"/>
  <c r="BV57" i="3"/>
  <c r="BV29" i="3"/>
  <c r="BV62" i="3"/>
  <c r="BV46" i="3"/>
  <c r="BV25" i="3"/>
  <c r="BV24" i="3"/>
  <c r="BV21" i="3"/>
  <c r="BT50" i="3"/>
  <c r="BT53" i="3"/>
  <c r="BB31" i="3"/>
  <c r="BG36" i="3"/>
  <c r="BB53" i="3"/>
  <c r="BB50" i="3"/>
  <c r="BG37" i="3"/>
  <c r="BD31" i="3"/>
  <c r="BG44" i="3"/>
  <c r="BV45" i="3"/>
  <c r="BS59" i="3"/>
  <c r="BV20" i="3"/>
  <c r="BV55" i="3"/>
  <c r="BJ59" i="3"/>
  <c r="BQ31" i="3"/>
  <c r="BT23" i="3"/>
  <c r="BT26" i="3" s="1"/>
  <c r="BO23" i="3"/>
  <c r="BO26" i="3" s="1"/>
  <c r="BG48" i="3"/>
  <c r="AV53" i="3"/>
  <c r="AV50" i="3"/>
  <c r="BV63" i="3"/>
  <c r="BG49" i="3"/>
  <c r="AW31" i="3"/>
  <c r="BG47" i="3"/>
  <c r="BL59" i="3"/>
  <c r="BG40" i="3"/>
  <c r="AV23" i="3"/>
  <c r="AV26" i="3" s="1"/>
  <c r="BE50" i="3"/>
  <c r="BE53" i="3"/>
  <c r="BG57" i="3"/>
  <c r="BG55" i="3"/>
  <c r="AU59" i="3"/>
  <c r="AZ23" i="3"/>
  <c r="AZ26" i="3" s="1"/>
  <c r="BG34" i="3"/>
  <c r="BG63" i="3"/>
  <c r="BJ53" i="3"/>
  <c r="BJ50" i="3"/>
  <c r="BV33" i="3"/>
  <c r="BV43" i="3"/>
  <c r="BV56" i="3"/>
  <c r="BG38" i="3"/>
  <c r="AW23" i="3"/>
  <c r="AW26" i="3" s="1"/>
  <c r="BA31" i="3"/>
  <c r="BC59" i="3"/>
  <c r="BG20" i="3"/>
  <c r="BR23" i="3"/>
  <c r="BR26" i="3" s="1"/>
  <c r="AW53" i="3"/>
  <c r="AW50" i="3"/>
  <c r="BS23" i="3"/>
  <c r="BS26" i="3" s="1"/>
  <c r="BP31" i="3"/>
  <c r="BK23" i="3"/>
  <c r="BK26" i="3" s="1"/>
  <c r="BV28" i="3"/>
  <c r="BJ31" i="3"/>
  <c r="BM23" i="3"/>
  <c r="BM26" i="3" s="1"/>
  <c r="BU31" i="3"/>
  <c r="BV37" i="3"/>
  <c r="BV47" i="3"/>
  <c r="BD53" i="3"/>
  <c r="BD50" i="3"/>
  <c r="BA53" i="3"/>
  <c r="BA50" i="3"/>
  <c r="BV39" i="3"/>
  <c r="BB23" i="3"/>
  <c r="BB26" i="3" s="1"/>
  <c r="BO53" i="3"/>
  <c r="BO50" i="3"/>
  <c r="AV59" i="3"/>
  <c r="BN53" i="3"/>
  <c r="BN50" i="3"/>
  <c r="AZ59" i="3"/>
  <c r="AX31" i="3"/>
  <c r="BL23" i="3"/>
  <c r="BL26" i="3" s="1"/>
  <c r="BA23" i="3"/>
  <c r="BA26" i="3" s="1"/>
  <c r="BG41" i="3"/>
  <c r="BG22" i="3"/>
  <c r="BR59" i="3"/>
  <c r="BT59" i="3"/>
  <c r="BO31" i="3"/>
  <c r="BJ23" i="3"/>
  <c r="BJ26" i="3" s="1"/>
  <c r="BV17" i="3"/>
  <c r="BN23" i="3"/>
  <c r="BN26" i="3" s="1"/>
  <c r="BV30" i="3"/>
  <c r="BK59" i="3"/>
  <c r="BM50" i="3"/>
  <c r="BM53" i="3"/>
  <c r="AX50" i="3"/>
  <c r="BG24" i="3"/>
  <c r="BG33" i="3"/>
  <c r="AU53" i="3"/>
  <c r="AU50" i="3"/>
  <c r="BV44" i="3"/>
  <c r="BQ50" i="3"/>
  <c r="BQ53" i="3"/>
  <c r="BG58" i="3"/>
  <c r="AY31" i="3"/>
  <c r="BV41" i="3"/>
  <c r="BG18" i="3"/>
  <c r="BF23" i="3"/>
  <c r="BF26" i="3" s="1"/>
  <c r="BV36" i="3"/>
  <c r="BG39" i="3"/>
  <c r="BS53" i="3"/>
  <c r="BS50" i="3"/>
  <c r="BP50" i="3"/>
  <c r="BP53" i="3"/>
  <c r="BU50" i="3"/>
  <c r="BU53" i="3"/>
  <c r="BV58"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I11" i="1"/>
  <c r="F9" i="1"/>
  <c r="G10" i="1"/>
  <c r="I9" i="1"/>
  <c r="D11" i="1"/>
  <c r="E13" i="1"/>
  <c r="H9" i="1"/>
  <c r="G11" i="1"/>
  <c r="E11" i="1"/>
  <c r="F11" i="1"/>
  <c r="F12" i="1"/>
  <c r="D9" i="1"/>
  <c r="E12" i="1"/>
  <c r="H10" i="1"/>
  <c r="G12" i="1"/>
  <c r="G9" i="1"/>
  <c r="E9" i="1"/>
  <c r="H12" i="1"/>
  <c r="I10" i="1"/>
  <c r="D12" i="1"/>
  <c r="D10" i="1"/>
  <c r="H14" i="1"/>
  <c r="G14" i="1"/>
  <c r="F13" i="1"/>
  <c r="I13" i="1"/>
  <c r="F14" i="1"/>
  <c r="H11" i="1"/>
  <c r="D13" i="1"/>
  <c r="F10" i="1"/>
  <c r="H13" i="1"/>
  <c r="I14" i="1"/>
  <c r="I12" i="1"/>
  <c r="E14" i="1"/>
  <c r="D14" i="1"/>
  <c r="G13" i="1"/>
  <c r="AO14" i="3" l="1"/>
  <c r="AO60" i="3" s="1"/>
  <c r="AO64" i="3" s="1"/>
  <c r="AO67" i="3"/>
  <c r="D60" i="3"/>
  <c r="D64" i="3" s="1"/>
  <c r="D70" i="3" s="1"/>
  <c r="AF72" i="3"/>
  <c r="AF74"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BR60" i="3"/>
  <c r="BA72" i="3"/>
  <c r="BA74" i="3" s="1"/>
  <c r="AP72" i="3"/>
  <c r="AP74" i="3" s="1"/>
  <c r="AO72" i="3"/>
  <c r="AO74" i="3" s="1"/>
  <c r="AU60" i="3"/>
  <c r="D72" i="3"/>
  <c r="D74" i="3" s="1"/>
  <c r="BP72" i="3"/>
  <c r="BP74" i="3" s="1"/>
  <c r="BR72" i="3"/>
  <c r="BR74" i="3" s="1"/>
  <c r="AV72" i="3"/>
  <c r="AV74" i="3" s="1"/>
  <c r="BQ72" i="3"/>
  <c r="BQ74" i="3" s="1"/>
  <c r="AJ72" i="3"/>
  <c r="AJ74" i="3" s="1"/>
  <c r="AN72" i="3"/>
  <c r="AN74" i="3" s="1"/>
  <c r="AI72" i="3"/>
  <c r="AI74" i="3" s="1"/>
  <c r="BT72" i="3"/>
  <c r="BT74" i="3" s="1"/>
  <c r="BJ72" i="3"/>
  <c r="BJ74" i="3" s="1"/>
  <c r="H72" i="3"/>
  <c r="H74" i="3" s="1"/>
  <c r="J72" i="3"/>
  <c r="J74" i="3" s="1"/>
  <c r="AG72" i="3"/>
  <c r="AG74" i="3" s="1"/>
  <c r="AK72" i="3"/>
  <c r="AK74" i="3" s="1"/>
  <c r="I72" i="3"/>
  <c r="I74" i="3" s="1"/>
  <c r="BP60" i="3"/>
  <c r="BB72" i="3"/>
  <c r="BB74" i="3" s="1"/>
  <c r="AW72" i="3"/>
  <c r="AW74" i="3" s="1"/>
  <c r="BO72" i="3"/>
  <c r="BO74" i="3" s="1"/>
  <c r="AZ72" i="3"/>
  <c r="AZ74" i="3" s="1"/>
  <c r="AX72" i="3"/>
  <c r="AX74" i="3" s="1"/>
  <c r="BK72" i="3"/>
  <c r="BK74" i="3" s="1"/>
  <c r="AU72" i="3"/>
  <c r="AU74" i="3" s="1"/>
  <c r="AQ72" i="3"/>
  <c r="AQ74" i="3" s="1"/>
  <c r="AH72" i="3"/>
  <c r="AH74" i="3" s="1"/>
  <c r="L72" i="3"/>
  <c r="L74" i="3" s="1"/>
  <c r="BS72" i="3"/>
  <c r="BS74" i="3" s="1"/>
  <c r="M72" i="3"/>
  <c r="M74" i="3" s="1"/>
  <c r="C72" i="3"/>
  <c r="C74" i="3" s="1"/>
  <c r="G72" i="3"/>
  <c r="G74" i="3" s="1"/>
  <c r="N72" i="3"/>
  <c r="N74" i="3" s="1"/>
  <c r="AM72" i="3"/>
  <c r="AM74" i="3" s="1"/>
  <c r="BC72" i="3"/>
  <c r="BC74" i="3" s="1"/>
  <c r="BE72" i="3"/>
  <c r="BE74" i="3" s="1"/>
  <c r="E72" i="3"/>
  <c r="E74" i="3" s="1"/>
  <c r="F72" i="3"/>
  <c r="F74" i="3" s="1"/>
  <c r="K72" i="3"/>
  <c r="K74" i="3" s="1"/>
  <c r="AL72" i="3"/>
  <c r="AL74" i="3" s="1"/>
  <c r="BM72" i="3"/>
  <c r="BM74" i="3" s="1"/>
  <c r="BU72" i="3"/>
  <c r="BU74" i="3" s="1"/>
  <c r="BF60" i="3"/>
  <c r="BF64" i="3" s="1"/>
  <c r="BF72" i="3"/>
  <c r="BF74" i="3" s="1"/>
  <c r="BD60" i="3"/>
  <c r="BD72" i="3"/>
  <c r="BD74" i="3" s="1"/>
  <c r="BN60" i="3"/>
  <c r="BN72" i="3"/>
  <c r="BN74" i="3" s="1"/>
  <c r="BL60" i="3"/>
  <c r="BL72" i="3"/>
  <c r="BL74" i="3" s="1"/>
  <c r="AY60" i="3"/>
  <c r="AY72" i="3"/>
  <c r="AY74" i="3" s="1"/>
  <c r="BK60" i="3"/>
  <c r="BA60" i="3"/>
  <c r="AW60" i="3"/>
  <c r="AZ60" i="3"/>
  <c r="BB60" i="3"/>
  <c r="BS60" i="3"/>
  <c r="BG59" i="3"/>
  <c r="BT60" i="3"/>
  <c r="BO60" i="3"/>
  <c r="BO64" i="3" s="1"/>
  <c r="BE60" i="3"/>
  <c r="BW30" i="3"/>
  <c r="BM60" i="3"/>
  <c r="BQ60" i="3"/>
  <c r="BU60" i="3"/>
  <c r="BU64" i="3" s="1"/>
  <c r="BG53" i="3"/>
  <c r="BG50" i="3"/>
  <c r="BV53" i="3"/>
  <c r="BV50" i="3"/>
  <c r="BG31" i="3"/>
  <c r="BV23" i="3"/>
  <c r="BV31" i="3"/>
  <c r="BV59" i="3"/>
  <c r="BV26" i="3"/>
  <c r="BJ60"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G60" i="3"/>
  <c r="G64" i="3" s="1"/>
  <c r="G70" i="3" s="1"/>
  <c r="O31" i="3"/>
  <c r="AR23" i="3"/>
  <c r="O23" i="3"/>
  <c r="AR50" i="3"/>
  <c r="AC23" i="3"/>
  <c r="O50" i="3"/>
  <c r="O53" i="3" s="1"/>
  <c r="AR26" i="3"/>
  <c r="O59" i="3"/>
  <c r="AR53" i="3"/>
  <c r="BW47" i="3" s="1"/>
  <c r="AA26" i="3"/>
  <c r="AD9" i="3"/>
  <c r="AD12" i="3"/>
  <c r="AD11" i="3"/>
  <c r="AD8" i="3"/>
  <c r="AG11" i="3"/>
  <c r="AG14" i="3" s="1"/>
  <c r="AB26" i="3"/>
  <c r="AC24" i="3"/>
  <c r="Z26" i="3"/>
  <c r="AD13" i="3"/>
  <c r="AD10" i="3"/>
  <c r="I7" i="1"/>
  <c r="D7" i="1"/>
  <c r="F7" i="1"/>
  <c r="G7" i="1"/>
  <c r="E7" i="1"/>
  <c r="H7" i="1"/>
  <c r="AO69" i="3" l="1"/>
  <c r="AO70" i="3" s="1"/>
  <c r="AP10" i="3"/>
  <c r="AF70" i="3"/>
  <c r="BH30" i="3"/>
  <c r="AS28" i="3"/>
  <c r="AS31" i="3"/>
  <c r="BW29" i="3"/>
  <c r="BW31" i="3"/>
  <c r="AS29" i="3"/>
  <c r="BH29" i="3"/>
  <c r="BW28" i="3"/>
  <c r="BH28" i="3"/>
  <c r="BH31" i="3"/>
  <c r="BC64" i="3"/>
  <c r="BC70" i="3" s="1"/>
  <c r="BJ64" i="3"/>
  <c r="BJ70" i="3" s="1"/>
  <c r="BE64" i="3"/>
  <c r="BE70" i="3" s="1"/>
  <c r="AY64" i="3"/>
  <c r="AY70" i="3" s="1"/>
  <c r="BD64" i="3"/>
  <c r="BD70" i="3" s="1"/>
  <c r="AU64" i="3"/>
  <c r="AU70" i="3" s="1"/>
  <c r="N70" i="3"/>
  <c r="O70" i="3" s="1"/>
  <c r="O64" i="3"/>
  <c r="AZ64" i="3"/>
  <c r="AZ70" i="3" s="1"/>
  <c r="BL64" i="3"/>
  <c r="BL70" i="3" s="1"/>
  <c r="BB64" i="3"/>
  <c r="BB70" i="3" s="1"/>
  <c r="AX64" i="3"/>
  <c r="AX70" i="3" s="1"/>
  <c r="AW64" i="3"/>
  <c r="AW70" i="3" s="1"/>
  <c r="BT64" i="3"/>
  <c r="BT70" i="3" s="1"/>
  <c r="BN64" i="3"/>
  <c r="BN70" i="3" s="1"/>
  <c r="BP64" i="3"/>
  <c r="BP70" i="3" s="1"/>
  <c r="BQ64" i="3"/>
  <c r="BQ70" i="3" s="1"/>
  <c r="BA64" i="3"/>
  <c r="BA70" i="3" s="1"/>
  <c r="BR64" i="3"/>
  <c r="BR70" i="3" s="1"/>
  <c r="AV64" i="3"/>
  <c r="AV70" i="3" s="1"/>
  <c r="BM64" i="3"/>
  <c r="BM70" i="3" s="1"/>
  <c r="BS64" i="3"/>
  <c r="BS70" i="3" s="1"/>
  <c r="BK64" i="3"/>
  <c r="BK70" i="3" s="1"/>
  <c r="BF70" i="3"/>
  <c r="BG64" i="3"/>
  <c r="F16" i="1"/>
  <c r="F17" i="1" s="1"/>
  <c r="K7" i="1"/>
  <c r="K8" i="1" s="1"/>
  <c r="BU70" i="3"/>
  <c r="BV64" i="3"/>
  <c r="O26" i="3"/>
  <c r="O60" i="3" s="1"/>
  <c r="BO70" i="3"/>
  <c r="BG72" i="3"/>
  <c r="BG74" i="3" s="1"/>
  <c r="BV72" i="3"/>
  <c r="BV74" i="3" s="1"/>
  <c r="BH18" i="3"/>
  <c r="AR72" i="3"/>
  <c r="AR74" i="3" s="1"/>
  <c r="BH34" i="3"/>
  <c r="BH56" i="3"/>
  <c r="BH42" i="3"/>
  <c r="BW53" i="3"/>
  <c r="BW45" i="3"/>
  <c r="BH43" i="3"/>
  <c r="BW44" i="3"/>
  <c r="BW42" i="3"/>
  <c r="BW41" i="3"/>
  <c r="BH55" i="3"/>
  <c r="BW38" i="3"/>
  <c r="BW58" i="3"/>
  <c r="BH46" i="3"/>
  <c r="BH47" i="3"/>
  <c r="BH25" i="3"/>
  <c r="BH48" i="3"/>
  <c r="BH21" i="3"/>
  <c r="BH41" i="3"/>
  <c r="BW17" i="3"/>
  <c r="BH44" i="3"/>
  <c r="BH22" i="3"/>
  <c r="BH57" i="3"/>
  <c r="BH35" i="3"/>
  <c r="BH59" i="3"/>
  <c r="BW34" i="3"/>
  <c r="BW24" i="3"/>
  <c r="BW23" i="3"/>
  <c r="BH33" i="3"/>
  <c r="BW19" i="3"/>
  <c r="BH38" i="3"/>
  <c r="AS41" i="3"/>
  <c r="BW51" i="3"/>
  <c r="BH52" i="3"/>
  <c r="BH51" i="3"/>
  <c r="BW52" i="3"/>
  <c r="BH45" i="3"/>
  <c r="BW40" i="3"/>
  <c r="BH26" i="3"/>
  <c r="BG60" i="3"/>
  <c r="BW20" i="3"/>
  <c r="BH39" i="3"/>
  <c r="BW57" i="3"/>
  <c r="BW26" i="3"/>
  <c r="BV60" i="3"/>
  <c r="BW59" i="3"/>
  <c r="BH24" i="3"/>
  <c r="BH50" i="3"/>
  <c r="BW22" i="3"/>
  <c r="BW43" i="3"/>
  <c r="BW35" i="3"/>
  <c r="BW48" i="3"/>
  <c r="BH23" i="3"/>
  <c r="BH37" i="3"/>
  <c r="BH49" i="3"/>
  <c r="BW33" i="3"/>
  <c r="BH53" i="3"/>
  <c r="BW46" i="3"/>
  <c r="BW56" i="3"/>
  <c r="BW37" i="3"/>
  <c r="AS26" i="3"/>
  <c r="BW18" i="3"/>
  <c r="BH19" i="3"/>
  <c r="BH40" i="3"/>
  <c r="BH17" i="3"/>
  <c r="BW55" i="3"/>
  <c r="BH58" i="3"/>
  <c r="BH20" i="3"/>
  <c r="BW49" i="3"/>
  <c r="BW50" i="3"/>
  <c r="BW21" i="3"/>
  <c r="BW25" i="3"/>
  <c r="BH36" i="3"/>
  <c r="BW39" i="3"/>
  <c r="BW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BV70" i="3"/>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Q69" i="3" l="1"/>
  <c r="F6" i="1" s="1"/>
  <c r="K6" i="1" s="1"/>
  <c r="L6" i="1" s="1"/>
  <c r="AR67" i="3"/>
  <c r="AR64" i="3"/>
  <c r="AR14" i="3"/>
  <c r="AS10" i="3"/>
  <c r="Y60" i="3"/>
  <c r="Y64" i="3" s="1"/>
  <c r="Y70" i="3" s="1"/>
  <c r="Y72" i="3"/>
  <c r="Y74" i="3" s="1"/>
  <c r="W60" i="3"/>
  <c r="W64" i="3" s="1"/>
  <c r="W70" i="3" s="1"/>
  <c r="W72" i="3"/>
  <c r="W74" i="3" s="1"/>
  <c r="AC48" i="3"/>
  <c r="Z53" i="3"/>
  <c r="X53" i="3"/>
  <c r="AC47" i="3"/>
  <c r="E10" i="1"/>
  <c r="BH13" i="3" l="1"/>
  <c r="BW10" i="3"/>
  <c r="BH12" i="3"/>
  <c r="BW12" i="3"/>
  <c r="BW9" i="3"/>
  <c r="BH9" i="3"/>
  <c r="BH11" i="3"/>
  <c r="BW8" i="3"/>
  <c r="BW13" i="3"/>
  <c r="BH8" i="3"/>
  <c r="BH10" i="3"/>
  <c r="BW11" i="3"/>
  <c r="BH14" i="3"/>
  <c r="BW14" i="3"/>
  <c r="AR60" i="3"/>
  <c r="AS13" i="3"/>
  <c r="AS9" i="3"/>
  <c r="AS14" i="3"/>
  <c r="AS11" i="3"/>
  <c r="AS8" i="3"/>
  <c r="AS12" i="3"/>
  <c r="AQ70" i="3"/>
  <c r="AR70" i="3" s="1"/>
  <c r="AR69" i="3"/>
  <c r="AS67" i="3"/>
  <c r="J10" i="1"/>
  <c r="Z60" i="3"/>
  <c r="Z64" i="3" s="1"/>
  <c r="Z70" i="3" s="1"/>
  <c r="Z72" i="3"/>
  <c r="Z74" i="3" s="1"/>
  <c r="X60" i="3"/>
  <c r="X64" i="3" s="1"/>
  <c r="X70" i="3" s="1"/>
  <c r="X72" i="3"/>
  <c r="X74" i="3" s="1"/>
  <c r="L10" i="1"/>
  <c r="AA53" i="3"/>
  <c r="AB53" i="3"/>
  <c r="BW66" i="3" l="1"/>
  <c r="AS66" i="3"/>
  <c r="BW65" i="3"/>
  <c r="BH66" i="3"/>
  <c r="BW68" i="3"/>
  <c r="AS68" i="3"/>
  <c r="AS65" i="3"/>
  <c r="BH65" i="3"/>
  <c r="BH69" i="3"/>
  <c r="BH68" i="3"/>
  <c r="BH67" i="3"/>
  <c r="AS69" i="3"/>
  <c r="BW67" i="3"/>
  <c r="BW69"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<sst xmlns="http://schemas.openxmlformats.org/spreadsheetml/2006/main" count="115120" uniqueCount="6142">
  <si>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</si>
  <si>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</si>
  <si>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</si>
  <si>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</si>
  <si>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</si>
  <si>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</si>
  <si>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</si>
  <si>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</si>
  <si>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</si>
  <si>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</si>
  <si>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</si>
  <si>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</si>
  <si>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</si>
  <si>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</si>
  <si>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</si>
  <si>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</si>
  <si>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</si>
  <si>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</si>
  <si>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</si>
  <si>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</si>
  <si>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</si>
  <si>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</si>
  <si>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</si>
  <si>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</si>
  <si>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</si>
  <si>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</si>
  <si>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</si>
  <si>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</si>
  <si>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</si>
  <si>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</si>
  <si>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</si>
  <si>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</si>
  <si>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</si>
  <si>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</si>
  <si>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</si>
  <si>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</si>
  <si>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</si>
  <si>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</si>
  <si>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</si>
  <si>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</si>
  <si>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</si>
  <si>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</si>
  <si>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</si>
  <si>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</si>
  <si>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</si>
  <si>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</si>
  <si>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</si>
  <si>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</si>
  <si>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</si>
  <si>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</si>
  <si>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</si>
  <si>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</si>
  <si>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</si>
  <si>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</si>
  <si>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</si>
  <si>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</si>
  <si>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</si>
  <si>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</si>
  <si>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</si>
  <si>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</si>
  <si>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</si>
  <si>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</si>
  <si>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</si>
  <si>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</si>
  <si>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</si>
  <si>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</si>
  <si>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</si>
  <si>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</si>
  <si>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</si>
  <si>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</si>
  <si>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</si>
  <si>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</si>
  <si>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</si>
  <si>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</si>
  <si>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</si>
  <si>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</si>
  <si>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</si>
  <si>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</si>
  <si>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</si>
  <si>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</si>
  <si>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</si>
  <si>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</si>
  <si>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</si>
  <si>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</si>
  <si>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</si>
  <si>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</si>
  <si>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</si>
  <si>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</si>
  <si>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</si>
  <si>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</si>
  <si>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</si>
  <si>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</si>
  <si>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</si>
  <si>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</si>
  <si>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</si>
  <si>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</si>
  <si>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</si>
  <si>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</si>
  <si>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</si>
  <si>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</si>
  <si>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</si>
  <si>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</si>
  <si>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</si>
  <si>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</si>
  <si>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</si>
  <si>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</si>
  <si>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</si>
  <si>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</si>
  <si>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</si>
  <si>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</si>
  <si>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</si>
  <si>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</si>
  <si>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</si>
  <si>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</si>
  <si>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</si>
  <si>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</si>
  <si>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</si>
  <si>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</si>
  <si>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</si>
  <si>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</si>
  <si>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</si>
  <si>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</si>
  <si>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</si>
  <si>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</si>
  <si>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</si>
  <si>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</si>
  <si>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</si>
  <si>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</si>
  <si>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</si>
  <si>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</si>
  <si>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</si>
  <si>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</si>
  <si>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</si>
  <si>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</si>
  <si>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</si>
  <si>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</si>
  <si>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</si>
  <si>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</si>
  <si>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</si>
  <si>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</si>
  <si>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</si>
  <si>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</si>
  <si>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</si>
  <si>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</si>
  <si>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</si>
  <si>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</si>
  <si>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</si>
  <si>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</si>
  <si>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</si>
  <si>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</si>
  <si>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</si>
  <si>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</si>
  <si>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</si>
  <si>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</si>
  <si>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</si>
  <si>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</si>
  <si>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</si>
  <si>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</si>
  <si>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</si>
  <si>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</si>
  <si>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</si>
  <si>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</si>
  <si>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</si>
  <si>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</si>
  <si>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</si>
  <si>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</si>
  <si>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</si>
  <si>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</si>
  <si>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</si>
  <si>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</si>
  <si>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</si>
  <si>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</si>
  <si>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</si>
  <si>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</si>
  <si>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</si>
  <si>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</si>
  <si>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</si>
  <si>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</si>
  <si>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</si>
  <si>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</si>
  <si>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</si>
  <si>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</si>
  <si>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</si>
  <si>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</si>
  <si>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</si>
  <si>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</si>
  <si>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</si>
  <si>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</si>
  <si>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</si>
  <si>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</si>
  <si>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</si>
  <si>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</si>
  <si>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</si>
  <si>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</si>
  <si>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</si>
  <si>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</si>
  <si>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</si>
  <si>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</si>
  <si>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</si>
  <si>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</si>
  <si>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</si>
  <si>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</si>
  <si>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</si>
  <si>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</si>
  <si>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</si>
  <si>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</si>
  <si>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</si>
  <si>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</si>
  <si>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</si>
  <si>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</si>
  <si>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</si>
  <si>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</si>
  <si>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</si>
  <si>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</si>
  <si>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</si>
  <si>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</si>
  <si>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</si>
  <si>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</si>
  <si>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</si>
  <si>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</si>
  <si>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</si>
  <si>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</si>
  <si>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</si>
  <si>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</si>
  <si>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</si>
  <si>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</si>
  <si>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</si>
  <si>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</si>
  <si>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</si>
  <si>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</si>
  <si>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</si>
  <si>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</si>
  <si>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</si>
  <si>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</si>
  <si>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</si>
  <si>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</si>
  <si>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</si>
  <si>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</si>
  <si>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</si>
  <si>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</si>
  <si>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</si>
  <si>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</si>
  <si>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</si>
  <si>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</si>
  <si>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</si>
  <si>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</si>
  <si>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</si>
  <si>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</si>
  <si>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</si>
  <si>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</si>
  <si>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</si>
  <si>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</si>
  <si>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</si>
  <si>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</si>
  <si>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</si>
  <si>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</si>
  <si>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</si>
  <si>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</si>
  <si>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</si>
  <si>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</si>
  <si>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</si>
  <si>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</si>
  <si>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</si>
  <si>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</si>
  <si>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</si>
  <si>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</si>
  <si>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</si>
  <si>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</si>
  <si>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</si>
  <si>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</si>
  <si>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</si>
  <si>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</si>
  <si>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</si>
  <si>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</si>
  <si>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</si>
  <si>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</si>
  <si>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</si>
  <si>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</si>
  <si>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</si>
  <si>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</si>
  <si>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</si>
  <si>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</si>
  <si>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</si>
  <si>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</si>
  <si>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</si>
  <si>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</si>
  <si>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</si>
  <si>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</si>
  <si>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</si>
  <si>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</si>
  <si>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</si>
  <si>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</si>
  <si>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</si>
  <si>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</si>
  <si>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</si>
  <si>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</si>
  <si>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</si>
  <si>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</si>
  <si>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</si>
  <si>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</si>
  <si>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</si>
  <si>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</si>
  <si>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</si>
  <si>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</si>
  <si>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</si>
  <si>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</si>
  <si>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</si>
  <si>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</si>
  <si>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</si>
  <si>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</si>
  <si>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</si>
  <si>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</si>
  <si>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</si>
  <si>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</si>
  <si>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</si>
  <si>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</si>
  <si>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</si>
  <si>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</si>
  <si>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</si>
  <si>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</si>
  <si>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</si>
  <si>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</si>
  <si>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</si>
  <si>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</si>
  <si>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</si>
  <si>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</si>
  <si>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</si>
  <si>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</si>
  <si>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</si>
  <si>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</si>
  <si>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</si>
  <si>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</si>
  <si>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</si>
  <si>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</si>
  <si>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</si>
  <si>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</si>
  <si>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</si>
  <si>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</si>
  <si>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</si>
  <si>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</si>
  <si>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</si>
  <si>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</si>
  <si>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</si>
  <si>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</si>
  <si>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</si>
  <si>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</si>
  <si>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</si>
  <si>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</si>
  <si>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</si>
  <si>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</si>
  <si>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</si>
  <si>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</si>
  <si>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</si>
  <si>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</si>
  <si>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</si>
  <si>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</si>
  <si>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</si>
  <si>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</si>
  <si>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</si>
  <si>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</si>
  <si>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</si>
  <si>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</si>
  <si>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</si>
  <si>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</si>
  <si>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</si>
  <si>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</si>
  <si>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</si>
  <si>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</si>
  <si>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</si>
  <si>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</si>
  <si>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</si>
  <si>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</si>
  <si>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</si>
  <si>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</si>
  <si>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</si>
  <si>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</si>
  <si>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</si>
  <si>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</si>
  <si>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</si>
  <si>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</si>
  <si>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</si>
  <si>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</si>
  <si>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</si>
  <si>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</si>
  <si>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</si>
  <si>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</si>
  <si>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</si>
  <si>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</si>
  <si>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</si>
  <si>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</si>
  <si>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</si>
  <si>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</si>
  <si>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</si>
  <si>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</si>
  <si>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</si>
  <si>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</si>
  <si>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</si>
  <si>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</si>
  <si>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</si>
  <si>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</si>
  <si>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</si>
  <si>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</si>
  <si>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</si>
  <si>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</si>
  <si>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</si>
  <si>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</si>
  <si>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</si>
  <si>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</si>
  <si>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</si>
  <si>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</si>
  <si>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</si>
  <si>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</si>
  <si>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</si>
  <si>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</si>
  <si>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</si>
  <si>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</si>
  <si>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</si>
  <si>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</si>
  <si>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</si>
  <si>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</si>
  <si>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</si>
  <si>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</si>
  <si>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</si>
  <si>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</si>
  <si>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</si>
  <si>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</si>
  <si>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</si>
  <si>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</si>
  <si>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</si>
  <si>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</si>
  <si>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</si>
  <si>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</si>
  <si>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</si>
  <si>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</si>
  <si>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</si>
  <si>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</si>
  <si>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</si>
  <si>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</si>
  <si>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</si>
  <si>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</si>
  <si>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</si>
  <si>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</si>
  <si>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</si>
  <si>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</si>
  <si>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</si>
  <si>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</si>
  <si>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</si>
  <si>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</si>
  <si>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</si>
  <si>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</si>
  <si>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</si>
  <si>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</si>
  <si>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</si>
  <si>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</si>
  <si>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</si>
  <si>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</si>
  <si>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</si>
  <si>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</si>
  <si>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</si>
  <si>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</si>
  <si>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</si>
  <si>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</si>
  <si>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</si>
  <si>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</si>
  <si>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</si>
  <si>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</si>
  <si>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</si>
  <si>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</si>
  <si>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</si>
  <si>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</si>
  <si>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</si>
  <si>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</si>
  <si>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</si>
  <si>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</si>
  <si>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</si>
  <si>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</si>
  <si>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</si>
  <si>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</si>
  <si>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</si>
  <si>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</si>
  <si>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</si>
  <si>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</si>
  <si>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</si>
  <si>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</si>
  <si>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</si>
  <si>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</si>
  <si>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</si>
  <si>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</si>
  <si>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</si>
  <si>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</si>
  <si>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</si>
  <si>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</si>
  <si>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</si>
  <si>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</si>
  <si>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</si>
  <si>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</si>
  <si>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</si>
  <si>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</si>
  <si>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</si>
  <si>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</si>
  <si>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</si>
  <si>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</si>
  <si>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</si>
  <si>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</si>
  <si>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</si>
  <si>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</si>
  <si>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</si>
  <si>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</si>
  <si>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</si>
  <si>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</si>
  <si>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</si>
  <si>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</si>
  <si>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</si>
  <si>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</si>
  <si>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</si>
  <si>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</si>
  <si>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</si>
  <si>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</si>
  <si>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</si>
  <si>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</si>
  <si>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</si>
  <si>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</si>
  <si>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</si>
  <si>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</si>
  <si>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</si>
  <si>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</si>
  <si>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</si>
  <si>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</si>
  <si>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</si>
  <si>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</si>
  <si>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</si>
  <si>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</si>
  <si>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</si>
  <si>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</si>
  <si>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</si>
  <si>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</si>
  <si>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</si>
  <si>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</si>
  <si>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</si>
  <si>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</si>
  <si>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</si>
  <si>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</si>
  <si>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</si>
  <si>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</si>
  <si>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</si>
  <si>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</si>
  <si>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</si>
  <si>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</si>
  <si>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</si>
  <si>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</si>
  <si>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</si>
  <si>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</si>
  <si>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</si>
  <si>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</si>
  <si>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</si>
  <si>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</si>
  <si>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</si>
  <si>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</si>
  <si>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</si>
  <si>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</si>
  <si>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</si>
  <si>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</si>
  <si>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</si>
  <si>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</si>
  <si>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</si>
  <si>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</si>
  <si>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</si>
  <si>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</si>
  <si>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</si>
  <si>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</si>
  <si>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</si>
  <si>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</si>
  <si>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</si>
  <si>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</si>
  <si>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</si>
  <si>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</si>
  <si>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</si>
  <si>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</si>
  <si>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</si>
  <si>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</si>
  <si>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</si>
  <si>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</si>
  <si>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</si>
  <si>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</si>
  <si>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</si>
  <si>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</si>
  <si>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</si>
  <si>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</si>
  <si>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</si>
  <si>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</si>
  <si>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</si>
  <si>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</si>
  <si>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</si>
  <si>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</si>
  <si>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</si>
  <si>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</si>
  <si>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</si>
  <si>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</si>
  <si>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</si>
  <si>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</si>
  <si>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</si>
  <si>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</si>
  <si>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</si>
  <si>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</si>
  <si>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</si>
  <si>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</si>
  <si>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</si>
  <si>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</si>
  <si>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</si>
  <si>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</si>
  <si>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</si>
  <si>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</si>
  <si>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</si>
  <si>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</si>
  <si>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</si>
  <si>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</si>
  <si>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</si>
  <si>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</si>
  <si>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</si>
  <si>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</si>
  <si>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</si>
  <si>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</si>
  <si>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</si>
  <si>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</si>
  <si>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</si>
  <si>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</si>
  <si>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</si>
  <si>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</si>
  <si>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</si>
  <si>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</si>
  <si>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</si>
  <si>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</si>
  <si>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</si>
  <si>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</si>
  <si>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</si>
  <si>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</si>
  <si>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</si>
  <si>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</si>
  <si>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</si>
  <si>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</si>
  <si>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</si>
  <si>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</si>
  <si>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</si>
  <si>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</si>
  <si>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</si>
  <si>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</si>
  <si>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</si>
  <si>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</si>
  <si>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</si>
  <si>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</si>
  <si>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</si>
  <si>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</si>
  <si>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</si>
  <si>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</si>
  <si>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</si>
  <si>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</si>
  <si>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</si>
  <si>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</si>
  <si>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</si>
  <si>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</si>
  <si>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</si>
  <si>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</si>
  <si>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</si>
  <si>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</si>
  <si>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</si>
  <si>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</si>
  <si>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</si>
  <si>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</si>
  <si>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</si>
  <si>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</si>
  <si>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</si>
  <si>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</si>
  <si>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</si>
  <si>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</si>
  <si>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</si>
  <si>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</si>
  <si>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</si>
  <si>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</si>
  <si>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</si>
  <si>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</si>
  <si>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</si>
  <si>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</si>
  <si>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</si>
  <si>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</si>
  <si>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</si>
  <si>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</si>
  <si>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</si>
  <si>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</si>
  <si>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</si>
  <si>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</si>
  <si>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</si>
  <si>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</si>
  <si>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</si>
  <si>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</si>
  <si>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</si>
  <si>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</si>
  <si>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</si>
  <si>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</si>
  <si>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</si>
  <si>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</si>
  <si>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</si>
  <si>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</si>
  <si>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</si>
  <si>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</si>
  <si>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</si>
  <si>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</si>
  <si>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</si>
  <si>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</si>
  <si>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</si>
  <si>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</si>
  <si>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</si>
  <si>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</si>
  <si>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</si>
  <si>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</si>
  <si>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</si>
  <si>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</si>
  <si>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</si>
  <si>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</si>
  <si>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</si>
  <si>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</si>
  <si>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</si>
  <si>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</si>
  <si>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</si>
  <si>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</si>
  <si>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</si>
  <si>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</si>
  <si>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</si>
  <si>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</si>
  <si>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</si>
  <si>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</si>
  <si>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</si>
  <si>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</si>
  <si>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</si>
  <si>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</si>
  <si>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</si>
  <si>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</si>
  <si>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</si>
  <si>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</si>
  <si>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</si>
  <si>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</si>
  <si>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</si>
  <si>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</si>
  <si>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</si>
  <si>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</si>
  <si>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</si>
  <si>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</si>
  <si>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</si>
  <si>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</si>
  <si>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</si>
  <si>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</si>
  <si>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</si>
  <si>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</si>
  <si>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</si>
  <si>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</si>
  <si>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</si>
  <si>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</si>
  <si>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</si>
  <si>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</si>
  <si>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</si>
  <si>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</si>
  <si>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</si>
  <si>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</si>
  <si>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</si>
  <si>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</si>
  <si>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</si>
  <si>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</si>
  <si>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</si>
  <si>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</si>
  <si>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</si>
  <si>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</si>
  <si>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</si>
  <si>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</si>
  <si>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</si>
  <si>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</si>
  <si>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</si>
  <si>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</si>
  <si>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</si>
  <si>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</si>
  <si>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</si>
  <si>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</si>
  <si>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</si>
  <si>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</si>
  <si>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</si>
  <si>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</si>
  <si>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</si>
  <si>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</si>
  <si>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</si>
  <si>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</si>
  <si>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</si>
  <si>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</si>
  <si>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</si>
  <si>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</si>
  <si>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</si>
  <si>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</si>
  <si>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</si>
  <si>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</si>
  <si>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</si>
  <si>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</si>
  <si>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</si>
  <si>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</si>
  <si>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</si>
  <si>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</si>
  <si>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</si>
  <si>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</si>
  <si>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</si>
  <si>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</si>
  <si>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</si>
  <si>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</si>
  <si>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</si>
  <si>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</si>
  <si>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</si>
  <si>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</si>
  <si>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</si>
  <si>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</si>
  <si>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</si>
  <si>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</si>
  <si>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</si>
  <si>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</si>
  <si>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</si>
  <si>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</si>
  <si>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</si>
  <si>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</si>
  <si>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</si>
  <si>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</si>
  <si>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</si>
  <si>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</si>
  <si>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</si>
  <si>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</si>
  <si>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</si>
  <si>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</si>
  <si>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</si>
  <si>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</si>
  <si>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</si>
  <si>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</si>
  <si>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</si>
  <si>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</si>
  <si>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</si>
  <si>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</si>
  <si>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</si>
  <si>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</si>
  <si>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</si>
  <si>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</si>
  <si>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</si>
  <si>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</si>
  <si>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</si>
  <si>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</si>
  <si>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</si>
  <si>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</si>
  <si>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</si>
  <si>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</si>
  <si>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</si>
  <si>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</si>
  <si>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</si>
  <si>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</si>
  <si>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</si>
  <si>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</si>
  <si>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</si>
  <si>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</si>
  <si>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</si>
  <si>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</si>
  <si>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</si>
  <si>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</si>
  <si>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</si>
  <si>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</si>
  <si>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</si>
  <si>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</si>
  <si>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</si>
  <si>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</si>
  <si>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</si>
  <si>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</si>
  <si>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</si>
  <si>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</si>
  <si>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</si>
  <si>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</si>
  <si>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</si>
  <si>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</si>
  <si>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</si>
  <si>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</si>
  <si>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</si>
  <si>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</si>
  <si>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</si>
  <si>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</si>
  <si>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</si>
  <si>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</si>
  <si>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</si>
  <si>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</si>
  <si>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</si>
  <si>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</si>
  <si>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</si>
  <si>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</si>
  <si>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</si>
  <si>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</si>
  <si>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</si>
  <si>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</si>
  <si>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</si>
  <si>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</si>
  <si>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</si>
  <si>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</si>
  <si>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</si>
  <si>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</si>
  <si>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</si>
  <si>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</si>
  <si>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</si>
  <si>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</si>
  <si>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</si>
  <si>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</si>
  <si>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</si>
  <si>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</si>
  <si>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</si>
  <si>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</si>
  <si>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</si>
  <si>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</si>
  <si>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</si>
  <si>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</si>
  <si>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</si>
  <si>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</si>
  <si>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</si>
  <si>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</si>
  <si>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</si>
  <si>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</si>
  <si>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</si>
  <si>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</si>
  <si>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</si>
  <si>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</si>
  <si>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</si>
  <si>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</si>
  <si>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</si>
  <si>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</si>
  <si>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</si>
  <si>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</si>
  <si>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</si>
  <si>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</si>
  <si>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</si>
  <si>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</si>
  <si>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</si>
  <si>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</si>
  <si>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</si>
  <si>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</si>
  <si>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</si>
  <si>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</si>
  <si>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</si>
  <si>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</si>
  <si>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</si>
  <si>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</si>
  <si>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</si>
  <si>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</si>
  <si>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</si>
  <si>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</si>
  <si>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</si>
  <si>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</si>
  <si>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</si>
  <si>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</si>
  <si>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</si>
  <si>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</si>
  <si>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</si>
  <si>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</si>
  <si>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</si>
  <si>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</si>
  <si>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</si>
  <si>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</si>
  <si>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</si>
  <si>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</si>
  <si>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</si>
  <si>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</si>
  <si>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</si>
  <si>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</si>
  <si>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</si>
  <si>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</si>
  <si>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</si>
  <si>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</si>
  <si>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</si>
  <si>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</si>
  <si>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</si>
  <si>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</si>
  <si>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</si>
  <si>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</si>
  <si>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</si>
  <si>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</si>
  <si>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</si>
  <si>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</si>
  <si>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</si>
  <si>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</si>
  <si>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</si>
  <si>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</si>
  <si>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</si>
  <si>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</si>
  <si>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</si>
  <si>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</si>
  <si>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</si>
  <si>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</si>
  <si>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</si>
  <si>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</si>
  <si>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</si>
  <si>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</si>
  <si>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</si>
  <si>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</si>
  <si>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</si>
  <si>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</si>
  <si>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</si>
  <si>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</si>
  <si>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</si>
  <si>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</si>
  <si>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</si>
  <si>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</si>
  <si>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</si>
  <si>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</si>
  <si>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</si>
  <si>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</si>
  <si>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</si>
  <si>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</si>
  <si>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</si>
  <si>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</si>
  <si>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</si>
  <si>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</si>
  <si>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</si>
  <si>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</si>
  <si>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</si>
  <si>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</si>
  <si>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</si>
  <si>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</si>
  <si>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</si>
  <si>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</si>
  <si>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</si>
  <si>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</si>
  <si>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</si>
  <si>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</si>
  <si>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</si>
  <si>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</si>
  <si>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</si>
  <si>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</si>
  <si>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</si>
  <si>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</si>
  <si>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</si>
  <si>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</si>
  <si>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</si>
  <si>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</si>
  <si>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</si>
  <si>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</si>
  <si>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</si>
  <si>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</si>
  <si>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</si>
  <si>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</si>
  <si>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</si>
  <si>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</si>
  <si>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</si>
  <si>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</si>
  <si>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</si>
  <si>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</si>
  <si>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</si>
  <si>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</si>
  <si>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</si>
  <si>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</si>
  <si>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</si>
  <si>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</si>
  <si>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</si>
  <si>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</si>
  <si>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</si>
  <si>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</si>
  <si>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</si>
  <si>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</si>
  <si>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</si>
  <si>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</si>
  <si>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</si>
  <si>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</si>
  <si>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</si>
  <si>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</si>
  <si>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</si>
  <si>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</si>
  <si>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</si>
  <si>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</si>
  <si>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</si>
  <si>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</si>
  <si>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</si>
  <si>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</si>
  <si>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</si>
  <si>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</si>
  <si>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</si>
  <si>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</si>
  <si>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</si>
  <si>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</si>
  <si>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</si>
  <si>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</si>
  <si>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</si>
  <si>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</si>
  <si>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</si>
  <si>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</si>
  <si>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</si>
  <si>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</si>
  <si>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</si>
  <si>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</si>
  <si>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</si>
  <si>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</si>
  <si>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</si>
  <si>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</si>
  <si>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</si>
  <si>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</si>
  <si>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</si>
  <si>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</si>
  <si>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</si>
  <si>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</si>
  <si>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</si>
  <si>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</si>
  <si>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</si>
  <si>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</si>
  <si>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</si>
  <si>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</si>
  <si>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</si>
  <si>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</si>
  <si>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</si>
  <si>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</si>
  <si>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</si>
  <si>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</si>
  <si>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</si>
  <si>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</si>
  <si>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</si>
  <si>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</si>
  <si>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</si>
  <si>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</si>
  <si>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</si>
  <si>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</si>
  <si>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</si>
  <si>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</si>
  <si>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</si>
  <si>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</si>
  <si>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</si>
  <si>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</si>
  <si>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</si>
  <si>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</si>
  <si>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</si>
  <si>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</si>
  <si>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</si>
  <si>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</si>
  <si>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</si>
  <si>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</si>
  <si>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</si>
  <si>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</si>
  <si>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</si>
  <si>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</si>
  <si>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</si>
  <si>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</si>
  <si>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</si>
  <si>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</si>
  <si>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</si>
  <si>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</si>
  <si>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</si>
  <si>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</si>
  <si>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</si>
  <si>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</si>
  <si>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</si>
  <si>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</si>
  <si>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</si>
  <si>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</si>
  <si>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</si>
  <si>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</si>
  <si>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</si>
  <si>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</si>
  <si>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</si>
  <si>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</si>
  <si>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</si>
  <si>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</si>
  <si>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</si>
  <si>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</si>
  <si>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</si>
  <si>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</si>
  <si>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</si>
  <si>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</si>
  <si>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</si>
  <si>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</si>
  <si>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</si>
  <si>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</si>
  <si>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</si>
  <si>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</si>
  <si>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</si>
  <si>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</si>
  <si>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</si>
  <si>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</si>
  <si>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</si>
  <si>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</si>
  <si>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</si>
  <si>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</si>
  <si>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</si>
  <si>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</si>
  <si>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</si>
  <si>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</si>
  <si>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</si>
  <si>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</si>
  <si>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</si>
  <si>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</si>
  <si>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</si>
  <si>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</si>
  <si>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</si>
  <si>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</si>
  <si>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</si>
  <si>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</si>
  <si>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</si>
  <si>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</si>
  <si>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</si>
  <si>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</si>
  <si>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</si>
  <si>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</si>
  <si>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</si>
  <si>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</si>
  <si>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</si>
  <si>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</si>
  <si>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</si>
  <si>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</si>
  <si>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</si>
  <si>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</si>
  <si>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</si>
  <si>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</si>
  <si>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</si>
  <si>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</si>
  <si>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</si>
  <si>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</si>
  <si>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</si>
  <si>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</si>
  <si>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</si>
  <si>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</si>
  <si>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</si>
  <si>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</si>
  <si>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</si>
  <si>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</si>
  <si>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</si>
  <si>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</si>
  <si>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</si>
  <si>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</si>
  <si>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</si>
  <si>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</si>
  <si>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</si>
  <si>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</si>
  <si>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</si>
  <si>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</si>
  <si>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</si>
  <si>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</si>
  <si>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</si>
  <si>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</si>
  <si>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</si>
  <si>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</si>
  <si>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</si>
  <si>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</si>
  <si>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</si>
  <si>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</si>
  <si>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</si>
  <si>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</si>
  <si>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</si>
  <si>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</si>
  <si>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</si>
  <si>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</si>
  <si>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</si>
  <si>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</si>
  <si>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</si>
  <si>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</si>
  <si>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</si>
  <si>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</si>
  <si>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</si>
  <si>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</si>
  <si>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</si>
  <si>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</si>
  <si>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</si>
  <si>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</si>
  <si>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</si>
  <si>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</si>
  <si>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</si>
  <si>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</si>
  <si>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</si>
  <si>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</si>
  <si>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</si>
  <si>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</si>
  <si>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</si>
  <si>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</si>
  <si>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</si>
  <si>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</si>
  <si>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</si>
  <si>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</si>
  <si>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</si>
  <si>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</si>
  <si>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</si>
  <si>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</si>
  <si>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</si>
  <si>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</si>
  <si>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</si>
  <si>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</si>
  <si>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</si>
  <si>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</si>
  <si>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</si>
  <si>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</si>
  <si>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</si>
  <si>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</si>
  <si>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</si>
  <si>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</si>
  <si>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</si>
  <si>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</si>
  <si>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</si>
  <si>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</si>
  <si>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</si>
  <si>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</si>
  <si>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</si>
  <si>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</si>
  <si>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</si>
  <si>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</si>
  <si>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</si>
  <si>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</si>
  <si>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</si>
  <si>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</si>
  <si>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</si>
  <si>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</si>
  <si>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</si>
  <si>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</si>
  <si>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</si>
  <si>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</si>
  <si>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</si>
  <si>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</si>
  <si>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</si>
  <si>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</si>
  <si>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</si>
  <si>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</si>
  <si>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</si>
  <si>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</si>
  <si>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</si>
  <si>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</si>
  <si>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</si>
  <si>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</si>
  <si>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</si>
  <si>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</si>
  <si>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</si>
  <si>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</si>
  <si>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</si>
  <si>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</si>
  <si>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</si>
  <si>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</si>
  <si>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</si>
  <si>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</si>
  <si>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</si>
  <si>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</si>
  <si>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</si>
  <si>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</si>
  <si>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</si>
  <si>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</si>
  <si>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</si>
  <si>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</si>
  <si>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</si>
  <si>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</si>
  <si>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</si>
  <si>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</si>
  <si>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</si>
  <si>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</si>
  <si>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</si>
  <si>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</si>
  <si>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</si>
  <si>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</si>
  <si>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</si>
  <si>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</si>
  <si>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</si>
  <si>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</si>
  <si>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</si>
  <si>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</si>
  <si>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</si>
  <si>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</si>
  <si>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</si>
  <si>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</si>
  <si>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</si>
  <si>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</si>
  <si>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</si>
  <si>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</si>
  <si>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</si>
  <si>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</si>
  <si>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</si>
  <si>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</si>
  <si>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</si>
  <si>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</si>
  <si>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</si>
  <si>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</si>
  <si>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</si>
  <si>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</si>
  <si>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</si>
  <si>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</si>
  <si>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</si>
  <si>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</si>
  <si>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</si>
  <si>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</si>
  <si>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</si>
  <si>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</si>
  <si>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</si>
  <si>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</si>
  <si>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</si>
  <si>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</si>
  <si>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</si>
  <si>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</si>
  <si>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</si>
  <si>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</si>
  <si>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</si>
  <si>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</si>
  <si>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</si>
  <si>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</si>
  <si>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</si>
  <si>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</si>
  <si>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</si>
  <si>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</si>
  <si>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</si>
  <si>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</si>
  <si>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</si>
  <si>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</si>
  <si>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</si>
  <si>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</si>
  <si>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</si>
  <si>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</si>
  <si>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</si>
  <si>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</si>
  <si>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</si>
  <si>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</si>
  <si>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</si>
  <si>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</si>
  <si>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</si>
  <si>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</si>
  <si>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</si>
  <si>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</si>
  <si>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</si>
  <si>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</si>
  <si>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</si>
  <si>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</si>
  <si>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</si>
  <si>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</si>
  <si>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</si>
  <si>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</si>
  <si>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</si>
  <si>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</si>
  <si>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</si>
  <si>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</si>
  <si>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</si>
  <si>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</si>
  <si>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</si>
  <si>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</si>
  <si>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</si>
  <si>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</si>
  <si>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</si>
  <si>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</si>
  <si>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</si>
  <si>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</si>
  <si>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</si>
  <si>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</si>
  <si>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</si>
  <si>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</si>
  <si>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</si>
  <si>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</si>
  <si>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</si>
  <si>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</si>
  <si>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</si>
  <si>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</si>
  <si>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</si>
  <si>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</si>
  <si>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</si>
  <si>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</si>
  <si>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</si>
  <si>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</si>
  <si>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</si>
  <si>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</si>
  <si>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</si>
  <si>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</si>
  <si>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</si>
  <si>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</si>
  <si>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</si>
  <si>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</si>
  <si>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</si>
  <si>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</si>
  <si>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</si>
  <si>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</si>
  <si>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</si>
  <si>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</si>
  <si>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</si>
  <si>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</si>
  <si>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</si>
  <si>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</si>
  <si>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</si>
  <si>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</si>
  <si>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</si>
  <si>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</si>
  <si>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</si>
  <si>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</si>
  <si>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</si>
  <si>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</si>
  <si>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</si>
  <si>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</si>
  <si>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</si>
  <si>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</si>
  <si>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</si>
  <si>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</si>
  <si>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</si>
  <si>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</si>
  <si>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</si>
  <si>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</si>
  <si>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</si>
  <si>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</si>
  <si>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</si>
  <si>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</si>
  <si>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</si>
  <si>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</si>
  <si>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</si>
  <si>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</si>
  <si>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</si>
  <si>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</si>
  <si>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</si>
  <si>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</si>
  <si>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</si>
  <si>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</si>
  <si>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</si>
  <si>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</si>
  <si>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</si>
  <si>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</si>
  <si>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</si>
  <si>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</si>
  <si>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</si>
  <si>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</si>
  <si>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</si>
  <si>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</si>
  <si>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</si>
  <si>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</si>
  <si>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</si>
  <si>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</si>
  <si>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</si>
  <si>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</si>
  <si>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</si>
  <si>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</si>
  <si>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</si>
  <si>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</si>
  <si>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</si>
  <si>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</si>
  <si>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</si>
  <si>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</si>
  <si>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</si>
  <si>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</si>
  <si>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</si>
  <si>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</si>
  <si>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</si>
  <si>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</si>
  <si>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</si>
  <si>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</si>
  <si>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</si>
  <si>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</si>
  <si>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</si>
  <si>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</si>
  <si>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</si>
  <si>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</si>
  <si>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</si>
  <si>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</si>
  <si>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</si>
  <si>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</si>
  <si>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</si>
  <si>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</si>
  <si>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</si>
  <si>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</si>
  <si>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</si>
  <si>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</si>
  <si>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</si>
  <si>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</si>
  <si>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</si>
  <si>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</si>
  <si>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</si>
  <si>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</si>
  <si>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</si>
  <si>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</si>
  <si>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</si>
  <si>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</si>
  <si>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</si>
  <si>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</si>
  <si>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</si>
  <si>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</si>
  <si>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</si>
  <si>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</si>
  <si>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</si>
  <si>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</si>
  <si>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</si>
  <si>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</si>
  <si>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</si>
  <si>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</si>
  <si>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</si>
  <si>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</si>
  <si>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</si>
  <si>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</si>
  <si>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</si>
  <si>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</si>
  <si>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</si>
  <si>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</si>
  <si>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</si>
  <si>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</si>
  <si>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</si>
  <si>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</si>
  <si>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</si>
  <si>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</si>
  <si>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</si>
  <si>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</si>
  <si>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</si>
  <si>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</si>
  <si>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</si>
  <si>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</si>
  <si>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</si>
  <si>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</si>
  <si>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</si>
  <si>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</si>
  <si>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</si>
  <si>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</si>
  <si>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</si>
  <si>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</si>
  <si>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</si>
  <si>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</si>
  <si>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</si>
  <si>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</si>
  <si>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</si>
  <si>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</si>
  <si>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</si>
  <si>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</si>
  <si>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</si>
  <si>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</si>
  <si>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</si>
  <si>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</si>
  <si>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</si>
  <si>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</si>
  <si>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</si>
  <si>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</si>
  <si>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</si>
  <si>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</si>
  <si>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</si>
  <si>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</si>
  <si>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</si>
  <si>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</si>
  <si>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</si>
  <si>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</si>
  <si>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</si>
  <si>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</si>
  <si>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</si>
  <si>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</si>
  <si>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</si>
  <si>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</si>
  <si>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</si>
  <si>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</si>
  <si>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</si>
  <si>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</si>
  <si>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</si>
  <si>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</si>
  <si>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</si>
  <si>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</si>
  <si>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</si>
  <si>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</si>
  <si>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</si>
  <si>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</si>
  <si>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</si>
  <si>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</si>
  <si>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</si>
  <si>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</si>
  <si>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</si>
  <si>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</si>
  <si>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</si>
  <si>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</si>
  <si>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</si>
  <si>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</si>
  <si>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</si>
  <si>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</si>
  <si>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</si>
  <si>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</si>
  <si>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</si>
  <si>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</si>
  <si>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</si>
  <si>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</si>
  <si>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</si>
  <si>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</si>
  <si>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</si>
  <si>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</si>
  <si>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</si>
  <si>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</si>
  <si>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</si>
  <si>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</si>
  <si>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</si>
  <si>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</si>
  <si>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</si>
  <si>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</si>
  <si>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</si>
  <si>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</si>
  <si>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</si>
  <si>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</si>
  <si>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</si>
  <si>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</si>
  <si>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</si>
  <si>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</si>
  <si>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</si>
  <si>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</si>
  <si>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</si>
  <si>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</si>
  <si>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</si>
  <si>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</si>
  <si>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</si>
  <si>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</si>
  <si>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</si>
  <si>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</si>
  <si>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</si>
  <si>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</si>
  <si>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</si>
  <si>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</si>
  <si>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</si>
  <si>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</si>
  <si>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</si>
  <si>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</si>
  <si>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</si>
  <si>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</si>
  <si>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</si>
  <si>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</si>
  <si>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</si>
  <si>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</si>
  <si>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</si>
  <si>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</si>
  <si>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</si>
  <si>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</si>
  <si>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</si>
  <si>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</si>
  <si>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</si>
  <si>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</si>
  <si>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</si>
  <si>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</si>
  <si>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</si>
  <si>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</si>
  <si>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</si>
  <si>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</si>
  <si>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</si>
  <si>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</si>
  <si>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</si>
  <si>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</si>
  <si>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</si>
  <si>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</si>
  <si>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</si>
  <si>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</si>
  <si>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</si>
  <si>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</si>
  <si>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</si>
  <si>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</si>
  <si>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</si>
  <si>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</si>
  <si>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</si>
  <si>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</si>
  <si>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</si>
  <si>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</si>
  <si>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</si>
  <si>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</si>
  <si>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</si>
  <si>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</si>
  <si>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</si>
  <si>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</si>
  <si>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</si>
  <si>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</si>
  <si>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</si>
  <si>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</si>
  <si>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</si>
  <si>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</si>
  <si>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</si>
  <si>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</si>
  <si>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</si>
  <si>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</si>
  <si>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</si>
  <si>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</si>
  <si>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</si>
  <si>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</si>
  <si>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</si>
  <si>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</si>
  <si>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</si>
  <si>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</si>
  <si>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</si>
  <si>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</si>
  <si>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</si>
  <si>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</si>
  <si>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</si>
  <si>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</si>
  <si>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</si>
  <si>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</si>
  <si>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</si>
  <si>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</si>
  <si>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</si>
  <si>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</si>
  <si>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</si>
  <si>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</si>
  <si>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</si>
  <si>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</si>
  <si>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</si>
  <si>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</si>
  <si>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</si>
  <si>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</si>
  <si>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</si>
  <si>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</si>
  <si>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</si>
  <si>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</si>
  <si>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</si>
  <si>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</si>
  <si>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</si>
  <si>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</si>
  <si>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</si>
  <si>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</si>
  <si>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</si>
  <si>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</si>
  <si>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</si>
  <si>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</si>
  <si>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</si>
  <si>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</si>
  <si>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</si>
  <si>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</si>
  <si>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</si>
  <si>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</si>
  <si>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</si>
  <si>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</si>
  <si>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</si>
  <si>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</si>
  <si>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</si>
  <si>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</si>
  <si>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</si>
  <si>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</si>
  <si>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</si>
  <si>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</si>
  <si>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</si>
  <si>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</si>
  <si>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</si>
  <si>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</si>
  <si>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</si>
  <si>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</si>
  <si>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</si>
  <si>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</si>
  <si>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</si>
  <si>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</si>
  <si>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</si>
  <si>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</si>
  <si>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</si>
  <si>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</si>
  <si>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</si>
  <si>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</si>
  <si>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</si>
  <si>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</si>
  <si>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</si>
  <si>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</si>
  <si>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</si>
  <si>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</si>
  <si>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</si>
  <si>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</si>
  <si>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</si>
  <si>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</si>
  <si>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</si>
  <si>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</si>
  <si>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</si>
  <si>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</si>
  <si>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</si>
  <si>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</si>
  <si>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</si>
  <si>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</si>
  <si>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</si>
  <si>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</si>
  <si>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</si>
  <si>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</si>
  <si>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</si>
  <si>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</si>
  <si>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</si>
  <si>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</si>
  <si>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</si>
  <si>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</si>
  <si>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</si>
  <si>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</si>
  <si>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</si>
  <si>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</si>
  <si>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</si>
  <si>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</si>
  <si>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</si>
  <si>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</si>
  <si>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</si>
  <si>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</si>
  <si>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</si>
  <si>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</si>
  <si>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</si>
  <si>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</si>
  <si>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</si>
  <si>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</si>
  <si>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</si>
  <si>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</si>
  <si>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</si>
  <si>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</si>
  <si>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</si>
  <si>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</si>
  <si>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</si>
  <si>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</si>
  <si>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</si>
  <si>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</si>
  <si>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</si>
  <si>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</si>
  <si>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</si>
  <si>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</si>
  <si>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</si>
  <si>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</si>
  <si>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</si>
  <si>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</si>
  <si>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</si>
  <si>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</si>
  <si>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</si>
  <si>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</si>
  <si>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</si>
  <si>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</si>
  <si>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</si>
  <si>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</si>
  <si>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</si>
  <si>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</si>
  <si>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</si>
  <si>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</si>
  <si>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</si>
  <si>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</si>
  <si>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</si>
  <si>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</si>
  <si>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</si>
  <si>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</si>
  <si>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</si>
  <si>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</si>
  <si>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</si>
  <si>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</si>
  <si>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</si>
  <si>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</si>
  <si>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</si>
  <si>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</si>
  <si>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</si>
  <si>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</si>
  <si>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</si>
  <si>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</si>
  <si>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</si>
  <si>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</si>
  <si>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</si>
  <si>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</si>
  <si>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</si>
  <si>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</si>
  <si>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</si>
  <si>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</si>
  <si>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</si>
  <si>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</si>
  <si>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</si>
  <si>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</si>
  <si>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</si>
  <si>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</si>
  <si>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</si>
  <si>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</si>
  <si>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</si>
  <si>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</si>
  <si>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</si>
  <si>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</si>
  <si>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</si>
  <si>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</si>
  <si>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</si>
  <si>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</si>
  <si>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</si>
  <si>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</si>
  <si>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</si>
  <si>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</si>
  <si>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</si>
  <si>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</si>
  <si>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</si>
  <si>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</si>
  <si>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</si>
  <si>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</si>
  <si>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</si>
  <si>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</si>
  <si>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</si>
  <si>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</si>
  <si>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</si>
  <si>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</si>
  <si>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</si>
  <si>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</si>
  <si>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</si>
  <si>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</si>
  <si>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</si>
  <si>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</si>
  <si>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</si>
  <si>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</si>
  <si>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</si>
  <si>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</si>
  <si>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</si>
  <si>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</si>
  <si>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</si>
  <si>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</si>
  <si>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</si>
  <si>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</si>
  <si>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</si>
  <si>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</si>
  <si>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</si>
  <si>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</si>
  <si>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</si>
  <si>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</si>
  <si>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</si>
  <si>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</si>
  <si>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</si>
  <si>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</si>
  <si>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</si>
  <si>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</si>
  <si>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</si>
  <si>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</si>
  <si>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</si>
  <si>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</si>
  <si>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</si>
  <si>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</si>
  <si>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</si>
  <si>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</si>
  <si>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</si>
  <si>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</si>
  <si>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</si>
  <si>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</si>
  <si>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</si>
  <si>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</si>
  <si>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</si>
  <si>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</si>
  <si>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</si>
  <si>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</si>
  <si>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</si>
  <si>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</si>
  <si>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</si>
  <si>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</si>
  <si>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</si>
  <si>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</si>
  <si>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</si>
  <si>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</si>
  <si>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</si>
  <si>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</si>
  <si>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</si>
  <si>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</si>
  <si>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</si>
  <si>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</si>
  <si>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</si>
  <si>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</si>
  <si>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</si>
  <si>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</si>
  <si>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</si>
  <si>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</si>
  <si>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</si>
  <si>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</si>
  <si>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</si>
  <si>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</si>
  <si>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</si>
  <si>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</si>
  <si>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</si>
  <si>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</si>
  <si>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</si>
  <si>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</si>
  <si>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</si>
  <si>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</si>
  <si>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</si>
  <si>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</si>
  <si>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</si>
  <si>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</si>
  <si>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</si>
  <si>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</si>
  <si>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</si>
  <si>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</si>
  <si>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</si>
  <si>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</si>
  <si>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</si>
  <si>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</si>
  <si>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</si>
  <si>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</si>
  <si>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</si>
  <si>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</si>
  <si>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</si>
  <si>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</si>
  <si>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</si>
  <si>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</si>
  <si>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</si>
  <si>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</si>
  <si>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</si>
  <si>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</si>
  <si>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</si>
  <si>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</si>
  <si>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</si>
  <si>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</si>
  <si>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</si>
  <si>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</si>
  <si>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</si>
  <si>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</si>
  <si>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</si>
  <si>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</si>
  <si>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</si>
  <si>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</si>
  <si>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</si>
  <si>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</si>
  <si>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</si>
  <si>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</si>
  <si>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</si>
  <si>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</si>
  <si>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</si>
  <si>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</si>
  <si>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</si>
  <si>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</si>
  <si>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</si>
  <si>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</si>
  <si>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</si>
  <si>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</si>
  <si>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</si>
  <si>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</si>
  <si>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</si>
  <si>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</si>
  <si>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</si>
  <si>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</si>
  <si>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</si>
  <si>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</si>
  <si>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</si>
  <si>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</si>
  <si>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</si>
  <si>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</si>
  <si>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</si>
  <si>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</si>
  <si>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</si>
  <si>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</si>
  <si>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</si>
  <si>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</si>
  <si>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</si>
  <si>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</si>
  <si>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</si>
  <si>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</si>
  <si>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</si>
  <si>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</si>
  <si>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</si>
  <si>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</si>
  <si>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</si>
  <si>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</si>
  <si>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</si>
  <si>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</si>
  <si>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</si>
  <si>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</si>
  <si>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</si>
  <si>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</si>
  <si>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</si>
  <si>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</si>
  <si>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</si>
  <si>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</si>
  <si>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</si>
  <si>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</si>
  <si>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</si>
  <si>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</si>
  <si>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</si>
  <si>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</si>
  <si>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</si>
  <si>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</si>
  <si>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</si>
  <si>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</si>
  <si>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</si>
  <si>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</si>
  <si>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</si>
  <si>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</si>
  <si>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</si>
  <si>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</si>
  <si>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</si>
  <si>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</si>
  <si>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</si>
  <si>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</si>
  <si>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</si>
  <si>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</si>
  <si>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</si>
  <si>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</si>
  <si>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</si>
  <si>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</si>
  <si>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</si>
  <si>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</si>
  <si>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</si>
  <si>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</si>
  <si>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</si>
  <si>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</si>
  <si>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</si>
  <si>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</si>
  <si>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</si>
  <si>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</si>
  <si>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</si>
  <si>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</si>
  <si>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</si>
  <si>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</si>
  <si>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</si>
  <si>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</si>
  <si>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</si>
  <si>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</si>
  <si>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</si>
  <si>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</si>
  <si>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</si>
  <si>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</si>
  <si>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</si>
  <si>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</si>
  <si>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</si>
  <si>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</si>
  <si>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</si>
  <si>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</si>
  <si>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</si>
  <si>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</si>
  <si>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</si>
  <si>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</si>
  <si>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</si>
  <si>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</si>
  <si>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</si>
  <si>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</si>
  <si>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</si>
  <si>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</si>
  <si>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</si>
  <si>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</si>
  <si>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</si>
  <si>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</si>
  <si>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</si>
  <si>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</si>
  <si>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</si>
  <si>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</si>
  <si>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</si>
  <si>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</si>
  <si>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</si>
  <si>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</si>
  <si>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</si>
  <si>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</si>
  <si>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</si>
  <si>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</si>
  <si>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</si>
  <si>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</si>
  <si>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</si>
  <si>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</si>
  <si>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</si>
  <si>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</si>
  <si>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</si>
  <si>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</si>
  <si>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</si>
  <si>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</si>
  <si>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</si>
  <si>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</si>
  <si>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</si>
  <si>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</si>
  <si>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</si>
  <si>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</si>
  <si>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</si>
  <si>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</si>
  <si>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</si>
  <si>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</si>
  <si>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</si>
  <si>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</si>
  <si>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</si>
  <si>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</si>
  <si>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</si>
  <si>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</si>
  <si>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</si>
  <si>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</si>
  <si>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</si>
  <si>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</si>
  <si>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</si>
  <si>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</si>
  <si>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</si>
  <si>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</si>
  <si>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</si>
  <si>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</si>
  <si>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</si>
  <si>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</si>
  <si>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</si>
  <si>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</si>
  <si>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</si>
  <si>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</si>
  <si>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</si>
  <si>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</si>
  <si>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</si>
  <si>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</si>
  <si>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</si>
  <si>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</si>
  <si>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</si>
  <si>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</si>
  <si>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</si>
  <si>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</si>
  <si>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</si>
  <si>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</si>
  <si>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</si>
  <si>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</si>
  <si>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</si>
  <si>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</si>
  <si>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</si>
  <si>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</si>
  <si>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</si>
  <si>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</si>
  <si>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</si>
  <si>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</si>
  <si>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</si>
  <si>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</si>
  <si>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</si>
  <si>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</si>
  <si>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</si>
  <si>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</si>
  <si>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</si>
  <si>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</si>
  <si>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</si>
  <si>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</si>
  <si>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</si>
  <si>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</si>
  <si>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</si>
  <si>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</si>
  <si>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</si>
  <si>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</si>
  <si>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</si>
  <si>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</si>
  <si>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</si>
  <si>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</si>
  <si>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</si>
  <si>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</si>
  <si>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</si>
  <si>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</si>
  <si>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</si>
  <si>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</si>
  <si>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</si>
  <si>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</si>
  <si>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</si>
  <si>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</si>
  <si>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</si>
  <si>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</si>
  <si>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</si>
  <si>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</si>
  <si>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</si>
  <si>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</si>
  <si>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</si>
  <si>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</si>
  <si>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</si>
  <si>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</si>
  <si>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</si>
  <si>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</si>
  <si>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</si>
  <si>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</si>
  <si>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</si>
  <si>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</si>
  <si>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</si>
  <si>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</si>
  <si>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</si>
  <si>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</si>
  <si>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</si>
  <si>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</si>
  <si>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</si>
  <si>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</si>
  <si>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</si>
  <si>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</si>
  <si>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</si>
  <si>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</si>
  <si>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</si>
  <si>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</si>
  <si>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</si>
  <si>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</si>
  <si>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</si>
  <si>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</si>
  <si>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</si>
  <si>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</si>
  <si>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</si>
  <si>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</si>
  <si>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</si>
  <si>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</si>
  <si>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</si>
  <si>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</si>
  <si>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</si>
  <si>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</si>
  <si>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</si>
  <si>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</si>
  <si>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</si>
  <si>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</si>
  <si>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</si>
  <si>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</si>
  <si>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</si>
  <si>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</si>
  <si>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</si>
  <si>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</si>
  <si>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</si>
  <si>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</si>
  <si>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</si>
  <si>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</si>
  <si>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</si>
  <si>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</si>
  <si>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</si>
  <si>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</si>
  <si>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</si>
  <si>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</si>
  <si>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</si>
  <si>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</si>
  <si>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</si>
  <si>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</si>
  <si>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</si>
  <si>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</si>
  <si>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</si>
  <si>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</si>
  <si>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</si>
  <si>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</si>
  <si>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</si>
  <si>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</si>
  <si>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</si>
  <si>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</si>
  <si>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</si>
  <si>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</si>
  <si>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</si>
  <si>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</si>
  <si>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</si>
  <si>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</si>
  <si>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</si>
  <si>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</si>
  <si>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</si>
  <si>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</si>
  <si>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</si>
  <si>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</si>
  <si>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</si>
  <si>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</si>
  <si>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</si>
  <si>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</si>
  <si>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</si>
  <si>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</si>
  <si>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</si>
  <si>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</si>
  <si>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</si>
  <si>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</si>
  <si>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</si>
  <si>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</si>
  <si>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</si>
  <si>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</si>
  <si>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</si>
  <si>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</si>
  <si>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</si>
  <si>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</si>
  <si>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</si>
  <si>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</si>
  <si>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</si>
  <si>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</si>
  <si>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</si>
  <si>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</si>
  <si>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</si>
  <si>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</si>
  <si>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</si>
  <si>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</si>
  <si>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</si>
  <si>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</si>
  <si>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</si>
  <si>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</si>
  <si>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</si>
  <si>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</si>
  <si>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</si>
  <si>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</si>
  <si>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</si>
  <si>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</si>
  <si>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</si>
  <si>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</si>
  <si>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</si>
  <si>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</si>
  <si>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</si>
  <si>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</si>
  <si>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</si>
  <si>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</si>
  <si>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</si>
  <si>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</si>
  <si>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</si>
  <si>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</si>
  <si>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</si>
  <si>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</si>
  <si>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</si>
  <si>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</si>
  <si>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</si>
  <si>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</si>
  <si>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</si>
  <si>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</si>
  <si>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</si>
  <si>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</si>
  <si>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</si>
  <si>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</si>
  <si>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</si>
  <si>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</si>
  <si>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</si>
  <si>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</si>
  <si>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</si>
  <si>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</si>
  <si>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</si>
  <si>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</si>
  <si>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</si>
  <si>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</si>
  <si>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</si>
  <si>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</si>
  <si>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</si>
  <si>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</si>
  <si>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</si>
  <si>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</si>
  <si>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</si>
  <si>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</si>
  <si>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</si>
  <si>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</si>
  <si>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</si>
  <si>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</si>
  <si>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</si>
  <si>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</si>
  <si>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</si>
  <si>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</si>
  <si>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</si>
  <si>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</si>
  <si>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</si>
  <si>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</si>
  <si>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</si>
  <si>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</si>
  <si>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</si>
  <si>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</si>
  <si>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</si>
  <si>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</si>
  <si>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</si>
  <si>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</si>
  <si>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</si>
  <si>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</si>
  <si>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</si>
  <si>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</si>
  <si>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</si>
  <si>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</si>
  <si>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</si>
  <si>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</si>
  <si>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</si>
  <si>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</si>
  <si>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</si>
  <si>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</si>
  <si>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</si>
  <si>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</si>
  <si>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</si>
  <si>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</si>
  <si>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</si>
  <si>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</si>
  <si>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</si>
  <si>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</si>
  <si>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</si>
  <si>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</si>
  <si>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</si>
  <si>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</si>
  <si>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</si>
  <si>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</si>
  <si>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</si>
  <si>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</si>
  <si>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</si>
  <si>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</si>
  <si>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</si>
  <si>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</si>
  <si>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</si>
  <si>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</si>
  <si>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</si>
  <si>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</si>
  <si>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</si>
  <si>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</si>
  <si>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</si>
  <si>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</si>
  <si>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</si>
  <si>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</si>
  <si>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</si>
  <si>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</si>
  <si>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</si>
  <si>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</si>
  <si>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</si>
  <si>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</si>
  <si>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</si>
  <si>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</si>
  <si>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</si>
  <si>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</si>
  <si>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</si>
  <si>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</si>
  <si>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</si>
  <si>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</si>
  <si>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</si>
  <si>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</si>
  <si>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</si>
  <si>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</si>
  <si>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</si>
  <si>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</si>
  <si>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</si>
  <si>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</si>
  <si>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</si>
  <si>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</si>
  <si>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</si>
  <si>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</si>
  <si>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</si>
  <si>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</si>
  <si>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</si>
  <si>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</si>
  <si>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</si>
  <si>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</si>
  <si>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</si>
  <si>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</si>
  <si>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</si>
  <si>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</si>
  <si>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</si>
  <si>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</si>
  <si>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</si>
  <si>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</si>
  <si>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</si>
  <si>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</si>
  <si>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</si>
  <si>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</si>
  <si>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</si>
  <si>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</si>
  <si>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</si>
  <si>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</si>
  <si>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</si>
  <si>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</si>
  <si>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</si>
  <si>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</si>
  <si>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</si>
  <si>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</si>
  <si>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</si>
  <si>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</si>
  <si>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</si>
  <si>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</si>
  <si>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</si>
  <si>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</si>
  <si>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</si>
  <si>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</si>
  <si>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</si>
  <si>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</si>
  <si>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</si>
  <si>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</si>
  <si>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</si>
  <si>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</si>
  <si>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</si>
  <si>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</si>
  <si>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</si>
  <si>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</si>
  <si>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</si>
  <si>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</si>
  <si>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</si>
  <si>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</si>
  <si>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</si>
  <si>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</si>
  <si>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</si>
  <si>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</si>
  <si>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</si>
  <si>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</si>
  <si>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</si>
  <si>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</si>
  <si>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</si>
  <si>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</si>
  <si>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</si>
  <si>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</si>
  <si>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</si>
  <si>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</si>
  <si>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</si>
  <si>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</si>
  <si>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</si>
  <si>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</si>
  <si>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</si>
  <si>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</si>
  <si>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</si>
  <si>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</si>
  <si>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</si>
  <si>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</si>
  <si>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</si>
  <si>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</si>
  <si>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</si>
  <si>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</si>
  <si>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</si>
  <si>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</si>
  <si>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</si>
  <si>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</si>
  <si>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</si>
  <si>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</si>
  <si>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</si>
  <si>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</si>
  <si>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</si>
  <si>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</si>
  <si>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</si>
  <si>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</si>
  <si>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</si>
  <si>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</si>
  <si>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</si>
  <si>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</si>
  <si>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</si>
  <si>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</si>
  <si>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</si>
  <si>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</si>
  <si>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</si>
  <si>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</si>
  <si>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</si>
  <si>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</si>
  <si>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</si>
  <si>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</si>
  <si>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</si>
  <si>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</si>
  <si>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</si>
  <si>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</si>
  <si>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</si>
  <si>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</si>
  <si>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</si>
  <si>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</si>
  <si>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</si>
  <si>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</si>
  <si>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</si>
  <si>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</si>
  <si>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</si>
  <si>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</si>
  <si>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</si>
  <si>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</si>
  <si>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</si>
  <si>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</si>
  <si>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</si>
  <si>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</si>
  <si>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</si>
  <si>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</si>
  <si>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</si>
  <si>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</si>
  <si>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</si>
  <si>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</si>
  <si>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</si>
  <si>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</si>
  <si>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</si>
  <si>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</si>
  <si>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</si>
  <si>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</si>
  <si>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</si>
  <si>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</si>
  <si>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</si>
  <si>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</si>
  <si>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</si>
  <si>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</si>
  <si>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</si>
  <si>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</si>
  <si>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</si>
  <si>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</si>
  <si>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</si>
  <si>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</si>
  <si>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</si>
  <si>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</si>
  <si>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</si>
  <si>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</si>
  <si>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</si>
  <si>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</si>
  <si>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</si>
  <si>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</si>
  <si>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</si>
  <si>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</si>
  <si>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</si>
  <si>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</si>
  <si>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</si>
  <si>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</si>
  <si>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</si>
  <si>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</si>
  <si>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</si>
  <si>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</si>
  <si>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</si>
  <si>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</si>
  <si>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</si>
  <si>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</si>
  <si>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</si>
  <si>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</si>
  <si>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</si>
  <si>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</si>
  <si>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</si>
  <si>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</si>
  <si>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</si>
  <si>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</si>
  <si>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</si>
  <si>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</si>
  <si>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</si>
  <si>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</si>
  <si>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</si>
  <si>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</si>
  <si>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</si>
  <si>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</si>
  <si>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</si>
  <si>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</si>
  <si>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</si>
  <si>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</si>
  <si>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</si>
  <si>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</si>
  <si>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</si>
  <si>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</si>
  <si>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</si>
  <si>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</si>
  <si>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</si>
  <si>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</si>
  <si>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</si>
  <si>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</si>
  <si>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</si>
  <si>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</si>
  <si>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</si>
  <si>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</si>
  <si>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</si>
  <si>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</si>
  <si>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</si>
  <si>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</si>
  <si>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</si>
  <si>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</si>
  <si>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</si>
  <si>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</si>
  <si>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</si>
  <si>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</si>
  <si>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</si>
  <si>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</si>
  <si>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</si>
  <si>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</si>
  <si>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</si>
  <si>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</si>
  <si>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</si>
  <si>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</si>
  <si>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</si>
  <si>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</si>
  <si>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</si>
  <si>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</si>
  <si>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</si>
  <si>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</si>
  <si>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</si>
  <si>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</si>
  <si>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</si>
  <si>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</si>
  <si>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</si>
  <si>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</si>
  <si>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</si>
  <si>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</si>
  <si>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</si>
  <si>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</si>
  <si>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</si>
  <si>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</si>
  <si>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</si>
  <si>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</si>
  <si>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</si>
  <si>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</si>
  <si>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</si>
  <si>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</si>
  <si>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</si>
  <si>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</si>
  <si>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</si>
  <si>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</si>
  <si>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</si>
  <si>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</si>
  <si>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</si>
  <si>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</si>
  <si>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</si>
  <si>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</si>
  <si>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</si>
  <si>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</si>
  <si>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</si>
  <si>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</si>
  <si>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</si>
  <si>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</si>
  <si>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</si>
  <si>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</si>
  <si>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</si>
  <si>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</si>
  <si>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</si>
  <si>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</si>
  <si>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</si>
  <si>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</si>
  <si>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</si>
  <si>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</si>
  <si>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</si>
  <si>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</si>
  <si>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</si>
  <si>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</si>
  <si>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</si>
  <si>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</si>
  <si>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</si>
  <si>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</si>
  <si>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</si>
  <si>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</si>
  <si>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</si>
  <si>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</si>
  <si>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</si>
  <si>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</si>
  <si>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</si>
  <si>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</si>
  <si>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</si>
  <si>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</si>
  <si>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</si>
  <si>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</si>
  <si>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</si>
  <si>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</si>
  <si>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</si>
  <si>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</si>
  <si>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</si>
  <si>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</si>
  <si>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</si>
  <si>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</si>
  <si>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</si>
  <si>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</si>
  <si>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</si>
  <si>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</si>
  <si>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</si>
  <si>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</si>
  <si>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</si>
  <si>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</si>
  <si>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</si>
  <si>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</si>
  <si>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</si>
  <si>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</si>
  <si>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</si>
  <si>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</si>
  <si>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</si>
  <si>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</si>
  <si>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</si>
  <si>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</si>
  <si>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</si>
  <si>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</si>
  <si>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</si>
  <si>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</si>
  <si>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</si>
  <si>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</si>
  <si>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</si>
  <si>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</si>
  <si>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</si>
  <si>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</si>
  <si>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</si>
  <si>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</si>
  <si>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</si>
  <si>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</si>
  <si>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</si>
  <si>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</si>
  <si>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</si>
  <si>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</si>
  <si>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</si>
  <si>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</si>
  <si>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</si>
  <si>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</si>
  <si>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</si>
  <si>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</si>
  <si>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</si>
  <si>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</si>
  <si>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</si>
  <si>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</si>
  <si>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</si>
  <si>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</si>
  <si>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</si>
  <si>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</si>
  <si>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</si>
  <si>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</si>
  <si>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</si>
  <si>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</si>
  <si>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</si>
  <si>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</si>
  <si>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</si>
  <si>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</si>
  <si>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</si>
  <si>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</si>
  <si>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</si>
  <si>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</si>
  <si>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</si>
  <si>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</si>
  <si>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</si>
  <si>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</si>
  <si>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</si>
  <si>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</si>
  <si>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</si>
  <si>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</si>
  <si>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</si>
  <si>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</si>
  <si>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</si>
  <si>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</si>
  <si>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</si>
  <si>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</si>
  <si>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</si>
  <si>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</si>
  <si>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</si>
  <si>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</si>
  <si>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</si>
  <si>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</si>
  <si>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</si>
  <si>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</si>
  <si>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</si>
  <si>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</si>
  <si>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</si>
  <si>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</si>
  <si>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</si>
  <si>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</si>
  <si>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</si>
  <si>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</si>
  <si>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</si>
  <si>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</si>
  <si>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</si>
  <si>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</si>
  <si>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</si>
  <si>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</si>
  <si>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</si>
  <si>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</si>
  <si>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</si>
  <si>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</si>
  <si>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</si>
  <si>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</si>
  <si>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</si>
  <si>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</si>
  <si>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</si>
  <si>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</si>
  <si>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</si>
  <si>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</si>
  <si>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</si>
  <si>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</si>
  <si>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</si>
  <si>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</si>
  <si>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</si>
  <si>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</si>
  <si>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</si>
  <si>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</si>
  <si>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</si>
  <si>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</si>
  <si>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</si>
  <si>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</si>
  <si>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</si>
  <si>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</si>
  <si>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</si>
  <si>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</si>
  <si>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</si>
  <si>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</si>
  <si>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</si>
  <si>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</si>
  <si>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</si>
  <si>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</si>
  <si>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</si>
  <si>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</si>
  <si>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</si>
  <si>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</si>
  <si>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</si>
  <si>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</si>
  <si>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</si>
  <si>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</si>
  <si>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</si>
  <si>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</si>
  <si>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</si>
  <si>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</si>
  <si>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</si>
  <si>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</si>
  <si>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</si>
  <si>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</si>
  <si>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</si>
  <si>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</si>
  <si>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</si>
  <si>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</si>
  <si>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</si>
  <si>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</si>
  <si>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</si>
  <si>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</si>
  <si>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</si>
  <si>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</si>
  <si>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</si>
  <si>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</si>
  <si>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</si>
  <si>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</si>
  <si>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</si>
  <si>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</si>
  <si>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</si>
  <si>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</si>
  <si>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</si>
  <si>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</si>
  <si>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</si>
  <si>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</si>
  <si>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</si>
  <si>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</si>
  <si>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</si>
  <si>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</si>
  <si>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</si>
  <si>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</si>
  <si>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</si>
  <si>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</si>
  <si>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</si>
  <si>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</si>
  <si>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</si>
  <si>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</si>
  <si>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</si>
  <si>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</si>
  <si>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</si>
  <si>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</si>
  <si>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</si>
  <si>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</si>
  <si>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</si>
  <si>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</si>
  <si>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</si>
  <si>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</si>
  <si>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</si>
  <si>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</si>
  <si>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</si>
  <si>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</si>
  <si>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</si>
  <si>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</si>
  <si>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</si>
  <si>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</si>
  <si>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</si>
  <si>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</si>
  <si>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</si>
  <si>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</si>
  <si>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</si>
  <si>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</si>
  <si>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</si>
  <si>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</si>
  <si>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</si>
  <si>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</si>
  <si>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</si>
  <si>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</si>
  <si>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</si>
  <si>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</si>
  <si>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</si>
  <si>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</si>
  <si>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</si>
  <si>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</si>
  <si>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</si>
  <si>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</si>
  <si>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</si>
  <si>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</si>
  <si>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</si>
  <si>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</si>
  <si>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</si>
  <si>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</si>
  <si>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</si>
  <si>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</si>
  <si>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</si>
  <si>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</si>
  <si>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</si>
  <si>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</si>
  <si>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</si>
  <si>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</si>
  <si>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</si>
  <si>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</si>
  <si>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</si>
  <si>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</si>
  <si>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</si>
  <si>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</si>
  <si>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</si>
  <si>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</si>
  <si>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</si>
  <si>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</si>
  <si>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</si>
  <si>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</si>
  <si>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</si>
  <si>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</si>
  <si>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</si>
  <si>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</si>
  <si>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</si>
  <si>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</si>
  <si>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</si>
  <si>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</si>
  <si>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</si>
  <si>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</si>
  <si>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</si>
  <si>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</si>
  <si>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</si>
  <si>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</si>
  <si>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</si>
  <si>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</si>
  <si>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</si>
  <si>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</si>
  <si>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</si>
  <si>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</si>
  <si>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</si>
  <si>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</si>
  <si>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</si>
  <si>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</si>
  <si>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</si>
  <si>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</si>
  <si>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</si>
  <si>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</si>
  <si>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</si>
  <si>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</si>
  <si>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</si>
  <si>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</si>
  <si>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</si>
  <si>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</si>
  <si>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</si>
  <si>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</si>
  <si>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</si>
  <si>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</si>
  <si>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</si>
  <si>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</si>
  <si>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</si>
  <si>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</si>
  <si>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</si>
  <si>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</si>
  <si>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</si>
  <si>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</si>
  <si>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</si>
  <si>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</si>
  <si>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</si>
  <si>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</si>
  <si>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</si>
  <si>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</si>
  <si>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</si>
  <si>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</si>
  <si>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</si>
  <si>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</si>
  <si>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</si>
  <si>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</si>
  <si>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</si>
  <si>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</si>
  <si>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</si>
  <si>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</si>
  <si>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</si>
  <si>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</si>
  <si>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</si>
  <si>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</si>
  <si>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</si>
  <si>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</si>
  <si>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</si>
  <si>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</si>
  <si>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</si>
  <si>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</si>
  <si>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</si>
  <si>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</si>
  <si>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</si>
  <si>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</si>
  <si>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</si>
  <si>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</si>
  <si>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</si>
  <si>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</si>
  <si>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</si>
  <si>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</si>
  <si>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</si>
  <si>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</si>
  <si>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</si>
  <si>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</si>
  <si>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</si>
  <si>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</si>
  <si>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</si>
  <si>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</si>
  <si>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</si>
  <si>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</si>
  <si>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</si>
  <si>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</si>
  <si>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</si>
  <si>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</si>
  <si>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</si>
  <si>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</si>
  <si>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</si>
  <si>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</si>
  <si>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</si>
  <si>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</si>
  <si>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</si>
  <si>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</si>
  <si>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</si>
  <si>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</si>
  <si>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</si>
  <si>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</si>
  <si>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</si>
  <si>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</si>
  <si>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</si>
  <si>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</si>
  <si>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</si>
  <si>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</si>
  <si>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</si>
  <si>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</si>
  <si>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</si>
  <si>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</si>
  <si>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</si>
  <si>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</si>
  <si>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</si>
  <si>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</si>
  <si>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</si>
  <si>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</si>
  <si>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</si>
  <si>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</si>
  <si>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</si>
  <si>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</si>
  <si>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</si>
  <si>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</si>
  <si>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</si>
  <si>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</si>
  <si>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</si>
  <si>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</si>
  <si>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</si>
  <si>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</si>
  <si>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</si>
  <si>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</si>
  <si>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</si>
  <si>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</si>
  <si>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</si>
  <si>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</si>
  <si>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</si>
  <si>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</si>
  <si>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</si>
  <si>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</si>
  <si>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</si>
  <si>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</si>
  <si>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</si>
  <si>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</si>
  <si>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</si>
  <si>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</si>
  <si>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</si>
  <si>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</si>
  <si>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</si>
  <si>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</si>
  <si>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</si>
  <si>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</si>
  <si>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</si>
  <si>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</si>
  <si>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</si>
  <si>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</si>
  <si>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</si>
  <si>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</si>
  <si>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</si>
  <si>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</si>
  <si>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</si>
  <si>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</si>
  <si>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</si>
  <si>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</si>
  <si>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</si>
  <si>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</si>
  <si>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</si>
  <si>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</si>
  <si>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</si>
  <si>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</si>
  <si>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</si>
  <si>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</si>
  <si>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</si>
  <si>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</si>
  <si>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</si>
  <si>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</si>
  <si>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</si>
  <si>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</si>
  <si>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</si>
  <si>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</si>
  <si>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</si>
  <si>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</si>
  <si>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</si>
  <si>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</si>
  <si>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</si>
  <si>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</si>
  <si>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</si>
  <si>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</si>
  <si>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</si>
  <si>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</si>
  <si>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</si>
  <si>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</si>
  <si>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</si>
  <si>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</si>
  <si>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</si>
  <si>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</si>
  <si>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</si>
  <si>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</si>
  <si>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</si>
  <si>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</si>
  <si>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</si>
  <si>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</si>
  <si>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</si>
  <si>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</si>
  <si>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</si>
  <si>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</si>
  <si>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</si>
  <si>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</si>
  <si>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</si>
  <si>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</si>
  <si>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</si>
  <si>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</si>
  <si>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</si>
  <si>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</si>
  <si>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</si>
  <si>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</si>
  <si>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</si>
  <si>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</si>
  <si>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</si>
  <si>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</si>
  <si>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</si>
  <si>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</si>
  <si>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</si>
  <si>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</si>
  <si>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</si>
  <si>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</si>
  <si>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</si>
  <si>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</si>
  <si>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</si>
  <si>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</si>
  <si>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</si>
  <si>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</si>
  <si>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</si>
  <si>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</si>
  <si>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</si>
  <si>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</si>
  <si>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</si>
  <si>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</si>
  <si>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</si>
  <si>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</si>
  <si>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</si>
  <si>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</si>
  <si>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</si>
  <si>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</si>
  <si>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</si>
  <si>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</si>
  <si>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</si>
  <si>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</si>
  <si>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</si>
  <si>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</si>
  <si>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</si>
  <si>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</si>
  <si>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</si>
  <si>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</si>
  <si>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</si>
  <si>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</si>
  <si>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</si>
  <si>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</si>
  <si>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</si>
  <si>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</si>
  <si>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</si>
  <si>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</si>
  <si>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</si>
  <si>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</si>
  <si>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</si>
  <si>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</si>
  <si>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</si>
  <si>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</si>
  <si>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</si>
  <si>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</si>
  <si>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</si>
  <si>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</si>
  <si>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</si>
  <si>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</si>
  <si>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</si>
  <si>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</si>
  <si>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</si>
  <si>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</si>
  <si>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</si>
  <si>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</si>
  <si>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</si>
  <si>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</si>
  <si>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</si>
  <si>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</si>
  <si>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</si>
  <si>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</si>
  <si>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</si>
  <si>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</si>
  <si>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</si>
  <si>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</si>
  <si>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</si>
  <si>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</si>
  <si>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</si>
  <si>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</si>
  <si>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</si>
  <si>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</si>
  <si>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</si>
  <si>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</si>
  <si>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</si>
  <si>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</si>
  <si>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</si>
  <si>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</si>
  <si>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</si>
  <si>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</si>
  <si>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</si>
  <si>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</si>
  <si>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</si>
  <si>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</si>
  <si>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</si>
  <si>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</si>
  <si>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</si>
  <si>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</si>
  <si>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</si>
  <si>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</si>
  <si>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</si>
  <si>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</si>
  <si>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</si>
  <si>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</si>
  <si>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</si>
  <si>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</si>
  <si>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</si>
  <si>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</si>
  <si>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</si>
  <si>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</si>
  <si>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</si>
  <si>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</si>
  <si>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</si>
  <si>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</si>
  <si>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</si>
  <si>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</si>
  <si>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</si>
  <si>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</si>
  <si>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</si>
  <si>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</si>
  <si>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</si>
  <si>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</si>
  <si>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</si>
  <si>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</si>
  <si>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</si>
  <si>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</si>
  <si>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</si>
  <si>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</si>
  <si>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</si>
  <si>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</si>
  <si>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</si>
  <si>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</si>
  <si>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</si>
  <si>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</si>
  <si>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</si>
  <si>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</si>
  <si>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</si>
  <si>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</si>
  <si>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</si>
  <si>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</si>
  <si>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</si>
  <si>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</si>
  <si>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</si>
  <si>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</si>
  <si>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</si>
  <si>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</si>
  <si>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</si>
  <si>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</si>
  <si>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</si>
  <si>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</si>
  <si>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</si>
  <si>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</si>
  <si>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</si>
  <si>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</si>
  <si>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</si>
  <si>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</si>
  <si>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</si>
  <si>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</si>
  <si>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</si>
  <si>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</si>
  <si>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</si>
  <si>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</si>
  <si>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</si>
  <si>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</si>
  <si>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</si>
  <si>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</si>
  <si>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</si>
  <si>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</si>
  <si>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</si>
  <si>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</si>
  <si>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</si>
  <si>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</si>
  <si>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</si>
  <si>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</si>
  <si>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</si>
  <si>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</si>
  <si>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</si>
  <si>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</si>
  <si>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</si>
  <si>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</si>
  <si>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</si>
  <si>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</si>
  <si>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</si>
  <si>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</si>
  <si>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</si>
  <si>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</si>
  <si>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</si>
  <si>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</si>
  <si>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</si>
  <si>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</si>
  <si>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</si>
  <si>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</si>
  <si>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</si>
  <si>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</si>
  <si>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</si>
  <si>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</si>
  <si>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</si>
  <si>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</si>
  <si>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</si>
  <si>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</si>
  <si>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</si>
  <si>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</si>
  <si>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</si>
  <si>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</si>
  <si>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</si>
  <si>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</si>
  <si>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</si>
  <si>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</si>
  <si>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</si>
  <si>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</si>
  <si>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</si>
  <si>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</si>
  <si>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</si>
  <si>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</si>
  <si>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</si>
  <si>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</si>
  <si>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</si>
  <si>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</si>
  <si>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</si>
  <si>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</si>
  <si>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</si>
  <si>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</si>
  <si>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</si>
  <si>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</si>
  <si>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</si>
  <si>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</si>
  <si>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</si>
  <si>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</si>
  <si>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</si>
  <si>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</si>
  <si>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</si>
  <si>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</si>
  <si>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</si>
  <si>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</si>
  <si>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</si>
  <si>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</si>
  <si>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</si>
  <si>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</si>
  <si>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</si>
  <si>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</si>
  <si>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</si>
  <si>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</si>
  <si>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</si>
  <si>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</si>
  <si>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</si>
  <si>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</si>
  <si>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</si>
  <si>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</si>
  <si>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</si>
  <si>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</si>
  <si>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</si>
  <si>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</si>
  <si>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</si>
  <si>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</si>
  <si>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</si>
  <si>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</si>
  <si>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</si>
  <si>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</si>
  <si>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</si>
  <si>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</si>
  <si>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</si>
  <si>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</si>
  <si>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</si>
  <si>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</si>
  <si>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</si>
  <si>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</si>
  <si>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</si>
  <si>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</si>
  <si>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</si>
  <si>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</si>
  <si>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</si>
  <si>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</si>
  <si>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</si>
  <si>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</si>
  <si>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</si>
  <si>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</si>
  <si>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</si>
  <si>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</si>
  <si>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</si>
  <si>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</si>
  <si>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</si>
  <si>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</si>
  <si>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</si>
  <si>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</si>
  <si>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</si>
  <si>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</si>
  <si>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</si>
  <si>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</si>
  <si>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</si>
  <si>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</si>
  <si>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</si>
  <si>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</si>
  <si>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</si>
  <si>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</si>
  <si>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</si>
  <si>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</si>
  <si>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</si>
  <si>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</si>
  <si>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</si>
  <si>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</si>
  <si>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</si>
  <si>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</si>
  <si>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</si>
  <si>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</si>
  <si>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</si>
  <si>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</si>
  <si>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</si>
  <si>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</si>
  <si>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</si>
  <si>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</si>
  <si>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</si>
  <si>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</si>
  <si>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</si>
  <si>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</si>
  <si>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</si>
  <si>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</si>
  <si>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</si>
  <si>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</si>
  <si>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</si>
  <si>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</si>
  <si>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</si>
  <si>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</si>
  <si>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</si>
  <si>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</si>
  <si>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</si>
  <si>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</si>
  <si>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</si>
  <si>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</si>
  <si>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</si>
  <si>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</si>
  <si>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</si>
  <si>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</si>
  <si>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</si>
  <si>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</si>
  <si>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</si>
  <si>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</si>
  <si>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</si>
  <si>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</si>
  <si>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</si>
  <si>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</si>
  <si>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</si>
  <si>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</si>
  <si>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</si>
  <si>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</si>
  <si>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</si>
  <si>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</si>
  <si>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</si>
  <si>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</si>
  <si>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</si>
  <si>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</si>
  <si>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</si>
  <si>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</si>
  <si>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</si>
  <si>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</si>
  <si>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</si>
  <si>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</si>
  <si>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</si>
  <si>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</si>
  <si>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</si>
  <si>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</si>
  <si>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</si>
  <si>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</si>
  <si>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</si>
  <si>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</si>
  <si>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</si>
  <si>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</si>
  <si>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</si>
  <si>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</si>
  <si>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</si>
  <si>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</si>
  <si>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</si>
  <si>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</si>
  <si>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</si>
  <si>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</si>
  <si>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</si>
  <si>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</si>
  <si>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</si>
  <si>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</si>
  <si>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</si>
  <si>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</si>
  <si>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</si>
  <si>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</si>
  <si>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</si>
  <si>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</si>
  <si>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</si>
  <si>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</si>
  <si>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</si>
  <si>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</si>
  <si>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</si>
  <si>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</si>
  <si>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</si>
  <si>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</si>
  <si>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</si>
  <si>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</si>
  <si>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</si>
  <si>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</si>
  <si>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</si>
  <si>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</si>
  <si>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</si>
  <si>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</si>
  <si>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</si>
  <si>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</si>
  <si>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</si>
  <si>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</si>
  <si>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</si>
  <si>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</si>
  <si>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</si>
  <si>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</si>
  <si>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</si>
  <si>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</si>
  <si>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</si>
  <si>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</si>
  <si>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</si>
  <si>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</si>
  <si>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</si>
  <si>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</si>
  <si>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</si>
  <si>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</si>
  <si>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</si>
  <si>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</si>
  <si>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</si>
  <si>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</si>
  <si>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</si>
  <si>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</si>
  <si>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</si>
  <si>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</si>
  <si>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</si>
  <si>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</si>
  <si>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</si>
  <si>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</si>
  <si>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</si>
  <si>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</si>
  <si>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</si>
  <si>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</si>
  <si>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</si>
  <si>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</si>
  <si>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</si>
  <si>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</si>
  <si>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</si>
  <si>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</si>
  <si>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</si>
  <si>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</si>
  <si>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</si>
  <si>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</si>
  <si>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</si>
  <si>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</si>
  <si>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</si>
  <si>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</si>
  <si>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</si>
  <si>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</si>
  <si>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</si>
  <si>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</si>
  <si>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</si>
  <si>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</si>
  <si>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</si>
  <si>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</si>
  <si>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</si>
  <si>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</si>
  <si>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</si>
  <si>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</si>
  <si>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</si>
  <si>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</si>
  <si>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</si>
  <si>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</si>
  <si>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</si>
  <si>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</si>
  <si>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</si>
  <si>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</si>
  <si>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</si>
  <si>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</si>
  <si>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</si>
  <si>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</si>
  <si>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</si>
  <si>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</si>
  <si>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</si>
  <si>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</si>
  <si>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</si>
  <si>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</si>
  <si>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</si>
  <si>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</si>
  <si>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</si>
  <si>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</si>
  <si>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</si>
  <si>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</si>
  <si>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</si>
  <si>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</si>
  <si>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</si>
  <si>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</si>
  <si>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</si>
  <si>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</si>
  <si>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</si>
  <si>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</si>
  <si>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</si>
  <si>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</si>
  <si>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</si>
  <si>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</si>
  <si>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</si>
  <si>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</si>
  <si>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</si>
  <si>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</si>
  <si>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</si>
  <si>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</si>
  <si>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</si>
  <si>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</si>
  <si>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</si>
  <si>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</si>
  <si>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</si>
  <si>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</si>
  <si>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</si>
  <si>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</si>
  <si>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</si>
  <si>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</si>
  <si>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</si>
  <si>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</si>
  <si>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</si>
  <si>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</si>
  <si>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</si>
  <si>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</si>
  <si>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</si>
  <si>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</si>
  <si>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</si>
  <si>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</si>
  <si>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</si>
  <si>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</si>
  <si>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</si>
  <si>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</si>
  <si>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</si>
  <si>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</si>
  <si>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</si>
  <si>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</si>
  <si>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</si>
  <si>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</si>
  <si>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</si>
  <si>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</si>
  <si>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</si>
  <si>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</si>
  <si>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</si>
  <si>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</si>
  <si>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</si>
  <si>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</si>
  <si>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</si>
  <si>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</si>
  <si>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</si>
  <si>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</si>
  <si>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</si>
  <si>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</si>
  <si>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</si>
  <si>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</si>
  <si>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</si>
  <si>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</si>
  <si>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</si>
  <si>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</si>
  <si>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</si>
  <si>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</si>
  <si>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</si>
  <si>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</si>
  <si>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</si>
  <si>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</si>
  <si>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</si>
  <si>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</si>
  <si>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</si>
  <si>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</si>
  <si>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</si>
  <si>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</si>
  <si>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</si>
  <si>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</si>
  <si>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</si>
  <si>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</si>
  <si>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</si>
  <si>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</si>
  <si>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</si>
  <si>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</si>
  <si>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</si>
  <si>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</si>
  <si>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</si>
  <si>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</si>
  <si>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</si>
  <si>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</si>
  <si>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</si>
  <si>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</si>
  <si>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</si>
  <si>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</si>
  <si>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</si>
  <si>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</si>
  <si>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</si>
  <si>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</si>
  <si>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</si>
  <si>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</si>
  <si>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</si>
  <si>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</si>
  <si>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</si>
  <si>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</si>
  <si>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</si>
  <si>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</si>
  <si>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</si>
  <si>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</si>
  <si>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</si>
  <si>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</si>
  <si>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</si>
  <si>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</si>
  <si>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</si>
  <si>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</si>
  <si>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</si>
  <si>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</si>
  <si>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</si>
  <si>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</si>
  <si>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</si>
  <si>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</si>
  <si>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</si>
  <si>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</si>
  <si>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</si>
  <si>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</si>
  <si>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</si>
  <si>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</si>
  <si>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</si>
  <si>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</si>
  <si>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</si>
  <si>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</si>
  <si>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</si>
  <si>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</si>
  <si>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</si>
  <si>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</si>
  <si>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</si>
  <si>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</si>
  <si>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</si>
  <si>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</si>
  <si>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</si>
  <si>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</si>
  <si>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</si>
  <si>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</si>
  <si>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</si>
  <si>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</si>
  <si>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</si>
  <si>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</si>
  <si>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</si>
  <si>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</si>
  <si>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</si>
  <si>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</si>
  <si>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</si>
  <si>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</si>
  <si>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</si>
  <si>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</si>
  <si>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</si>
  <si>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</si>
  <si>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</si>
  <si>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</si>
  <si>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</si>
  <si>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</si>
  <si>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</si>
  <si>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</si>
  <si>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</si>
  <si>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</si>
  <si>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</si>
  <si>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</si>
  <si>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</si>
  <si>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</si>
  <si>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</si>
  <si>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</si>
  <si>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</si>
  <si>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</si>
  <si>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</si>
  <si>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</si>
  <si>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</si>
  <si>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</si>
  <si>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</si>
  <si>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</si>
  <si>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</si>
  <si>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</si>
  <si>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</si>
  <si>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</si>
  <si>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</si>
  <si>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</si>
  <si>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</si>
  <si>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</si>
  <si>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</si>
  <si>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</si>
  <si>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</si>
  <si>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</si>
  <si>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</si>
  <si>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</si>
  <si>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</si>
  <si>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</si>
  <si>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</si>
  <si>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</si>
  <si>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</si>
  <si>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</si>
  <si>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</si>
  <si>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</si>
  <si>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</si>
  <si>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</si>
  <si>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</si>
  <si>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</si>
  <si>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</si>
  <si>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</si>
  <si>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</si>
  <si>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</si>
  <si>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</si>
  <si>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</si>
  <si>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</si>
  <si>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</si>
  <si>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</si>
  <si>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</si>
  <si>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</si>
  <si>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</si>
  <si>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</si>
  <si>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</si>
  <si>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</si>
  <si>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</si>
  <si>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</si>
  <si>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</si>
  <si>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</si>
  <si>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</si>
  <si>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</si>
  <si>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</si>
  <si>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</si>
  <si>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</si>
  <si>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</si>
  <si>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</si>
  <si>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</si>
  <si>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</si>
  <si>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</si>
  <si>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</si>
  <si>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</si>
  <si>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</si>
  <si>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</si>
  <si>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</si>
  <si>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</si>
  <si>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</si>
  <si>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</si>
  <si>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</si>
  <si>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</si>
  <si>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</si>
  <si>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</si>
  <si>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</si>
  <si>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</si>
  <si>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</si>
  <si>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</si>
  <si>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</si>
  <si>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</si>
  <si>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</si>
  <si>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</si>
  <si>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</si>
  <si>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</si>
  <si>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</si>
  <si>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</si>
  <si>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</si>
  <si>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</si>
  <si>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</si>
  <si>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</si>
  <si>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</si>
  <si>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</si>
  <si>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</si>
  <si>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</si>
  <si>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</si>
  <si>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</si>
  <si>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</si>
  <si>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</si>
  <si>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</si>
  <si>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</si>
  <si>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</si>
  <si>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</si>
  <si>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</si>
  <si>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</si>
  <si>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</si>
  <si>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</si>
  <si>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</si>
  <si>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</si>
  <si>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</si>
  <si>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</si>
  <si>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</si>
  <si>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</si>
  <si>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</si>
  <si>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</si>
  <si>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</si>
  <si>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</si>
  <si>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</si>
  <si>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</si>
  <si>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</si>
  <si>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</si>
  <si>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</si>
  <si>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</si>
  <si>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</si>
  <si>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</si>
  <si>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</si>
  <si>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</si>
  <si>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</si>
  <si>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</si>
  <si>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</si>
  <si>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</si>
  <si>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</si>
  <si>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</si>
  <si>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</si>
  <si>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</si>
  <si>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</si>
  <si>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</si>
  <si>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</si>
  <si>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</si>
  <si>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</si>
  <si>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</si>
  <si>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</si>
  <si>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</si>
  <si>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</si>
  <si>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</si>
  <si>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</si>
  <si>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</si>
  <si>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</si>
  <si>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</si>
  <si>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</si>
  <si>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</si>
  <si>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</si>
  <si>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</si>
  <si>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</si>
  <si>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</si>
  <si>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</si>
  <si>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</si>
  <si>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</si>
  <si>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</si>
  <si>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</si>
  <si>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</si>
  <si>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</si>
  <si>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</si>
  <si>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</si>
  <si>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</si>
  <si>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</si>
  <si>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</si>
  <si>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</si>
  <si>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</si>
  <si>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</si>
  <si>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</si>
  <si>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</si>
  <si>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</si>
  <si>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</si>
  <si>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</si>
  <si>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</si>
  <si>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</si>
  <si>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</si>
  <si>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</si>
  <si>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</si>
  <si>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</si>
  <si>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</si>
  <si>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</si>
  <si>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</si>
  <si>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</si>
  <si>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</si>
  <si>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</si>
  <si>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</si>
  <si>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</si>
  <si>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</si>
  <si>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</si>
  <si>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</si>
  <si>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</si>
  <si>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</si>
  <si>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</si>
  <si>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</si>
  <si>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</si>
  <si>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</si>
  <si>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</si>
  <si>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</si>
  <si>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</si>
  <si>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</si>
  <si>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</si>
  <si>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</si>
  <si>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</si>
  <si>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</si>
  <si>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</si>
  <si>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</si>
  <si>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</si>
  <si>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</si>
  <si>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</si>
  <si>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</si>
  <si>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</si>
  <si>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</si>
  <si>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</si>
  <si>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</si>
  <si>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</si>
  <si>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</si>
  <si>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</si>
  <si>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</si>
  <si>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</si>
  <si>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</si>
  <si>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</si>
  <si>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</si>
  <si>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</si>
  <si>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</si>
  <si>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</si>
  <si>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</si>
  <si>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</si>
  <si>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</si>
  <si>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</si>
  <si>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</si>
  <si>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</si>
  <si>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</si>
  <si>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</si>
  <si>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</si>
  <si>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</si>
  <si>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</si>
  <si>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</si>
  <si>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</si>
  <si>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</si>
  <si>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</si>
  <si>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</si>
  <si>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</si>
  <si>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</si>
  <si>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</si>
  <si>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</si>
  <si>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</si>
  <si>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</si>
  <si>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</si>
  <si>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</si>
  <si>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</si>
  <si>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</si>
  <si>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</si>
  <si>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</si>
  <si>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</si>
  <si>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</si>
  <si>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</si>
  <si>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</si>
  <si>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</si>
  <si>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</si>
  <si>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</si>
  <si>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</si>
  <si>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</si>
  <si>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</si>
  <si>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</si>
  <si>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</si>
  <si>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</si>
  <si>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</si>
  <si>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</si>
  <si>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</si>
  <si>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</si>
  <si>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</si>
  <si>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</si>
  <si>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</si>
  <si>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</si>
  <si>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</si>
  <si>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</si>
  <si>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</si>
  <si>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</si>
  <si>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</si>
  <si>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</si>
  <si>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</si>
  <si>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</si>
  <si>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</si>
  <si>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</si>
  <si>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</si>
  <si>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</si>
  <si>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</si>
  <si>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</si>
  <si>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</si>
  <si>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</si>
  <si>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</si>
  <si>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</si>
  <si>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</si>
  <si>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</si>
  <si>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</si>
  <si>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</si>
  <si>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</si>
  <si>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</si>
  <si>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</si>
  <si>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</si>
  <si>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</si>
  <si>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</si>
  <si>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</si>
  <si>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</si>
  <si>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</si>
  <si>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</si>
  <si>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</si>
  <si>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</si>
  <si>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</si>
  <si>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</si>
  <si>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</si>
  <si>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</si>
  <si>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</si>
  <si>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</si>
  <si>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</si>
  <si>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</si>
  <si>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</si>
  <si>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</si>
  <si>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</si>
  <si>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</si>
  <si>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</si>
  <si>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</si>
  <si>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</si>
  <si>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</si>
  <si>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</si>
  <si>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</si>
  <si>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</si>
  <si>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</si>
  <si>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</si>
  <si>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</si>
  <si>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</si>
  <si>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</si>
  <si>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</si>
  <si>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</si>
  <si>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</si>
  <si>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</si>
  <si>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</si>
  <si>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</si>
  <si>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</si>
  <si>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</si>
  <si>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</si>
  <si>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</si>
  <si>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</si>
  <si>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</si>
  <si>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</si>
  <si>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</si>
  <si>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</si>
  <si>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</si>
  <si>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</si>
  <si>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</si>
  <si>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</si>
  <si>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</si>
  <si>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</si>
  <si>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</si>
  <si>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</si>
  <si>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</si>
  <si>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</si>
  <si>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</si>
  <si>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</si>
  <si>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</si>
  <si>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</si>
  <si>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</si>
  <si>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</si>
  <si>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</si>
  <si>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</si>
  <si>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</si>
  <si>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</si>
  <si>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</si>
  <si>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</si>
  <si>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</si>
  <si>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</si>
  <si>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</si>
  <si>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</si>
  <si>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</si>
  <si>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</si>
  <si>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</si>
  <si>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</si>
  <si>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</si>
  <si>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</si>
  <si>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</si>
  <si>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</si>
  <si>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</si>
  <si>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</si>
  <si>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</si>
  <si>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</si>
  <si>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</si>
  <si>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</si>
  <si>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</si>
  <si>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</si>
  <si>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</si>
  <si>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</si>
  <si>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</si>
  <si>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</si>
  <si>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</si>
  <si>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</si>
  <si>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</si>
  <si>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</si>
  <si>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</si>
  <si>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</si>
  <si>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</si>
  <si>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</si>
  <si>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</si>
  <si>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</si>
  <si>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</si>
  <si>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</si>
  <si>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</si>
  <si>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</si>
  <si>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</si>
  <si>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</si>
  <si>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</si>
  <si>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</si>
  <si>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</si>
  <si>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</si>
  <si>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</si>
  <si>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</si>
  <si>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</si>
  <si>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</si>
  <si>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</si>
  <si>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</si>
  <si>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</si>
  <si>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</si>
  <si>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</si>
  <si>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</si>
  <si>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</si>
  <si>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</si>
  <si>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</si>
  <si>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</si>
  <si>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</si>
  <si>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</si>
  <si>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</si>
  <si>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</si>
  <si>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</si>
  <si>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</si>
  <si>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</si>
  <si>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</si>
  <si>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</si>
  <si>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</si>
  <si>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</si>
  <si>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</si>
  <si>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</si>
  <si>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</si>
  <si>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</si>
  <si>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</si>
  <si>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</si>
  <si>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</si>
  <si>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</si>
  <si>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</si>
  <si>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</si>
  <si>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</si>
  <si>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</si>
  <si>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</si>
  <si>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</si>
  <si>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</si>
  <si>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</si>
  <si>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</si>
  <si>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</si>
  <si>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</si>
  <si>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</si>
  <si>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</si>
  <si>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</si>
  <si>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</si>
  <si>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</si>
  <si>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</si>
  <si>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</si>
  <si>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</si>
  <si>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</si>
  <si>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</si>
  <si>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</si>
  <si>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</si>
  <si>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</si>
  <si>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</si>
  <si>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</si>
  <si>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</si>
  <si>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</si>
  <si>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</si>
  <si>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</si>
  <si>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</si>
  <si>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</si>
  <si>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</si>
  <si>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</si>
  <si>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</si>
  <si>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</si>
  <si>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</si>
  <si>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</si>
  <si>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</si>
  <si>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</si>
  <si>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</si>
  <si>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</si>
  <si>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</si>
  <si>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</si>
  <si>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</si>
  <si>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</si>
  <si>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</si>
  <si>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</si>
  <si>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</si>
  <si>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</si>
  <si>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</si>
  <si>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</si>
  <si>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</si>
  <si>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</si>
  <si>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</si>
  <si>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</si>
  <si>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</si>
  <si>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</si>
  <si>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</si>
  <si>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</si>
  <si>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</si>
  <si>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</si>
  <si>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</si>
  <si>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</si>
  <si>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</si>
  <si>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</si>
  <si>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</si>
  <si>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</si>
  <si>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</si>
  <si>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</si>
  <si>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</si>
  <si>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</si>
  <si>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</si>
  <si>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</si>
  <si>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</si>
  <si>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</si>
  <si>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</si>
  <si>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</si>
  <si>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</si>
  <si>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</si>
  <si>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</si>
  <si>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</si>
  <si>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</si>
  <si>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</si>
  <si>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</si>
  <si>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</si>
  <si>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</si>
  <si>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</si>
  <si>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</si>
  <si>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</si>
  <si>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</si>
  <si>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</si>
  <si>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</si>
  <si>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</si>
  <si>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</si>
  <si>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</si>
  <si>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</si>
  <si>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</si>
  <si>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</si>
  <si>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</si>
  <si>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</si>
  <si>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</si>
  <si>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</si>
  <si>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</si>
  <si>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</si>
  <si>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</si>
  <si>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</si>
  <si>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</si>
  <si>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</si>
  <si>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</si>
  <si>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</si>
  <si>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</si>
  <si>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</si>
  <si>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</si>
  <si>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</si>
  <si>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</si>
  <si>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</si>
  <si>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</si>
  <si>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</si>
  <si>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</si>
  <si>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</si>
  <si>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</si>
  <si>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</si>
  <si>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</si>
  <si>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</si>
  <si>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</si>
  <si>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</si>
  <si>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</si>
  <si>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</si>
  <si>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</si>
  <si>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</si>
  <si>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</si>
  <si>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</si>
  <si>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</si>
  <si>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</si>
  <si>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</si>
  <si>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</si>
  <si>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</si>
  <si>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</si>
  <si>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</si>
  <si>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</si>
  <si>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</si>
  <si>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</si>
  <si>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</si>
  <si>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</si>
  <si>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</si>
  <si>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</si>
  <si>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</si>
  <si>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</si>
  <si>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</si>
  <si>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</si>
  <si>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</si>
  <si>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</si>
  <si>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</si>
  <si>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</si>
  <si>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</si>
  <si>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</si>
  <si>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</si>
  <si>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</si>
  <si>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</si>
  <si>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</si>
  <si>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</si>
  <si>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</si>
  <si>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</si>
  <si>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</si>
  <si>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</si>
  <si>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</si>
  <si>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</si>
  <si>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</si>
  <si>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</si>
  <si>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</si>
  <si>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</si>
  <si>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</si>
  <si>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</si>
  <si>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</si>
  <si>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</si>
  <si>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</si>
  <si>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</si>
  <si>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</si>
  <si>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</si>
  <si>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</si>
  <si>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</si>
  <si>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</si>
  <si>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</si>
  <si>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</si>
  <si>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</si>
  <si>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</si>
  <si>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</si>
  <si>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</si>
  <si>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</si>
  <si>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</si>
  <si>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</si>
  <si>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</si>
  <si>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</si>
  <si>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</si>
  <si>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</si>
  <si>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</si>
  <si>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</si>
  <si>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</si>
  <si>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</si>
  <si>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</si>
  <si>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</si>
  <si>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</si>
  <si>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</si>
  <si>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</si>
  <si>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</si>
  <si>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</si>
  <si>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</si>
  <si>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</si>
  <si>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</si>
  <si>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</si>
  <si>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</si>
  <si>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</si>
  <si>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</si>
  <si>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</si>
  <si>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</si>
  <si>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</si>
  <si>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</si>
  <si>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</si>
  <si>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</si>
  <si>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</si>
  <si>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</si>
  <si>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</si>
  <si>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</si>
  <si>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</si>
  <si>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</si>
  <si>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</si>
  <si>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</si>
  <si>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</si>
  <si>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</si>
  <si>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</si>
  <si>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</si>
  <si>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</si>
  <si>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</si>
  <si>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</si>
  <si>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</si>
  <si>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</si>
  <si>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</si>
  <si>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</si>
  <si>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</si>
  <si>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</si>
  <si>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</si>
  <si>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</si>
  <si>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</si>
  <si>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</si>
  <si>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</si>
  <si>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</si>
  <si>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</si>
  <si>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</si>
  <si>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</si>
  <si>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</si>
  <si>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</si>
  <si>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</si>
  <si>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</si>
  <si>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</si>
  <si>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</si>
  <si>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</si>
  <si>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</si>
  <si>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</si>
  <si>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</si>
  <si>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</si>
  <si>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</si>
  <si>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</si>
  <si>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</si>
  <si>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</si>
  <si>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</si>
  <si>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</si>
  <si>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</si>
  <si>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</si>
  <si>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</si>
  <si>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</si>
  <si>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</si>
  <si>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</si>
  <si>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</si>
  <si>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</si>
  <si>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</si>
  <si>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</si>
  <si>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</si>
  <si>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</si>
  <si>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</si>
  <si>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</si>
  <si>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</si>
  <si>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</si>
  <si>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</si>
  <si>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</si>
  <si>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</si>
  <si>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</si>
  <si>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</si>
  <si>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</si>
  <si>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</si>
  <si>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</si>
  <si>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</si>
  <si>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</si>
  <si>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</si>
  <si>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</si>
  <si>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</si>
  <si>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</si>
  <si>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</si>
  <si>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</si>
  <si>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</si>
  <si>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</si>
  <si>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</si>
  <si>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</si>
  <si>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</si>
  <si>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</si>
  <si>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</si>
  <si>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</si>
  <si>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</si>
  <si>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</si>
  <si>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</si>
  <si>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</si>
  <si>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</si>
  <si>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</si>
  <si>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</si>
  <si>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</si>
  <si>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</si>
  <si>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</si>
  <si>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</si>
  <si>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</si>
  <si>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</si>
  <si>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</si>
  <si>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</si>
  <si>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</si>
  <si>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</si>
  <si>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</si>
  <si>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</si>
  <si>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</si>
  <si>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</si>
  <si>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</si>
  <si>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</si>
  <si>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</si>
  <si>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</si>
  <si>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</si>
  <si>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</si>
  <si>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</si>
  <si>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</si>
  <si>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</si>
  <si>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</si>
  <si>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</si>
  <si>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</si>
  <si>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</si>
  <si>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</si>
  <si>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</si>
  <si>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</si>
  <si>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</si>
  <si>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</si>
  <si>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</si>
  <si>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</si>
  <si>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</si>
  <si>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</si>
  <si>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</si>
  <si>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</si>
  <si>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</si>
  <si>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</si>
  <si>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</si>
  <si>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</si>
  <si>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</si>
  <si>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</si>
  <si>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</si>
  <si>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</si>
  <si>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</si>
  <si>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</si>
  <si>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</si>
  <si>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</si>
  <si>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</si>
  <si>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</si>
  <si>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</si>
  <si>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</si>
  <si>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</si>
  <si>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</si>
  <si>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</si>
  <si>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</si>
  <si>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</si>
  <si>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</si>
  <si>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</si>
  <si>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</si>
  <si>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</si>
  <si>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</si>
  <si>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</si>
  <si>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</si>
  <si>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</si>
  <si>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</si>
  <si>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</si>
  <si>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</si>
  <si>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</si>
  <si>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</si>
  <si>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</si>
  <si>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</si>
  <si>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</si>
  <si>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</si>
  <si>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</si>
  <si>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</si>
  <si>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</si>
  <si>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</si>
  <si>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</si>
  <si>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</si>
  <si>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</si>
  <si>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</si>
  <si>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</si>
  <si>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</si>
  <si>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</si>
  <si>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</si>
  <si>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</si>
  <si>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</si>
  <si>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</si>
  <si>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</si>
  <si>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</si>
  <si>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</si>
  <si>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</si>
  <si>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</si>
  <si>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</si>
  <si>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</si>
  <si>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</si>
  <si>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</si>
  <si>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</si>
  <si>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</si>
  <si>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</si>
  <si>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</si>
  <si>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</si>
  <si>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</si>
  <si>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</si>
  <si>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</si>
  <si>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</si>
  <si>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</si>
  <si>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</si>
  <si>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</si>
  <si>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</si>
  <si>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</si>
  <si>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</si>
  <si>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</si>
  <si>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</si>
  <si>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</si>
  <si>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</si>
  <si>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</si>
  <si>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</si>
  <si>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</si>
  <si>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</si>
  <si>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</si>
  <si>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</si>
  <si>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</si>
  <si>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</si>
  <si>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</si>
  <si>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</si>
  <si>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</si>
  <si>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</si>
  <si>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</si>
  <si>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</si>
  <si>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</si>
  <si>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</si>
  <si>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</si>
  <si>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</si>
  <si>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</si>
  <si>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</si>
  <si>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</si>
  <si>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</si>
  <si>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</si>
  <si>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</si>
  <si>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</si>
  <si>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</si>
  <si>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</si>
  <si>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</si>
  <si>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</si>
  <si>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</si>
  <si>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</si>
  <si>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</si>
  <si>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</si>
  <si>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</si>
  <si>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</si>
  <si>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</si>
  <si>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</si>
  <si>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</si>
  <si>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</si>
  <si>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</si>
  <si>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</si>
  <si>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</si>
  <si>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</si>
  <si>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</si>
  <si>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</si>
  <si>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</si>
  <si>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</si>
  <si>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</si>
  <si>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</si>
  <si>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</si>
  <si>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</si>
  <si>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</si>
  <si>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</si>
  <si>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</si>
  <si>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</si>
  <si>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</si>
  <si>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</si>
  <si>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</si>
  <si>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</si>
  <si>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</si>
  <si>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</si>
  <si>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</si>
  <si>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</si>
  <si>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</si>
  <si>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</si>
  <si>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</si>
  <si>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</si>
  <si>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</si>
  <si>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</si>
  <si>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</si>
  <si>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</si>
  <si>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</si>
  <si>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</si>
  <si>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</si>
  <si>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</si>
  <si>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</si>
  <si>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</si>
  <si>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</si>
  <si>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</si>
  <si>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</si>
  <si>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</si>
  <si>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</si>
  <si>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</si>
  <si>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</si>
  <si>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</si>
  <si>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</si>
  <si>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</si>
  <si>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</si>
  <si>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</si>
  <si>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</si>
  <si>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</si>
  <si>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</si>
  <si>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</si>
  <si>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</si>
  <si>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</si>
  <si>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</si>
  <si>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</si>
  <si>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</si>
  <si>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</si>
  <si>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</si>
  <si>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</si>
  <si>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</si>
  <si>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</si>
  <si>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</si>
  <si>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</si>
  <si>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</si>
  <si>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</si>
  <si>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</si>
  <si>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</si>
  <si>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</si>
  <si>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</si>
  <si>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</si>
  <si>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</si>
  <si>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</si>
  <si>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</si>
  <si>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</si>
  <si>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</si>
  <si>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</si>
  <si>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</si>
  <si>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</si>
  <si>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</si>
  <si>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</si>
  <si>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</si>
  <si>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</si>
  <si>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</si>
  <si>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</si>
  <si>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</si>
  <si>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</si>
  <si>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</si>
  <si>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</si>
  <si>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</si>
  <si>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</si>
  <si>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</si>
  <si>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</si>
  <si>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</si>
  <si>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</si>
  <si>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</si>
  <si>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</si>
  <si>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</si>
  <si>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</si>
  <si>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</si>
  <si>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</si>
  <si>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</si>
  <si>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</si>
  <si>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</si>
  <si>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</si>
  <si>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</si>
  <si>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</si>
  <si>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</si>
  <si>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</si>
  <si>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</si>
  <si>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</si>
  <si>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</si>
  <si>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</si>
  <si>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</si>
  <si>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</si>
  <si>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</si>
  <si>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</si>
  <si>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</si>
  <si>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</si>
  <si>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</si>
  <si>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</si>
  <si>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</si>
  <si>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</si>
  <si>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</si>
  <si>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</si>
  <si>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</si>
  <si>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</si>
  <si>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</si>
  <si>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</si>
  <si>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</si>
  <si>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</si>
  <si>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</si>
  <si>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</si>
  <si>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</si>
  <si>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</si>
  <si>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</si>
  <si>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</si>
  <si>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</si>
  <si>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</si>
  <si>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</si>
  <si>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</si>
  <si>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</si>
  <si>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</si>
  <si>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</si>
  <si>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</si>
  <si>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</si>
  <si>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</si>
  <si>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</si>
  <si>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</si>
  <si>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</si>
  <si>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</si>
  <si>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</si>
  <si>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</si>
  <si>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</si>
  <si>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</si>
  <si>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</si>
  <si>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</si>
  <si>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</si>
  <si>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</si>
  <si>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</si>
  <si>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</si>
  <si>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</si>
  <si>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</si>
  <si>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</si>
  <si>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</si>
  <si>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</si>
  <si>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</si>
  <si>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</si>
  <si>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</si>
  <si>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</si>
  <si>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</si>
  <si>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</si>
  <si>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</si>
  <si>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</si>
  <si>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</si>
  <si>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</si>
  <si>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</si>
  <si>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</si>
  <si>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</si>
  <si>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</si>
  <si>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</si>
  <si>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</si>
  <si>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</si>
  <si>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</si>
  <si>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</si>
  <si>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</si>
  <si>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</si>
  <si>
    <t xml:space="preserve">141-8 </t>
  </si>
  <si>
    <t>FUNDO FIXO 01/2020</t>
  </si>
  <si>
    <t>FGTS FOLHA 12/2019</t>
  </si>
  <si>
    <t>FOLHA 12/2019</t>
  </si>
  <si>
    <t>JESUS DANIEL DE CARVALHO</t>
  </si>
  <si>
    <t>LUCAS MENDES RIBEIRO AUGUSTO</t>
  </si>
  <si>
    <t xml:space="preserve">NATALIA ROCHA GUIMARAES </t>
  </si>
  <si>
    <t xml:space="preserve">THAYNARA ALMEIDA RODRIGUES </t>
  </si>
  <si>
    <t>PCC NF 39374</t>
  </si>
  <si>
    <t>PCC NF96</t>
  </si>
  <si>
    <t>01.06</t>
  </si>
  <si>
    <t>01.07</t>
  </si>
  <si>
    <t>01.08</t>
  </si>
  <si>
    <t>01.09</t>
  </si>
  <si>
    <t>01.10</t>
  </si>
  <si>
    <t>GPS NF 97</t>
  </si>
  <si>
    <t>PIS FOLHA 12/2019</t>
  </si>
  <si>
    <t>PCC NF 21159</t>
  </si>
  <si>
    <t>01.11</t>
  </si>
  <si>
    <t>PCC NF 496831</t>
  </si>
  <si>
    <t>01.12</t>
  </si>
  <si>
    <t>01.13</t>
  </si>
  <si>
    <t>01.14</t>
  </si>
  <si>
    <t>GPS NF 36</t>
  </si>
  <si>
    <t>SUPREMA CONSTRUCOES E TERCEIRIZACAO EIRELI</t>
  </si>
  <si>
    <t>PCC NF 6218</t>
  </si>
  <si>
    <t>01.15</t>
  </si>
  <si>
    <t>PCC NF 6219</t>
  </si>
  <si>
    <t>01.16</t>
  </si>
  <si>
    <t>PCC NF 6341</t>
  </si>
  <si>
    <t>01.17</t>
  </si>
  <si>
    <t>PCC NF 6342</t>
  </si>
  <si>
    <t>01.18</t>
  </si>
  <si>
    <t>PCC NF 2024</t>
  </si>
  <si>
    <t>01.19</t>
  </si>
  <si>
    <t>PCC NF 681</t>
  </si>
  <si>
    <t xml:space="preserve">TRANSFERENCIA </t>
  </si>
  <si>
    <t>RPA 471</t>
  </si>
  <si>
    <t>ANDERSON PEREIRA SALGADO</t>
  </si>
  <si>
    <t xml:space="preserve">APLICAÇÃO </t>
  </si>
  <si>
    <t>ATHOS CONTABILIDADE EIRELI LTDA</t>
  </si>
  <si>
    <t xml:space="preserve">AVILA SERVICOS MEDICOS </t>
  </si>
  <si>
    <t>BR GAAP CORPORATION TECNOLOGIA DA INFORMACAO EIRELI</t>
  </si>
  <si>
    <t>GPS FOLHA 12/2019</t>
  </si>
  <si>
    <t>RPA 472</t>
  </si>
  <si>
    <t xml:space="preserve">JOSE EDUARDO SIMARRO RIOS </t>
  </si>
  <si>
    <t>Agua e saneamento</t>
  </si>
  <si>
    <t xml:space="preserve">SHAYANY FORTUNATO AUER </t>
  </si>
  <si>
    <t>SUELEN CAROLINA DA COSTA BANDEIRA PRATES</t>
  </si>
  <si>
    <t xml:space="preserve">VOLUS TECNOLOGIA E GESTAO DE BENEFICIOS LTDA </t>
  </si>
  <si>
    <t>IRRF NF 736</t>
  </si>
  <si>
    <t>IRRF NF 39791</t>
  </si>
  <si>
    <t>IRRF NF 21348</t>
  </si>
  <si>
    <t>IRRF NF 503408</t>
  </si>
  <si>
    <t xml:space="preserve">IRRF NFS </t>
  </si>
  <si>
    <t>IRRF NFS 12/2019</t>
  </si>
  <si>
    <t>IRRF FOLHA 12/2019</t>
  </si>
  <si>
    <t>IRRF NF 211 213</t>
  </si>
  <si>
    <t>GPS NF 211 213</t>
  </si>
  <si>
    <t>INCINERA TRATAMENTO DE RESIDUOS LTDA</t>
  </si>
  <si>
    <t>VISIOBAND SOLUÇÕES EM IMPRESSÃO LTDA</t>
  </si>
  <si>
    <t>DIRECTA COMERCIO E SERVICOS E SOLUCOES LTDA</t>
  </si>
  <si>
    <t>CIRURGICA FERNANDES LTDA</t>
  </si>
  <si>
    <t>VOZ DIGITAL SOLUCOES EM TECNOLOGIA E CONSULTORIA LTDA</t>
  </si>
  <si>
    <t xml:space="preserve">BICUDOS PRESTADORA DE SERVICOS LTDA </t>
  </si>
  <si>
    <t>W V DE MOURA - NOBEL ENERGIA E EVENTOS EPP</t>
  </si>
  <si>
    <t>JB BARBOSA FILHO LAVANDERIA JHON CLER ME</t>
  </si>
  <si>
    <t>ISS RPA 471</t>
  </si>
  <si>
    <t>ISS RPA 472</t>
  </si>
  <si>
    <t xml:space="preserve">ISS NF 211 </t>
  </si>
  <si>
    <t>ISS NF 213</t>
  </si>
  <si>
    <t>ISS NF 36</t>
  </si>
  <si>
    <t xml:space="preserve">UNIMED GOIANIA COOPERATIVA DE TRABALHO MEDICO </t>
  </si>
  <si>
    <t>CASA SÃO JOSE COMERCIO DE ALIMENTOS LTDA</t>
  </si>
  <si>
    <t>WORK7 AUDITORES INDEPENDENTES SS</t>
  </si>
  <si>
    <t xml:space="preserve">DIAGGOIAS DIAGNOSTICOS CIENTIFICOS LTDA </t>
  </si>
  <si>
    <t>PRIME COMERCIO DE PRODUTOS HOSPITALARES LTDA</t>
  </si>
  <si>
    <t>POLAR FIX INDUSTRIA E COMERCIO DE PRODUTOS HOSPITALARES</t>
  </si>
  <si>
    <t xml:space="preserve">SMART7 DIGITAL LTDA </t>
  </si>
  <si>
    <t xml:space="preserve">BELIVE COMERCIO DE PRODUTOS HOSPITALARES </t>
  </si>
  <si>
    <t xml:space="preserve">BIONEXO DO BRASIL SOLUCOES DIGITAIS </t>
  </si>
  <si>
    <t xml:space="preserve">DMI MATERIAL MEDICO HOSPITALAR LTDA </t>
  </si>
  <si>
    <t xml:space="preserve">LEDA MARCIA DE VASCONCELOS </t>
  </si>
  <si>
    <t>NL PRODUTOS HOSPITALARES EIRELI</t>
  </si>
  <si>
    <t>TOTVS S.A</t>
  </si>
  <si>
    <t>ATACADAO DAS EMBALAGENS EIRELI</t>
  </si>
  <si>
    <t xml:space="preserve">MINIMERCADO MOREIRA LTDA </t>
  </si>
  <si>
    <t>MEDICINI COMERCIO HOSPITALAR ME</t>
  </si>
  <si>
    <t>ASTUSTEC MEDICAL TECNOLOGY LTDA</t>
  </si>
  <si>
    <t>GOLDSERV COMERCIAL</t>
  </si>
  <si>
    <t>RENDIMENTO</t>
  </si>
  <si>
    <t>RENDIMENTOS 01/2020</t>
  </si>
  <si>
    <t>SUPERMERCADO NOTA 10</t>
  </si>
  <si>
    <t xml:space="preserve">MARCOS VINICIUS CHAVES DO NASCIMENTOS </t>
  </si>
  <si>
    <t xml:space="preserve">DESPESA EXECUTORA </t>
  </si>
  <si>
    <t xml:space="preserve">ENEL </t>
  </si>
  <si>
    <t xml:space="preserve">J CAMARA E IRMAOS </t>
  </si>
  <si>
    <t>ANTONIO FREDERICO NETO - FOLHA 01/2020</t>
  </si>
  <si>
    <t>DIOGENES CRUZ DOS SANTOS - FOLHA 01/2020</t>
  </si>
  <si>
    <t>BEMIVAL DA COSTA - FOLHA 01/2020</t>
  </si>
  <si>
    <t>MURYA KARLA DA ROCHA - FOLHA 01/2020</t>
  </si>
  <si>
    <t>ELISANGELA RODRIGUES VIDAL - FOLHA 01/2020</t>
  </si>
  <si>
    <t>LARISSA CARDOSO DA SILVA - FOLHA 01/2020</t>
  </si>
  <si>
    <t>FOLHA 01/2020</t>
  </si>
  <si>
    <t xml:space="preserve">SANDRO AUTO PECAS E SERVICOS LTDA </t>
  </si>
  <si>
    <t xml:space="preserve">SEGURO DE VIDA - FUNCIONARIOS </t>
  </si>
  <si>
    <t>IBEX COMERCIO DE ALIMENTOS LTDA</t>
  </si>
  <si>
    <t>FGTS FOLHA 01/2020</t>
  </si>
  <si>
    <t xml:space="preserve">LIMPECOL SERVICOS GERAIS EIRELI </t>
  </si>
  <si>
    <t>AUTOMAR CENTRO AUTOMOTIVO LTDA</t>
  </si>
  <si>
    <t xml:space="preserve">LUCIMAR SOUZA DOS SANTOS </t>
  </si>
  <si>
    <t xml:space="preserve">LAIS ROSANA CANEDO GONCALVES </t>
  </si>
  <si>
    <t>VYTTRA DIAGNOSTICOS IMPORTACAO E EXPORTACAO S.A.</t>
  </si>
  <si>
    <t>RPA 475</t>
  </si>
  <si>
    <t>RPA 477</t>
  </si>
  <si>
    <t xml:space="preserve">VALTER PIO PEREIRA </t>
  </si>
  <si>
    <t>ASTHAMED COMERCIO DE PRODUTOS E EQUIP. HOSPITALARES EIRELI</t>
  </si>
  <si>
    <t>RPA 473</t>
  </si>
  <si>
    <t>GUILHERME MARTINS PEREIRA</t>
  </si>
  <si>
    <t>RPA 478</t>
  </si>
  <si>
    <t>RPA 476</t>
  </si>
  <si>
    <t>SONIA MARIA NAOUM</t>
  </si>
  <si>
    <t>MAYRHA GONCALVES RODRIGUES</t>
  </si>
  <si>
    <t>BIONEXO DO BRASIL SOLUCOES DIGITAIS EIRELI</t>
  </si>
  <si>
    <t xml:space="preserve">GOIANIA MEDICA PRODRUTOS HOSPITALARES </t>
  </si>
  <si>
    <t>IMPERIAL COMERCIAL DE MED E PROD HOSP. LTDA-ME</t>
  </si>
  <si>
    <t>INNOVAR PRODUTOS HOSPITALARES LTDA EPP</t>
  </si>
  <si>
    <t>JOANADARC MACHADO DA SILVA FELIZARDO</t>
  </si>
  <si>
    <t>RPA 474</t>
  </si>
  <si>
    <t>GUARDA VIDA EPI</t>
  </si>
  <si>
    <t>NUTRI E QUALI COMERCIAL LTDA-ME</t>
  </si>
  <si>
    <t>ALGAR MULTIMIDIA S/A</t>
  </si>
  <si>
    <t>ANA PAULA RODRIGUES FREITAS</t>
  </si>
  <si>
    <t>SAFA CHAKIB GHALFI MACIEL</t>
  </si>
  <si>
    <t>FUNDO FIXO 02/2020</t>
  </si>
  <si>
    <t>OBJETIVA PRODUTOS E SERVIÇOS PARA LABORATÓRIOS LTDA</t>
  </si>
  <si>
    <t>INJEMED MEDICAMENTOS ESPECIAIS LTDA</t>
  </si>
  <si>
    <t>ISS NF 227</t>
  </si>
  <si>
    <t>ISS RPA 473</t>
  </si>
  <si>
    <t>ISS RPA 476</t>
  </si>
  <si>
    <t>ISS RPA 477</t>
  </si>
  <si>
    <t>ISS RPA 474</t>
  </si>
  <si>
    <t>ISS RPA 478</t>
  </si>
  <si>
    <t>ISS RPA 475</t>
  </si>
  <si>
    <t>LOGMED DISTRIBUIDORA E LOGISTICA HOSPITALAR EIRELI</t>
  </si>
  <si>
    <t>GIOVANE PEREIRA DOS SANTOS FONTES</t>
  </si>
  <si>
    <t>INOVAÇÃO SERVIÇOS E COMERCIO DE PRODUTOS HOSPITALARES</t>
  </si>
  <si>
    <t>MEDCOMERCE COML. MED. PROD. HOSP. LTDA</t>
  </si>
  <si>
    <t>MEDLINN HOSPITALAR EIRELI</t>
  </si>
  <si>
    <t>IRRF NF 227</t>
  </si>
  <si>
    <t>IRRF NF 215</t>
  </si>
  <si>
    <t>IRRF NF 40235</t>
  </si>
  <si>
    <t>IRRF NF 103</t>
  </si>
  <si>
    <t>IRRF NF 102</t>
  </si>
  <si>
    <t>IRRF NF 21631</t>
  </si>
  <si>
    <t>IRRF NF 507206</t>
  </si>
  <si>
    <t>IRRF NF 760</t>
  </si>
  <si>
    <t>IRRF FOLHA - HEELJ 01/2020</t>
  </si>
  <si>
    <t>IRRF RPA 742</t>
  </si>
  <si>
    <t>PCC NF 177</t>
  </si>
  <si>
    <t>PCC NF 185</t>
  </si>
  <si>
    <t>PCC NF 186</t>
  </si>
  <si>
    <t>PCC NF 196</t>
  </si>
  <si>
    <t>PCC NF 194</t>
  </si>
  <si>
    <t>PCC NF 39791</t>
  </si>
  <si>
    <t>PCC NF 21631</t>
  </si>
  <si>
    <t>PCC NF 21348</t>
  </si>
  <si>
    <t>PCC NF 503408</t>
  </si>
  <si>
    <t>PCC NF 2506734</t>
  </si>
  <si>
    <t>PCC NF 717</t>
  </si>
  <si>
    <t>GPS FOLHA 01/2020</t>
  </si>
  <si>
    <t>GPS NF 227</t>
  </si>
  <si>
    <t>TIRADENTES MEDICO HOSPITALAR LTDA</t>
  </si>
  <si>
    <t>PIS FOLHA - HEELJ 01/2020</t>
  </si>
  <si>
    <t>XAVIER E JUNQUEIRA ADVOGADOS ASSOCIADOS SS</t>
  </si>
  <si>
    <t>ANIMA COLOR MKT PROMOCIONAL EIRELI - EPP</t>
  </si>
  <si>
    <t>BEMIVAL DA COSTA - ADIANTAMENTO FOLHA 02/2020</t>
  </si>
  <si>
    <t>ANTONIO FREDERICO NETO - ADIANTAMENTO FOLHA 02/2020</t>
  </si>
  <si>
    <t>MURYA KARLA DA ROCHA - ADIANTAMENTO FOLHA 02/2020</t>
  </si>
  <si>
    <t>SONIA MARIA NAOUM - ADIANTAMENTO FOLHA 02/2020</t>
  </si>
  <si>
    <t>DIOGENES CRUZ DOS SANTOS</t>
  </si>
  <si>
    <t>ADIANTAMENTO FOLHA 02/2020</t>
  </si>
  <si>
    <t>MEDICAMENTAL HOSPITALAR LTDA</t>
  </si>
  <si>
    <t>SUPRIMAIS SUPRIMENTOS PARA INFORMATICA LTDA - ME</t>
  </si>
  <si>
    <t>A M DE MELO</t>
  </si>
  <si>
    <t>TAXA DE LICENCA E FUNCIONAMENTO</t>
  </si>
  <si>
    <t>TEMOTEO E AFONSO LTDA EPP</t>
  </si>
  <si>
    <t>RENDIMENTOS 02/2020</t>
  </si>
  <si>
    <t>STAR PURIFICADORES EIRELI</t>
  </si>
  <si>
    <t>04.20</t>
  </si>
  <si>
    <t>05.20</t>
  </si>
  <si>
    <t>FUNDO FIXO 03/2020</t>
  </si>
  <si>
    <t>FGTS FOLHA 02/2020</t>
  </si>
  <si>
    <t>BAIXAS CARTA ANUENCIA NF 314764 NF 503408</t>
  </si>
  <si>
    <t>ANTONIO FREDERICO NETO - FOLHA 02/2020</t>
  </si>
  <si>
    <t>BEMIVAL DA COSTA - FOLHA 02/2020</t>
  </si>
  <si>
    <t>ELISANGELA RODRIGUES VIDAL - FOLHA 02/2020</t>
  </si>
  <si>
    <t>CLEUBER MARQUES PEREIRA - FOLHA 02/2020</t>
  </si>
  <si>
    <t>MURYA KARLA DA ROCHA - FOLHA 02/2020</t>
  </si>
  <si>
    <t>SONIA MARIA NAOUM - FOLHA 02/2020</t>
  </si>
  <si>
    <t>LARISSA CARDOSO DA SILVA - FOLHA 02/2020</t>
  </si>
  <si>
    <t>FOLHA 02/2020</t>
  </si>
  <si>
    <t>LEDA MARCIA DE VASCONCELOS LTDA</t>
  </si>
  <si>
    <t>RPA 480</t>
  </si>
  <si>
    <t>JUDITE ROCHA DE OLIVEIRA</t>
  </si>
  <si>
    <t>06.20</t>
  </si>
  <si>
    <t>RPA 479</t>
  </si>
  <si>
    <t>HOSPDAN COMERCIO E SERVIÇOS HOSPITALARES LTDA</t>
  </si>
  <si>
    <t>RPA 481</t>
  </si>
  <si>
    <t>CENTRO AUTOMOTIVO CONFIANÇA</t>
  </si>
  <si>
    <t>GO MED DISTRIBUIDORA DE MEDICAMENTOS LTDA</t>
  </si>
  <si>
    <t>ISS NF 240</t>
  </si>
  <si>
    <t>ISS RPA 481</t>
  </si>
  <si>
    <t>ISS RPA 479</t>
  </si>
  <si>
    <t>ISS RPA 480</t>
  </si>
  <si>
    <t>PRIMICIAS PAPEIS E UTILIDADES LTDA</t>
  </si>
  <si>
    <t>BAIXAS CARTA ANUENCIA NF 1122 / 1125 / 1142</t>
  </si>
  <si>
    <t>EDITORA RAIZES LTDA EPP</t>
  </si>
  <si>
    <t>PIS FOLHA - HEELJ 02/2020</t>
  </si>
  <si>
    <t>IRRF FOLHA - HEELJ 02/2020</t>
  </si>
  <si>
    <t>IRRF RPA'S</t>
  </si>
  <si>
    <t>IRRF RPA'S - HEELJ 02/2020</t>
  </si>
  <si>
    <t>GPS FOLHA 02/2020</t>
  </si>
  <si>
    <t>12602542007803954.</t>
  </si>
  <si>
    <t>12602542007803953.</t>
  </si>
  <si>
    <t>12602542007803952.</t>
  </si>
  <si>
    <t>NAIARA CRISTINA RODRIGUES - ADIANTAMENTO FOLHA 03/2020</t>
  </si>
  <si>
    <t>NILMA NEVES BASTOS - ADIANTAMENTO FOLHA 03/2020</t>
  </si>
  <si>
    <t>BEMIVAL DA COSTA - ADIANTAMENTO FOLHA 03/2020</t>
  </si>
  <si>
    <t>MURYA KARLA DA ROCHA - ADIANTAMENTO FOLHA 03/2020</t>
  </si>
  <si>
    <t>SONIA MARIA NAOUM - ADIANTAMENTO FOLHA 03/2020</t>
  </si>
  <si>
    <t>ALZIRA ALVES DE AS - ADIANTAMENTO FOLHA 03/2020</t>
  </si>
  <si>
    <t>MILLENA PEIXOTO DE ANDRADE - ADIANTAMENTO FOLHA 03/2020</t>
  </si>
  <si>
    <t>MONICA VITORINO DA ROCHA DE ARAUJO - ADIANTAMENTO FOLHA 03/2020</t>
  </si>
  <si>
    <t>ADIANTAMENTO FOLHA 03/2020</t>
  </si>
  <si>
    <t>ENEL</t>
  </si>
  <si>
    <t>ELISANGELA RODRIGUES VIDAL</t>
  </si>
  <si>
    <t>CLEUBER MARQUES PEREIRA - ADIANTAMENTO FOLHA 03/2020</t>
  </si>
  <si>
    <t>KEILLY FERNANDA RODRIGUES - ADIANTAMENTO FOLHA 03/2020</t>
  </si>
  <si>
    <t>12602542008009012.</t>
  </si>
  <si>
    <t>PCC NF 211</t>
  </si>
  <si>
    <t>PCC NF 213</t>
  </si>
  <si>
    <t>PCC NF 215</t>
  </si>
  <si>
    <t>PCC NF 227</t>
  </si>
  <si>
    <t>PCC NF 40235</t>
  </si>
  <si>
    <t xml:space="preserve">INSTITUTO QUALISA DE GESTAO LTDA </t>
  </si>
  <si>
    <t>PCC NF 103</t>
  </si>
  <si>
    <t>PCC NF 102</t>
  </si>
  <si>
    <t>PCC NF 507206</t>
  </si>
  <si>
    <t>PCC NF 2</t>
  </si>
  <si>
    <t>PCC NF 2036</t>
  </si>
  <si>
    <t>PCC NF 2044</t>
  </si>
  <si>
    <t>PCC NF 2055</t>
  </si>
  <si>
    <t>PCC NF 6445</t>
  </si>
  <si>
    <t>PCC NF 6446</t>
  </si>
  <si>
    <t>PCC NF 6514</t>
  </si>
  <si>
    <t>PCC NF 6513</t>
  </si>
  <si>
    <t>PCC NF 736</t>
  </si>
  <si>
    <t>PCC NF 760</t>
  </si>
  <si>
    <t>IRRF NF 240</t>
  </si>
  <si>
    <t>IRRF NF 40666</t>
  </si>
  <si>
    <t>IRRF NF 105</t>
  </si>
  <si>
    <t>IRRF NF 108</t>
  </si>
  <si>
    <t>IRRF NF 21664</t>
  </si>
  <si>
    <t>IRRF NF 512101</t>
  </si>
  <si>
    <t>IRRF NF 2</t>
  </si>
  <si>
    <t>IRRF NF 781</t>
  </si>
  <si>
    <t>SILVANA MARIA GRAZIANI</t>
  </si>
  <si>
    <t>MICHELE CRISTINA JAYME</t>
  </si>
  <si>
    <t>GPS NF 240</t>
  </si>
  <si>
    <t>GPS NF 105</t>
  </si>
  <si>
    <t>VISIOBAND SOLUCOES EM IMPRESSAO LTDA</t>
  </si>
  <si>
    <t>OLIMPO COMERCIO E SERVICO EIRELI</t>
  </si>
  <si>
    <t>FORTE IMPERADOR ATACADISTA DE EPI EIRELI</t>
  </si>
  <si>
    <t>AMATECH LTDA</t>
  </si>
  <si>
    <t>YM COMERCIO DE MEDICAMENTOS E MATERIAIS HOSPITALARES LTDA</t>
  </si>
  <si>
    <t>BEATRIZ FLEURY FERRAGISTA LTDA</t>
  </si>
  <si>
    <t>Aquisição de equipamentos em geral</t>
  </si>
  <si>
    <t>IRRF NF 2710841</t>
  </si>
  <si>
    <t>12602542009008585.</t>
  </si>
  <si>
    <t>CONCEITO AMENITIES BRASIL EIRELI</t>
  </si>
  <si>
    <t>MOISES FLORES COLEHO</t>
  </si>
  <si>
    <t>MARCOS ANTONIO FEITOSA MEDEIROS</t>
  </si>
  <si>
    <t>MAXDESCARTE IND E COM DE DESC HOSP ODONT LTDA</t>
  </si>
  <si>
    <t>RENDIMENTOS 03/2020</t>
  </si>
  <si>
    <t>F E S DISTRIBUIÇÃO EIRELI</t>
  </si>
  <si>
    <t>FUNDO FIXO 04/2020</t>
  </si>
  <si>
    <t>MARIUSA DAPENHA SOUSA GONÇALVES</t>
  </si>
  <si>
    <t>WESLEI RODRIGUES MONTEIRO</t>
  </si>
  <si>
    <t>CLEUBER MARQUES PEREIRA</t>
  </si>
  <si>
    <t>MILLENA PEIXOTO DE ANDRADE</t>
  </si>
  <si>
    <t>FOLHA 03/2020</t>
  </si>
  <si>
    <t>ROSEMEIRE RUBIA DA CRUZ</t>
  </si>
  <si>
    <t>FGTS FOLHA 03/2020</t>
  </si>
  <si>
    <t>MARCELO JAYME DE OLIVEIRA</t>
  </si>
  <si>
    <t>MARIANA COTRIM DA SILVA</t>
  </si>
  <si>
    <t>FRANCISCO A. A. DOS SANTOS OXISOLDA OXIGENIO</t>
  </si>
  <si>
    <t>ANA LUCIA MOTA COSTA</t>
  </si>
  <si>
    <t>FABIANY BATISTA SILVA OLIVEIRA</t>
  </si>
  <si>
    <t>JOYCE MIRELLY BERNARDES DE ASSUNÇÃO</t>
  </si>
  <si>
    <t>RAFAEL MARIANO RIBEIRO</t>
  </si>
  <si>
    <t>ANTONIO LEONARDO G LEITE EIRELI</t>
  </si>
  <si>
    <t>MURYA KARLA DA ROCHA - ADIANTAMENTO 13º</t>
  </si>
  <si>
    <t>13º SALARIO - ADIANTAMENTO</t>
  </si>
  <si>
    <t>RPA 492</t>
  </si>
  <si>
    <t>RPA 486</t>
  </si>
  <si>
    <t>RPA 490</t>
  </si>
  <si>
    <t>LEONARDO LOUZA FERNANDES</t>
  </si>
  <si>
    <t>RPA 494</t>
  </si>
  <si>
    <t>JOSLAINE PAIXAO LEAL</t>
  </si>
  <si>
    <t>RPA 488</t>
  </si>
  <si>
    <t>RPA 485</t>
  </si>
  <si>
    <t>RPA 493</t>
  </si>
  <si>
    <t>RPA 489</t>
  </si>
  <si>
    <t>RPA 491</t>
  </si>
  <si>
    <t>TATIANA VEIGA DO AMARAL MIRANDA</t>
  </si>
  <si>
    <t>RPA 484</t>
  </si>
  <si>
    <t>RPA 483</t>
  </si>
  <si>
    <t>CONCEIÇÃO APARECIDA DOS ANJOS</t>
  </si>
  <si>
    <t>CENTRAL MEDICA COMERCIO E ASSISTENCIA TECNICA LTDA</t>
  </si>
  <si>
    <t>RPA 482</t>
  </si>
  <si>
    <t>WANUSA NAVES CANEDO</t>
  </si>
  <si>
    <t>RPA 487</t>
  </si>
  <si>
    <t>AMANDA KAROLINA PEREIRA DIAS</t>
  </si>
  <si>
    <t>PENHORA</t>
  </si>
  <si>
    <t>07.20</t>
  </si>
  <si>
    <t>QUALIDADE MAQUINAS E BALANÇAS LTDA</t>
  </si>
  <si>
    <t>IRRF NFS</t>
  </si>
  <si>
    <t>IRRF NFS 11.2018</t>
  </si>
  <si>
    <t>PCC NFS</t>
  </si>
  <si>
    <t>PCC NFS 11.2018</t>
  </si>
  <si>
    <t>IRRF NF21</t>
  </si>
  <si>
    <t>IRRF NF 21 11.2018</t>
  </si>
  <si>
    <t>LICENÇA DE RENOVAÇÃO E CERTIDÃO DE USO DO SOLO</t>
  </si>
  <si>
    <t>ISS NF149</t>
  </si>
  <si>
    <t>ISS NF5401</t>
  </si>
  <si>
    <t>ISS NF5400</t>
  </si>
  <si>
    <t>ISS NF1946</t>
  </si>
  <si>
    <t>ISS NF156</t>
  </si>
  <si>
    <t>ISS NF150</t>
  </si>
  <si>
    <t>GPS NF149</t>
  </si>
  <si>
    <t>GPS NF150</t>
  </si>
  <si>
    <t>GPS NF156</t>
  </si>
  <si>
    <t>GPS NF13</t>
  </si>
  <si>
    <t>GPS NF15</t>
  </si>
  <si>
    <t>GPS NF18</t>
  </si>
  <si>
    <t>GPS NF1946</t>
  </si>
  <si>
    <t>GPS NF5400</t>
  </si>
  <si>
    <t>ISS RPA 488</t>
  </si>
  <si>
    <t>ISS RPA 493</t>
  </si>
  <si>
    <t>ISS RPA 483</t>
  </si>
  <si>
    <t>ISS RPA 487</t>
  </si>
  <si>
    <t>ISS RPA 489</t>
  </si>
  <si>
    <t>ISS RPA 485</t>
  </si>
  <si>
    <t>ISS RPA 494</t>
  </si>
  <si>
    <t>ISS RPA 490</t>
  </si>
  <si>
    <t>ISS RPA 484</t>
  </si>
  <si>
    <t>ISS RPA 491</t>
  </si>
  <si>
    <t>ISS RPA 486</t>
  </si>
  <si>
    <t>ISS RPA 482</t>
  </si>
  <si>
    <t>ISS RPA 492</t>
  </si>
  <si>
    <t>ISS NF 49</t>
  </si>
  <si>
    <t>ISS NF52</t>
  </si>
  <si>
    <t>ISS NF 264</t>
  </si>
  <si>
    <t>GPS NF17</t>
  </si>
  <si>
    <t>TAXS CONTABILIDADE EIRELI- EPP</t>
  </si>
  <si>
    <t>ISS NF 5494</t>
  </si>
  <si>
    <t>ISS NF 5493</t>
  </si>
  <si>
    <t>ISS NF1956</t>
  </si>
  <si>
    <t>ISS NF 8532</t>
  </si>
  <si>
    <t>S&amp;G INDUSTRIA E SOLUCOES LTDA</t>
  </si>
  <si>
    <t>ISS NF 6</t>
  </si>
  <si>
    <t>ISS NF 2</t>
  </si>
  <si>
    <t>ISS NF 1</t>
  </si>
  <si>
    <t>ISS NF 5592</t>
  </si>
  <si>
    <t>ISS NF 5591</t>
  </si>
  <si>
    <t>ISS NF 1965</t>
  </si>
  <si>
    <t>ISS NF 8742</t>
  </si>
  <si>
    <t>ISS NF 22</t>
  </si>
  <si>
    <t>ISS NF 21</t>
  </si>
  <si>
    <t>ISS NF 20</t>
  </si>
  <si>
    <t>PCC NFS 12.2018</t>
  </si>
  <si>
    <t>PCC NF 16 12.2018</t>
  </si>
  <si>
    <t>PCC NFS 01.2019</t>
  </si>
  <si>
    <t>IRRF NFS 12.2018</t>
  </si>
  <si>
    <t>IRRF NF 16 12.2018</t>
  </si>
  <si>
    <t>IRRF NFS 01.2019</t>
  </si>
  <si>
    <t>GPS NF 5591</t>
  </si>
  <si>
    <t>GPS NF 1965</t>
  </si>
  <si>
    <t>GPS NF 31</t>
  </si>
  <si>
    <t>GPS NF 22</t>
  </si>
  <si>
    <t>GPS NF 21</t>
  </si>
  <si>
    <t>GPS NF 5493</t>
  </si>
  <si>
    <t>GPS NF 1956</t>
  </si>
  <si>
    <t>GPS NF 30</t>
  </si>
  <si>
    <t>GPS NF 28</t>
  </si>
  <si>
    <t>GPS NF 2</t>
  </si>
  <si>
    <t>GPS NF 1</t>
  </si>
  <si>
    <t>BIO INFINITY TECNOLOGIA HOSPITALAR EIRELI</t>
  </si>
  <si>
    <t>ISS NF 5691</t>
  </si>
  <si>
    <t>ISS NF 1979</t>
  </si>
  <si>
    <t>ISS NF 5844</t>
  </si>
  <si>
    <t>ISS NF 9208</t>
  </si>
  <si>
    <t>ISS NF 43</t>
  </si>
  <si>
    <t>ISS NF 1973</t>
  </si>
  <si>
    <t>ISS NF 5845</t>
  </si>
  <si>
    <t>ISS NF 60</t>
  </si>
  <si>
    <t>ISS NF 59</t>
  </si>
  <si>
    <t>ISS NF 5690</t>
  </si>
  <si>
    <t>ISS NF 9240</t>
  </si>
  <si>
    <t>HTS TECNOLOGIA EM SAUDE COM. IMP. EXP. LTDA</t>
  </si>
  <si>
    <t>IRRF NFS 02.2019</t>
  </si>
  <si>
    <t>IRRF NFS 03.2019</t>
  </si>
  <si>
    <t>PCC NFS 02.2019</t>
  </si>
  <si>
    <t>PCC NFS 03.2019</t>
  </si>
  <si>
    <t>PCC NFS 03.2020</t>
  </si>
  <si>
    <t>IRRF NFS 03.2020</t>
  </si>
  <si>
    <t>IRRF RPA'S 03.2020</t>
  </si>
  <si>
    <t>IRRF FOLHA 03.2020</t>
  </si>
  <si>
    <t>GPS NF 43</t>
  </si>
  <si>
    <t>GPS NF 38</t>
  </si>
  <si>
    <t>GPS NF 1973</t>
  </si>
  <si>
    <t>GPS NF 5690</t>
  </si>
  <si>
    <t>GPS NF 59</t>
  </si>
  <si>
    <t>GPS NF 60</t>
  </si>
  <si>
    <t>GPS NF 1979</t>
  </si>
  <si>
    <t>GPA NF 5844</t>
  </si>
  <si>
    <t>GPS FOLHA 03.2020</t>
  </si>
  <si>
    <t>Inss</t>
  </si>
  <si>
    <t>GPS NF 264</t>
  </si>
  <si>
    <t>GPS NFS</t>
  </si>
  <si>
    <t>SUPREMA CONSTRUCOES E TERCEIRIZACAO EIRELI 03.2020</t>
  </si>
  <si>
    <t>GPS NF 109</t>
  </si>
  <si>
    <t xml:space="preserve">SONIA MARIA NAOUM </t>
  </si>
  <si>
    <t>ADIANTAMENTO FOLHA 04/2020</t>
  </si>
  <si>
    <t>NATALIA DE PAULA REIS</t>
  </si>
  <si>
    <t>IRRF NFS 04.2019</t>
  </si>
  <si>
    <t>PCC NFS 04.2019</t>
  </si>
  <si>
    <t>ISS NF 78</t>
  </si>
  <si>
    <t>ISS NF 9460</t>
  </si>
  <si>
    <t>ISS NF 1988</t>
  </si>
  <si>
    <t>ISS NF 6008</t>
  </si>
  <si>
    <t>ISS NF 6009</t>
  </si>
  <si>
    <t>GPS NF 1988</t>
  </si>
  <si>
    <t>GPS NF 6008</t>
  </si>
  <si>
    <t>NEWMED PRODUTOS PARA SAUDE LTDA</t>
  </si>
  <si>
    <t>ISS NF 128</t>
  </si>
  <si>
    <t>ISS NF 6219</t>
  </si>
  <si>
    <t>ISS NF 6218</t>
  </si>
  <si>
    <t>ISS NF 2009</t>
  </si>
  <si>
    <t>ISS NF 10118</t>
  </si>
  <si>
    <t>ISS NF 110</t>
  </si>
  <si>
    <t>ISS NF 109</t>
  </si>
  <si>
    <t>ISS NF 6113</t>
  </si>
  <si>
    <t>ISS NF 6112</t>
  </si>
  <si>
    <t>ISS NF 2001</t>
  </si>
  <si>
    <t>ISS NF 9819</t>
  </si>
  <si>
    <t>ISS NF97</t>
  </si>
  <si>
    <t>PCC NFS 05.2019</t>
  </si>
  <si>
    <t>PCC NFS 06.2019</t>
  </si>
  <si>
    <t>ISS NF 96</t>
  </si>
  <si>
    <t>PCC NFS 07.2019</t>
  </si>
  <si>
    <t>IRRF NF 20164</t>
  </si>
  <si>
    <t>IRRF NFS 05.2019</t>
  </si>
  <si>
    <t>IRRF NFS 06.2019</t>
  </si>
  <si>
    <t>IRRF NFS 07.2019</t>
  </si>
  <si>
    <t>ISS NF 1996</t>
  </si>
  <si>
    <t>ISS NF 2016</t>
  </si>
  <si>
    <t>ISS NF 6341</t>
  </si>
  <si>
    <t>ISS NF 6342</t>
  </si>
  <si>
    <t>GPS NF 6112</t>
  </si>
  <si>
    <t>GPS NF 2009</t>
  </si>
  <si>
    <t>GPS NF 6218</t>
  </si>
  <si>
    <t>GPS NF 2016</t>
  </si>
  <si>
    <t>GPS NF 6341</t>
  </si>
  <si>
    <t>PUBLICAÇÃO</t>
  </si>
  <si>
    <t>PIS FOLHA 03/2020</t>
  </si>
  <si>
    <t>ATIVAJOB CONSULTORIA ORGANIZACIONAL LTDA</t>
  </si>
  <si>
    <t>SANTIAGO E SANTIAGO LTDA</t>
  </si>
  <si>
    <t>DW SERVICE LTDA</t>
  </si>
  <si>
    <t>C S DE ALMEIDA - ME</t>
  </si>
  <si>
    <t>DROGARIA GILEADE LTDA</t>
  </si>
  <si>
    <t>JORDANA NUNES MACHADO</t>
  </si>
  <si>
    <t>MAIS SAUDE DISTRIBUIDORA DE MATERIAIS HOSPITALARES EIRELI</t>
  </si>
  <si>
    <t>RENDIMENTOS 04/2020</t>
  </si>
  <si>
    <t>FUNDO FIXO 05/2020</t>
  </si>
  <si>
    <t xml:space="preserve">MARIA LUCIA RODRIGUES DA SILVA </t>
  </si>
  <si>
    <t>FOLHA 04/2020</t>
  </si>
  <si>
    <t>FGTS FOLHA 04/2020</t>
  </si>
  <si>
    <t>RPA N 498</t>
  </si>
  <si>
    <t>LETICIA BASILIO DA SILVA OLIVEIRA</t>
  </si>
  <si>
    <t>RPA N 495</t>
  </si>
  <si>
    <t>`81250000014904710</t>
  </si>
  <si>
    <t>GOIAS TRIBUNAL DE JUSTICA DO ESTADO DE GOIAS</t>
  </si>
  <si>
    <t>`81250000014904486</t>
  </si>
  <si>
    <t>RPA N 497</t>
  </si>
  <si>
    <t>RPA N 496</t>
  </si>
  <si>
    <t>JOSLAINE DA PAIXAO LEAL</t>
  </si>
  <si>
    <t>RPA N 500</t>
  </si>
  <si>
    <t>GABRIEL ATAYDE RIBEIRO</t>
  </si>
  <si>
    <t>RPA N 499</t>
  </si>
  <si>
    <t>RPA N 501</t>
  </si>
  <si>
    <t>MISAEL GONCALVES DOS SANTOS</t>
  </si>
  <si>
    <t>SUSY KELLEN MAGALHAES VENANCIO COSTA</t>
  </si>
  <si>
    <t>ISS RPA 495</t>
  </si>
  <si>
    <t>ISS RPA 500</t>
  </si>
  <si>
    <t>ISS RPA 496</t>
  </si>
  <si>
    <t>ISS RPA 497</t>
  </si>
  <si>
    <t>ISS RPA 498</t>
  </si>
  <si>
    <t>ISS RPA 499</t>
  </si>
  <si>
    <t xml:space="preserve">ISS RPA </t>
  </si>
  <si>
    <t>VYTTRA DIAGNOSTICOS IMPORTACAO E EXPORTACAO S.A</t>
  </si>
  <si>
    <t>CONSELHO REGIONAL DE MEDICINA - CERTIFICADO</t>
  </si>
  <si>
    <t>OLIMPO COM E SERV EIRELI - ME</t>
  </si>
  <si>
    <t>MATHEUS CARVALHO AIRES</t>
  </si>
  <si>
    <t xml:space="preserve">SIMONE RIBEIRO LTDA </t>
  </si>
  <si>
    <t xml:space="preserve">GISELE JAIME </t>
  </si>
  <si>
    <t>ADIANTAMENTO</t>
  </si>
  <si>
    <t>ADIANTAMENTO FOLHA 05/2020</t>
  </si>
  <si>
    <t>IRRF FOLHA 04.2020</t>
  </si>
  <si>
    <t>IRRF RPA 04.2020</t>
  </si>
  <si>
    <t>PCC NF 799</t>
  </si>
  <si>
    <t>PCC NF 22105</t>
  </si>
  <si>
    <t>PCC NF 284</t>
  </si>
  <si>
    <t>PCC NF 2639108</t>
  </si>
  <si>
    <t>PCC NF 2642829</t>
  </si>
  <si>
    <t>PCC NF 2661134</t>
  </si>
  <si>
    <t>PCC NF 2692380</t>
  </si>
  <si>
    <t>PCC NF 2710841</t>
  </si>
  <si>
    <t>PCC NF 2717564</t>
  </si>
  <si>
    <t>PCC NF 2748105</t>
  </si>
  <si>
    <t>PCC NF 41085</t>
  </si>
  <si>
    <t>PCC NF 113</t>
  </si>
  <si>
    <t>PCC NF 114</t>
  </si>
  <si>
    <t>PCC NF 116</t>
  </si>
  <si>
    <t>PCC NF 517138</t>
  </si>
  <si>
    <t xml:space="preserve">PROGAMA NACIONAL DE CONTROLE </t>
  </si>
  <si>
    <t>IRRF NF 816</t>
  </si>
  <si>
    <t>IRRF NF 22105</t>
  </si>
  <si>
    <t>IRRF NF 2786653</t>
  </si>
  <si>
    <t>IRRF NF 41477</t>
  </si>
  <si>
    <t>IRRF NF 113</t>
  </si>
  <si>
    <t>IRRF NF 115</t>
  </si>
  <si>
    <t xml:space="preserve">GPS FOLHA </t>
  </si>
  <si>
    <t>GPS FOLHA 04.2020</t>
  </si>
  <si>
    <t xml:space="preserve">SOCIEDADE BENEFICIENTE DE SENHORAS HOSPITAL SIRIO LIBANÊS </t>
  </si>
  <si>
    <t>DEPOSITO</t>
  </si>
  <si>
    <t>PREFEITURA MUNICIPAL DE PIRENOPOLIS</t>
  </si>
  <si>
    <t>PIS FOLHA 04/2020</t>
  </si>
  <si>
    <t xml:space="preserve">DOUGLAS MAXIMIANO DA SILVA </t>
  </si>
  <si>
    <t xml:space="preserve">JOSE INACIO DA SILVA JUNIOR </t>
  </si>
  <si>
    <t xml:space="preserve">ELISANGELA AFONSO DE AQUINO ABRANTES </t>
  </si>
  <si>
    <t xml:space="preserve">ALESSANDRA SAMPAIO DA SILVA NATIVIDADE </t>
  </si>
  <si>
    <t>RENDIMENTO 05/2020</t>
  </si>
  <si>
    <t>GULHERME MARTINS PEREIRA</t>
  </si>
  <si>
    <t xml:space="preserve">FIGUEIREDO E PINA LTDA </t>
  </si>
  <si>
    <t>MINIMERCADO MOREIRA LTDA-ME</t>
  </si>
  <si>
    <t xml:space="preserve">ORTOCIR ESPECIALIDADES MEDICAS LTDA </t>
  </si>
  <si>
    <t>FUNDO FIXO 06/2020</t>
  </si>
  <si>
    <t>CONRADO NAVES OLIVEIRA</t>
  </si>
  <si>
    <t xml:space="preserve">CLEUBER MARQUES PEREIRA </t>
  </si>
  <si>
    <t>FOLHA 05/2020</t>
  </si>
  <si>
    <t>FGTS FOLHA 05/2020</t>
  </si>
  <si>
    <t xml:space="preserve">DAMTEL TELECOMUNICAÇÕES LTDA </t>
  </si>
  <si>
    <t>INNOVAR PRODUTOS HOSPITALARES LTDA</t>
  </si>
  <si>
    <t>RPA N 502</t>
  </si>
  <si>
    <t xml:space="preserve">GABRIEL ATAYDE RIBEIRO </t>
  </si>
  <si>
    <t>RPA N 503</t>
  </si>
  <si>
    <t>ISABELLA CARVALHO CAVALCANTI</t>
  </si>
  <si>
    <t>ADIANTAMENTO 13° 05/2020</t>
  </si>
  <si>
    <t xml:space="preserve">CAN DB ACC </t>
  </si>
  <si>
    <t>ISS NF 65</t>
  </si>
  <si>
    <t xml:space="preserve">DB CEST PJ </t>
  </si>
  <si>
    <t>EDITORA RAIZES LTDA-ME</t>
  </si>
  <si>
    <t>ADIANTAMENTO FOLHA 06/2020</t>
  </si>
  <si>
    <t xml:space="preserve">SANTANA DISTRIBUÇÃO EIRELI </t>
  </si>
  <si>
    <t>PCC NF 816</t>
  </si>
  <si>
    <t>PCC NF 22275</t>
  </si>
  <si>
    <t>PCC NF 297</t>
  </si>
  <si>
    <t>PCC NF 2786653</t>
  </si>
  <si>
    <t>PCC NF 41477</t>
  </si>
  <si>
    <t>PCC NF 42142</t>
  </si>
  <si>
    <t>PCC NF 125</t>
  </si>
  <si>
    <t>PCC NF 126</t>
  </si>
  <si>
    <t>PCC NF 127</t>
  </si>
  <si>
    <t>IRRF NF 837</t>
  </si>
  <si>
    <t>IRRF NF 22275</t>
  </si>
  <si>
    <t>IRRF NF 297</t>
  </si>
  <si>
    <t>IRRF NF 359</t>
  </si>
  <si>
    <t>IRRF NF 2796571</t>
  </si>
  <si>
    <t>IRRF NF 42142</t>
  </si>
  <si>
    <t>IRRF NF 125</t>
  </si>
  <si>
    <t>IRRF NF 126</t>
  </si>
  <si>
    <t>IRRF NF 127</t>
  </si>
  <si>
    <t>IRRF NF 522414</t>
  </si>
  <si>
    <t>IRRF FOLHA 05/2020</t>
  </si>
  <si>
    <t>PIS FOLHA 05/2020</t>
  </si>
  <si>
    <t>GPS FOLHA 05/2020</t>
  </si>
  <si>
    <t>GPS NF 297</t>
  </si>
  <si>
    <t>GPS NF 359</t>
  </si>
  <si>
    <t>GPS NF 65</t>
  </si>
  <si>
    <t>MULTA</t>
  </si>
  <si>
    <t>MULTA DETRAN AMBULANCIA</t>
  </si>
  <si>
    <t xml:space="preserve">SOCIEDADE BENEFICENTE DE SENHORAS </t>
  </si>
  <si>
    <t xml:space="preserve">EQUIPE DE ATENDIMENTO MEDICO AVANCADO </t>
  </si>
  <si>
    <t xml:space="preserve">HOSPFAR  IND E COM DE PROD HOSPITALARES </t>
  </si>
  <si>
    <t>ATACADAO DAS EMBALAGENS</t>
  </si>
  <si>
    <t xml:space="preserve">APOLLO MATERIAIS MEDICO HOSPITALARES </t>
  </si>
  <si>
    <t xml:space="preserve">JORDANA DE CALACA LIMA </t>
  </si>
  <si>
    <t>DMI MATERIAL MEDICO HOSPITALAR LTDA</t>
  </si>
  <si>
    <t>PLANISA PLANEJAMENTO E ORG DE INSTITUICOES DE SAUDE LTDA</t>
  </si>
  <si>
    <t>ISS NF 69</t>
  </si>
  <si>
    <t>ISS RPA 503</t>
  </si>
  <si>
    <t xml:space="preserve">JULIANA MARIA DOS SANTOS </t>
  </si>
  <si>
    <t xml:space="preserve">EDUARDO COELHO DE ABREU </t>
  </si>
  <si>
    <t xml:space="preserve">MURYA KARLA DA ROCHA </t>
  </si>
  <si>
    <t xml:space="preserve">MARCIA GORETE SALES MENDES </t>
  </si>
  <si>
    <t>GLEIDSON SANTANA BATISTA</t>
  </si>
  <si>
    <t xml:space="preserve">PABLO FERREIRA DOS SANTOS </t>
  </si>
  <si>
    <t>GLEIDSON RODRIGUES RANULFO EIRELI EPP</t>
  </si>
  <si>
    <t>LUNA CORIANDRE RIBEIRO DE CAMARGO</t>
  </si>
  <si>
    <t>ACERTO FUNDO FIXO 06/2020</t>
  </si>
  <si>
    <t>A&amp;C LABOR ASSISTENCIA TECNICA HOSPITALAR</t>
  </si>
  <si>
    <t>PRO-REMÉDIOS DIST PRO FAR COMER EIRELI</t>
  </si>
  <si>
    <t>RENDIMENTO 06/2020</t>
  </si>
  <si>
    <t>FIGUEIREDO E PINA LTDA - ME</t>
  </si>
  <si>
    <t>FOLHA JUN/2020</t>
  </si>
  <si>
    <t>LEDA MARCIA DE VASCONCELOS</t>
  </si>
  <si>
    <t>SANTANA CAETANO DE SOUSA</t>
  </si>
  <si>
    <t>ENERgia e Gerador</t>
  </si>
  <si>
    <t>FGTS FOLHA 06/2020</t>
  </si>
  <si>
    <t>RPA Nº 504</t>
  </si>
  <si>
    <t xml:space="preserve">SEGURO DE VIDA - FUNCIONÁRIOS </t>
  </si>
  <si>
    <t>ADRIANA FLEURY GUIMARAES</t>
  </si>
  <si>
    <t>ELISANGELA MORAIS DA SILVA</t>
  </si>
  <si>
    <t>JOANA DARC MACHADO DA SILVA</t>
  </si>
  <si>
    <t>VINICIUS ALVES DE ANDRADE</t>
  </si>
  <si>
    <t>NOX TECNOLOGIA DA INFORMACAO LTDA</t>
  </si>
  <si>
    <t>VR</t>
  </si>
  <si>
    <t xml:space="preserve">CRISTIANE PEREIRA PORTUGAL </t>
  </si>
  <si>
    <t>CIRURGICA FERNANDES COM. DE MAT. HOP LTDA</t>
  </si>
  <si>
    <t>MARCO AURELIO MESQUITA</t>
  </si>
  <si>
    <t>ISS NF 214</t>
  </si>
  <si>
    <t>ISS NF 75</t>
  </si>
  <si>
    <t>WV DE MOURA - NOBEL ENERGIA E EVENTOS - EPP</t>
  </si>
  <si>
    <t>SENSI TECHNOLOGY LTDA</t>
  </si>
  <si>
    <t>INTEGRA COMPLIANCE E CONSULTORIA LTDA</t>
  </si>
  <si>
    <t>FIGUEIREDO E NPENA LTDA - ME</t>
  </si>
  <si>
    <t>SUPRIMAIS SUPRIMENTOS P/ INFORMATICA LTDA</t>
  </si>
  <si>
    <t>FATURA VIVO</t>
  </si>
  <si>
    <t>TELEFONICA BRASIL S.A</t>
  </si>
  <si>
    <t>GPS FOLHA 06/2020</t>
  </si>
  <si>
    <t>GPS NF 443</t>
  </si>
  <si>
    <t>GPS NF 69</t>
  </si>
  <si>
    <t>GPS NF 75</t>
  </si>
  <si>
    <t xml:space="preserve">IRRF FOLHA </t>
  </si>
  <si>
    <t>IRRF FOLHA 06/2020</t>
  </si>
  <si>
    <t>IRRF NF 213</t>
  </si>
  <si>
    <t>NOXTEC SERVICOS LTDA</t>
  </si>
  <si>
    <t>IRRF NF 22494</t>
  </si>
  <si>
    <t>IRRF NF 131</t>
  </si>
  <si>
    <t>GRUPO DE ATENDIMENTO MEDICO AVANÇADO</t>
  </si>
  <si>
    <t>IRRF NF 2820679</t>
  </si>
  <si>
    <t>IRRF NF 42434</t>
  </si>
  <si>
    <t>R NELSON GAMA DE OLIVEIRA</t>
  </si>
  <si>
    <t>IRRF NF 528319</t>
  </si>
  <si>
    <t>PROGAMA NACIONAL DE CONTROLE DE QUALIDADE</t>
  </si>
  <si>
    <t>IRRF NF 132</t>
  </si>
  <si>
    <t>IRRF NF 443</t>
  </si>
  <si>
    <t>IRRF NF 214</t>
  </si>
  <si>
    <t>IRRF S. RPA JUNHO/2020</t>
  </si>
  <si>
    <t>SOCIEDADE BENEFICENTE DE SENHORAS HOSPITAL SIRIO LIBANES</t>
  </si>
  <si>
    <t>VYTTRA DIAGNOSTICOS IMPORTAÇÃO E EXPORTAÇÃO S.A</t>
  </si>
  <si>
    <t>PEDRO ROGERIO MOREIRA DE REZENDE - ME</t>
  </si>
  <si>
    <t>RAD MED ASSESSORIA LTDA</t>
  </si>
  <si>
    <t>YM DISTRIBUIÇÃO E COMERCIO LTDA - ME</t>
  </si>
  <si>
    <t>FOLHA DE PAGAMENTO REF 07/2020</t>
  </si>
  <si>
    <t>PIS FOLHA 06/2020</t>
  </si>
  <si>
    <t xml:space="preserve">DEPOSITO JUDICIAL </t>
  </si>
  <si>
    <t>FERNANDA SILVA MACHADO RIBEIRO</t>
  </si>
  <si>
    <t>FERIA REF 07-2020</t>
  </si>
  <si>
    <t>TED</t>
  </si>
  <si>
    <t>FARMACIA ABDS EIRELLI EPP</t>
  </si>
  <si>
    <t>DM MATERIAL MEDICO HOSPITALAR LTDA</t>
  </si>
  <si>
    <t>IMPERIAL COM MEDICAMENTOS PROD HOSP LTDA</t>
  </si>
  <si>
    <t>RS MED LTDA</t>
  </si>
  <si>
    <t>PRO REMEDIOS DIST. PRO. FAR. COSM. EIRELI-ME</t>
  </si>
  <si>
    <t>I3ELL TERCEIRIZACOES LTDA</t>
  </si>
  <si>
    <t>BELIVE MEDICAL PRODUTOS HOSPITALARES LTDA</t>
  </si>
  <si>
    <t>ACERTO FUNDO FIXO - REF. 07-2020</t>
  </si>
  <si>
    <t>PCC NF 522414</t>
  </si>
  <si>
    <t>PCC NF 2796571</t>
  </si>
  <si>
    <t>PCC NF 837</t>
  </si>
  <si>
    <t>PCC NF 359</t>
  </si>
  <si>
    <t>PCC NF 131</t>
  </si>
  <si>
    <t>PCC NF 22494</t>
  </si>
  <si>
    <t>PCC NF 42434</t>
  </si>
  <si>
    <t>PCC NF 2815031</t>
  </si>
  <si>
    <t>RENDIMENTO 07/2020</t>
  </si>
  <si>
    <t>VISIONBAND SOLUÇÕES EM IMPRESSÃO LTDA</t>
  </si>
  <si>
    <t>FUNDO FIXO 08/2020</t>
  </si>
  <si>
    <t>SULMEDIC COMERCIO DE MEDICAMENTOS EIRELI</t>
  </si>
  <si>
    <t>D J PLASTICOS LTDA - EPP</t>
  </si>
  <si>
    <t>CELG DISTRIBUIÇAO S.A</t>
  </si>
  <si>
    <t>ALLMED GESTÃO DE SERVIÇOS DE SAÚDE  - EIRELI</t>
  </si>
  <si>
    <t>NOVA HOSPITALAR COMERCIAL E IMPORTADORA EIRELI ME</t>
  </si>
  <si>
    <t>AMANDA KAROLINA R PEREIRA</t>
  </si>
  <si>
    <t>FOLHA MES 07/2020</t>
  </si>
  <si>
    <t>FGTS FOLHA MÊS 07/2020</t>
  </si>
  <si>
    <t>POLIANA DUARTE LOPES</t>
  </si>
  <si>
    <t>PRO SAUDE DISTRIB DE MEDICAMENTOS EIRELI</t>
  </si>
  <si>
    <t>ADIANTAMENTO 13° 07/2020</t>
  </si>
  <si>
    <t>CAIXA PROGRAMADO</t>
  </si>
  <si>
    <t>EUTAK FIGUEREDO</t>
  </si>
  <si>
    <t>DAIANY PEREIRA DO NASCIMENTO SANTOS CORREIA</t>
  </si>
  <si>
    <t>SUPREMA CONSTRUÇÕES E TERCEIRIZAÇÃO</t>
  </si>
  <si>
    <t>PENHORA JUDICIAL</t>
  </si>
  <si>
    <t>DESPESA ADM DA EXECUTORA</t>
  </si>
  <si>
    <t>NOBEL SERVIÇOS E EVENTOS LTDA</t>
  </si>
  <si>
    <t>MEDMAR DISTR MAT MED HOSPITALAR LTDA</t>
  </si>
  <si>
    <t>EMOB-PROJETOS DE ENG. CONS. CONT EIRELI-ME</t>
  </si>
  <si>
    <t>IRRF RPA N 504</t>
  </si>
  <si>
    <t>IRRF NF 313</t>
  </si>
  <si>
    <t>IRRF NF 1</t>
  </si>
  <si>
    <t>EAMA EQUIPE ATENDIMENTO MEDICO AVANÇADA LTDA</t>
  </si>
  <si>
    <t>IRRF NF  496</t>
  </si>
  <si>
    <t>IRRF NF 42518</t>
  </si>
  <si>
    <t>IRRF NF 135</t>
  </si>
  <si>
    <t>IRRF NF 136</t>
  </si>
  <si>
    <t>IRRF NF 134</t>
  </si>
  <si>
    <t>IRRF NF 279</t>
  </si>
  <si>
    <t>IRRF NF 22646</t>
  </si>
  <si>
    <t>IRRF NF 538031</t>
  </si>
  <si>
    <t>PNCQ - PROGRAMA NACIONAL DE CONTROLE DE QUALIDADE</t>
  </si>
  <si>
    <t>IRRF NF 2844855</t>
  </si>
  <si>
    <t>IRRF FOLHA MÊS 06/2020</t>
  </si>
  <si>
    <t>PCC NF 443</t>
  </si>
  <si>
    <t>PCC NF 42518</t>
  </si>
  <si>
    <t>PCC NF 133</t>
  </si>
  <si>
    <t>PCC NF 135</t>
  </si>
  <si>
    <t>PCC NF 136</t>
  </si>
  <si>
    <t>PCC NF 134</t>
  </si>
  <si>
    <t>PCC NF 214</t>
  </si>
  <si>
    <t>PCC NF 22646</t>
  </si>
  <si>
    <t>PCC NF 528319</t>
  </si>
  <si>
    <t>PCC NF 2839201</t>
  </si>
  <si>
    <t>PCC NF 2820679</t>
  </si>
  <si>
    <t>PCC  NF 01</t>
  </si>
  <si>
    <t>PCC  NF 16</t>
  </si>
  <si>
    <t>GPS FOLHA MES 07/2020</t>
  </si>
  <si>
    <t>GPS NF 496</t>
  </si>
  <si>
    <t>RODOLFO STOPPA JUNIOR - ME</t>
  </si>
  <si>
    <t>HERICK DE SOUSA CUNHA</t>
  </si>
  <si>
    <t>JUARY CARDOSO DE AQUINO E CIA LTDA</t>
  </si>
  <si>
    <t>ADIANTAMENTO FOLHA 08/2020</t>
  </si>
  <si>
    <t>SUPERMEDICA DISTRIBUIDORA HOSPITALAR EIRELI</t>
  </si>
  <si>
    <t>ALEANDRO OLIVEIRA SOUSA</t>
  </si>
  <si>
    <t>VOLGEN HOSPITALAR LTDA - ME</t>
  </si>
  <si>
    <t>PIS FOLHA MES 07/2020</t>
  </si>
  <si>
    <t>SBL DISTRIBUIDORA DE MATERIAIS ESPORTIVOS EIRELI</t>
  </si>
  <si>
    <t>ROMED INDUSTRIA E COMERCIO DE EQUIPAMENTOS MEDICOS EIRELI</t>
  </si>
  <si>
    <t>CAN BD ACC</t>
  </si>
  <si>
    <t>VR BENEFICIOS E PROCESSAMENTO LTDA</t>
  </si>
  <si>
    <t>DEUCILENE GOMES DA ROCHA SILVA</t>
  </si>
  <si>
    <t>HELOISA FERNANDA DAMACENO PINTO</t>
  </si>
  <si>
    <t>STOCK MED PRODUTOS MEDICOS HOSPITALARES</t>
  </si>
  <si>
    <t xml:space="preserve">SANTANA DISTRIBUIÇO EIRELI </t>
  </si>
  <si>
    <t>SOCRAM MAQUINAS E APARELHOS EQUIP. LTDA</t>
  </si>
  <si>
    <t>ACERTO FUNDO FIXO 08/2020</t>
  </si>
  <si>
    <t>RENDIMENTO 08/2020</t>
  </si>
  <si>
    <t>FIGUEIREDO &amp; PINA LTDA</t>
  </si>
  <si>
    <t>PROCIFAR DISTRIBUIDORA LTDA</t>
  </si>
  <si>
    <t>FUNDO FIXO 09/2020</t>
  </si>
  <si>
    <t>12602542024602996.</t>
  </si>
  <si>
    <t>SAN ALVES COMERCIO DE ARTIGOS MED E HOSP EIRELI</t>
  </si>
  <si>
    <t>MASTERMED EIRELI</t>
  </si>
  <si>
    <t>MEDICINI COMERCIO HOSPITALAR LTDA</t>
  </si>
  <si>
    <t>INOVACAO SERVICOS E COMERCIO DE PROD HOSP LTDA</t>
  </si>
  <si>
    <t>ALLMED GESTAO DE SERVICOS DE SAUDE EIRELI</t>
  </si>
  <si>
    <t>FOLHA MÊS 08/2020</t>
  </si>
  <si>
    <t>ISABEL CRISTINA PEREIRA</t>
  </si>
  <si>
    <t>GABRIELA COSTA E SILVA LEMES</t>
  </si>
  <si>
    <t>ADIANTAMENTO 13° 08/2020</t>
  </si>
  <si>
    <t>FGTS FOLHA MÊS 08/2020</t>
  </si>
  <si>
    <t>DESPESAS ADMINISTRATIVAS DA EXECUTORA</t>
  </si>
  <si>
    <t xml:space="preserve">MANUT CAD </t>
  </si>
  <si>
    <t>TECAR DIESEL CAMINHOES E ONIBUS LTDA</t>
  </si>
  <si>
    <t>GLOBAL HOSPITALAR IMPORTACAO E COMERCIO LTDA</t>
  </si>
  <si>
    <t>ISS NF 87</t>
  </si>
  <si>
    <t>DANYEVELLYS CRISTINA DOS SANTOS FLORES</t>
  </si>
  <si>
    <t>MEDCOM COM DE MEDICAMENTOS HOSP LTDA</t>
  </si>
  <si>
    <t>AQUALIT TECNOLOGIA EM SANEAMENTO LTDA</t>
  </si>
  <si>
    <t>PROCESSO JUDICIAL</t>
  </si>
  <si>
    <t>SAMEA KELLEN DE OLIVEIRA</t>
  </si>
  <si>
    <t>B C DISTRIBUIDORA HOSPITALAR EIRELI</t>
  </si>
  <si>
    <t>14204754092020.</t>
  </si>
  <si>
    <t>GPS FOLHA 08/2020</t>
  </si>
  <si>
    <t>BIOMEDICAL EQUIPAMENTOS E PRODUTOS MEDICO CIRUR LTDA</t>
  </si>
  <si>
    <t>12602542026205489.</t>
  </si>
  <si>
    <t>IRRF NF 22833</t>
  </si>
  <si>
    <t>IRRF NF 551</t>
  </si>
  <si>
    <t>IRRF NF 2868535</t>
  </si>
  <si>
    <t>IRRF NF 43092</t>
  </si>
  <si>
    <t>IRRF NF 540075</t>
  </si>
  <si>
    <t>IRRF NF 2013</t>
  </si>
  <si>
    <t>ORBIS GESTAO DE TECNOLOGIA EM SAUDE LTDA</t>
  </si>
  <si>
    <t>PCC NF 22833</t>
  </si>
  <si>
    <t>PCC NF 496</t>
  </si>
  <si>
    <t>PCC NF 2844855</t>
  </si>
  <si>
    <t>PCC NF 2864468</t>
  </si>
  <si>
    <t>PCC NF 43092</t>
  </si>
  <si>
    <t>PCC NF 137</t>
  </si>
  <si>
    <t>PCC NF 138</t>
  </si>
  <si>
    <t>PCC NF 538031</t>
  </si>
  <si>
    <t>PCC NF 279</t>
  </si>
  <si>
    <t>PCC NF 313</t>
  </si>
  <si>
    <t>IRRF FOLHA 07/2020</t>
  </si>
  <si>
    <t>A &amp; C LABOR COMERCIAL IMPORTACAO E EXPORTACAO EIRELI</t>
  </si>
  <si>
    <t>GPS NF 551</t>
  </si>
  <si>
    <t>ADIANTAMENTO FOLHA 09/2020</t>
  </si>
  <si>
    <t>DE PAULI COMERCIO REPRESENTACAO IMP E EXP LTDA</t>
  </si>
  <si>
    <t>2009010274573.</t>
  </si>
  <si>
    <t>2009010274574.</t>
  </si>
  <si>
    <t>LEANDRO XAVIER DOS REIS</t>
  </si>
  <si>
    <t>CASA SAO JOSE COMERCIO DE ALIMENTOS LTDA</t>
  </si>
  <si>
    <t>MARLENE CUSTODIA DE ARAUJO LAGARES LTDA</t>
  </si>
  <si>
    <t>ORGANIZACAO NACIONAL DE ACREDITACAO</t>
  </si>
  <si>
    <t>INNOVA SURGICAL PRODUTOS HOSPITALARES LTDA</t>
  </si>
  <si>
    <t>COFER DISTRIBUICAO DE EQUIPAMENTOS HOSPITALARES EIRELI</t>
  </si>
  <si>
    <t>ELEONORA ALVES BRANDAO E SIQUEIRA</t>
  </si>
  <si>
    <t>GHEOVANNA LOWRRANNY FERNANDES</t>
  </si>
  <si>
    <t>LEONICE SANTANA OLIVEIRA LEONEL</t>
  </si>
  <si>
    <t>MARCELI APARECIDO FERREIRA</t>
  </si>
  <si>
    <t>MAURICIO LOPES DA SILVA</t>
  </si>
  <si>
    <t>THIELLY PRISCILA CAETANO RIOS</t>
  </si>
  <si>
    <t>PIS FOLHA 08/2020</t>
  </si>
  <si>
    <t>BELTA FARMACIA DE MANIPULACAO LTDA</t>
  </si>
  <si>
    <t>BIOLINE COMERCIAL LTDA</t>
  </si>
  <si>
    <t>VIVA PRODUTOS HOSPITALARES EIRELI</t>
  </si>
  <si>
    <t>12602542027304328.</t>
  </si>
  <si>
    <t>APIJA PRODUTOS HOSP LABORAT ONDONT E ASIST TEC LTDA</t>
  </si>
  <si>
    <t>ACERTO FUNDO FIXO 09/2020</t>
  </si>
  <si>
    <t>12602542027404331.</t>
  </si>
  <si>
    <t>MATEUS DE SOUZA DO CARMO</t>
  </si>
  <si>
    <t>MONICA VITORINO DA ROCHA DE ARAUJO</t>
  </si>
  <si>
    <t>RENDIMENTO 09/2020</t>
  </si>
  <si>
    <t>VIVER DIAGNOSTICOS POR IMAGEM LTDA</t>
  </si>
  <si>
    <t>FUNDO FIXO 10/2020</t>
  </si>
  <si>
    <t>GRIFFE PRESTACAO DE SERVICOS AUTOMOTIVOS EIRELI</t>
  </si>
  <si>
    <t>GRIFFE COMERCIO DE PNEUS LTDA</t>
  </si>
  <si>
    <t>KEYANE COSTA MORAIS SOUSA</t>
  </si>
  <si>
    <t>SUELEM PEREIRA SILVA</t>
  </si>
  <si>
    <t>FOLHA 09/2020</t>
  </si>
  <si>
    <t>FGTS FOLHA 09/2020</t>
  </si>
  <si>
    <t>HOSPTECH SERVICOS PARA SAUDE EIRELI</t>
  </si>
  <si>
    <t>AMANDA PERREIRA DA SILVA</t>
  </si>
  <si>
    <t>CASSIO HENRIQUE DE S OLIVEIRA</t>
  </si>
  <si>
    <t>GOLDSERV COMERCIAL EIRELI</t>
  </si>
  <si>
    <t>DEVOLUCAO</t>
  </si>
  <si>
    <t>DEVOLUCAO DE VALORES - OFICIO 10374-2020</t>
  </si>
  <si>
    <t>RPA N 507</t>
  </si>
  <si>
    <t>ERIKA BARCELOS COSTA</t>
  </si>
  <si>
    <t>RPA N 505</t>
  </si>
  <si>
    <t>RPA N 508</t>
  </si>
  <si>
    <t>JAQUELINE VIEIRA DE ALMEIDA</t>
  </si>
  <si>
    <t>RPA N 506</t>
  </si>
  <si>
    <t>ADIANTAMENTO 13° 09/2020</t>
  </si>
  <si>
    <t>MAYCON JERRY NUNES</t>
  </si>
  <si>
    <t>MEDILAR IMP E EXP DE PROD MEDICO HOSPITALARES S.A</t>
  </si>
  <si>
    <t>MACMED SOLUCOES EM SAUDE LTDA</t>
  </si>
  <si>
    <t>ANTARES MATERIAIS CIRURGICOS LTDA</t>
  </si>
  <si>
    <t>MARIA LUCIA RODRIGUES SILVA</t>
  </si>
  <si>
    <t>ISS RPA N 505</t>
  </si>
  <si>
    <t>ISS RPA N 506</t>
  </si>
  <si>
    <t>ISS RPA N 508</t>
  </si>
  <si>
    <t>ISS RPA N 507</t>
  </si>
  <si>
    <t>ALVO HIENIZACAO LTDA</t>
  </si>
  <si>
    <t>R2 COMERCIO E SERVICOS EIRELI</t>
  </si>
  <si>
    <t>ALFA DISTRIBUIDORA DE MEDICAMENTOS MAT HOSP EIRELI</t>
  </si>
  <si>
    <t>JOELMA FERREIRA DA COSTA</t>
  </si>
  <si>
    <t>CICERO ALVES DE BRITO ME</t>
  </si>
  <si>
    <t>PREMIUM HOSPITALAR EIRELI</t>
  </si>
  <si>
    <t>IRRF NF 23053</t>
  </si>
  <si>
    <t>IRRF NF 2892240</t>
  </si>
  <si>
    <t>IRRF NF 548392</t>
  </si>
  <si>
    <t>IRRF NF 403</t>
  </si>
  <si>
    <t>IRRF NF 2087</t>
  </si>
  <si>
    <t>ORBIS GESTAO DE TECNOLOGIA EM SAUDE</t>
  </si>
  <si>
    <t>IRRF NF 415</t>
  </si>
  <si>
    <t>IRRF FOLHA 08/2020</t>
  </si>
  <si>
    <t>PCC NF 23053</t>
  </si>
  <si>
    <t>PCC NF 551</t>
  </si>
  <si>
    <t>PCC NF 2868535</t>
  </si>
  <si>
    <t>PCC NF 2886656</t>
  </si>
  <si>
    <t>PCC NF 143</t>
  </si>
  <si>
    <t>PCC NF 540075</t>
  </si>
  <si>
    <t>PCC NF 345</t>
  </si>
  <si>
    <t>PCC NF 2013</t>
  </si>
  <si>
    <t>PCC NF 43384</t>
  </si>
  <si>
    <t xml:space="preserve">AQUALIT TECNOLOGIA EM SANEAMENTO </t>
  </si>
  <si>
    <t>2010010579913.</t>
  </si>
  <si>
    <t>2010010579914.</t>
  </si>
  <si>
    <t>GPS FOLHA 09/2020</t>
  </si>
  <si>
    <t>GPS NF 143</t>
  </si>
  <si>
    <t>SAMARA PRISCILA ANACLETO SOUZA</t>
  </si>
  <si>
    <t>R R FERREIRA MATERIAIS ELETRICOS E HOSPITALARES LTDA</t>
  </si>
  <si>
    <t>JOSE IGOR FERREIRA SANTOS JESUS</t>
  </si>
  <si>
    <t>ADIANTAMENTO FOLHA 10/2020</t>
  </si>
  <si>
    <t>PIS FOLHA 09/2020</t>
  </si>
  <si>
    <t>EMBALAGENS JK LTDA</t>
  </si>
  <si>
    <t>TH COMMERCE EIRELI</t>
  </si>
  <si>
    <t>LIMINAR JUDICIAL</t>
  </si>
  <si>
    <t>DEVOLUCAO ALCOOL HURSO</t>
  </si>
  <si>
    <t>MV INFORMATICA NORDESTE LTDA</t>
  </si>
  <si>
    <t>RONALDO JOSE BASTOS</t>
  </si>
  <si>
    <t>MATHEUS SAN TIAGO LOPES DE SOUZA</t>
  </si>
  <si>
    <t>FRANCIVANIA BARBOSA DE ANDRADE</t>
  </si>
  <si>
    <t>ACERTO FUNDO FIXO 10/2020</t>
  </si>
  <si>
    <t>MUNDO DIGITAL PRESTACAO DE SERV EM CERTIFICACAO DIGITAL</t>
  </si>
  <si>
    <t>DOZONO E COSTA TELECOMUNICACOES LTDA</t>
  </si>
  <si>
    <t>REEMBOLSO 3346</t>
  </si>
  <si>
    <t>REEMBOLSO 5744</t>
  </si>
  <si>
    <t>REEMBOLSO 3345</t>
  </si>
  <si>
    <t>RENDIMENTO 10/2020</t>
  </si>
  <si>
    <t>FUNDO FIXO 11/2020</t>
  </si>
  <si>
    <t>M M DE MELO ME</t>
  </si>
  <si>
    <t>FOLHA 10/2020</t>
  </si>
  <si>
    <t>RPA N 509</t>
  </si>
  <si>
    <t>ALEIDIANE PEREIRA DA SILVA</t>
  </si>
  <si>
    <t>RPA N 512</t>
  </si>
  <si>
    <t>IANA CRISTINA OLIVEIRA GOMES</t>
  </si>
  <si>
    <t>RPA N 510</t>
  </si>
  <si>
    <t>RPA N 513</t>
  </si>
  <si>
    <t>KARITA VEIGA BRAGA</t>
  </si>
  <si>
    <t>RPA N 511</t>
  </si>
  <si>
    <t>MARINA SOUZA ROCHA</t>
  </si>
  <si>
    <t>RPA N 514</t>
  </si>
  <si>
    <t>FGTS FOLHA 10/2020</t>
  </si>
  <si>
    <t>ESPIRITECH SOLUCOES EM TECNOLOGIA LTDA</t>
  </si>
  <si>
    <t>LUCAS AZEREDO PECLAT MESQUITA LTDA</t>
  </si>
  <si>
    <t>SANEAMNETO DE GOIAS S.A</t>
  </si>
  <si>
    <t>AMEDICA PRODUTOS DESCARTAVEIS EIRELI</t>
  </si>
  <si>
    <t>GEOVANNA HEVELYN MENDONCA CORDEIRO</t>
  </si>
  <si>
    <t>EDENEI AFONSO PEREIRA VEIGA</t>
  </si>
  <si>
    <t>WELITON CARLOS DA SILVA</t>
  </si>
  <si>
    <t>RPA N 515</t>
  </si>
  <si>
    <t>HELMITON KEELLER BORGES PRATEADO</t>
  </si>
  <si>
    <t>CIRURGICA PREMIUM DIST DE PROD HOSPITALARES LTDA</t>
  </si>
  <si>
    <t>MARTINS DISTRIBUICAO E LOGISTICA EIRELI</t>
  </si>
  <si>
    <t>APOLLO MATERIAIS MEDICO HOSPITALARES LTDA</t>
  </si>
  <si>
    <t>ISS NF 98</t>
  </si>
  <si>
    <t>ISS RPA N 515</t>
  </si>
  <si>
    <t>ISS RPA N 512</t>
  </si>
  <si>
    <t>ISS RPA N 510</t>
  </si>
  <si>
    <t>ISS RPA N 509</t>
  </si>
  <si>
    <t>ISS RPA N 513</t>
  </si>
  <si>
    <t>ISS RPA N 514</t>
  </si>
  <si>
    <t>ISS RPA N 511</t>
  </si>
  <si>
    <t>MARIANA SOUZA</t>
  </si>
  <si>
    <t>NOBEL SERVICOS E EVENTOS LTDA</t>
  </si>
  <si>
    <t>SUPORTE SISTEMAS DE AR CONDICIONADO LTDA</t>
  </si>
  <si>
    <t>DIRECTA COMERCIO SERVICOS E SOLUCOES LTDA</t>
  </si>
  <si>
    <t>H M BORGES</t>
  </si>
  <si>
    <t>14890256112020.</t>
  </si>
  <si>
    <t>ADIANTAMENTO FOLHA 11/2020</t>
  </si>
  <si>
    <t>2011010862213.</t>
  </si>
  <si>
    <t>2011010862212.</t>
  </si>
  <si>
    <t>PCC NF 23200</t>
  </si>
  <si>
    <t>PCC NF 2892240</t>
  </si>
  <si>
    <t>PCC NF 2910234</t>
  </si>
  <si>
    <t>PCC NF 144</t>
  </si>
  <si>
    <t>PCC NF 145</t>
  </si>
  <si>
    <t>PCC NF 548392</t>
  </si>
  <si>
    <t>PCC NF 554056</t>
  </si>
  <si>
    <t>EAMA EQUIPE DE ATENDIMENTO MEDICO AVANCADO LTDA</t>
  </si>
  <si>
    <t>PCC NF 3</t>
  </si>
  <si>
    <t>PCC NF 2087</t>
  </si>
  <si>
    <t>PCC NF 415</t>
  </si>
  <si>
    <t>PCC NF 423</t>
  </si>
  <si>
    <t>PCC NF 12752</t>
  </si>
  <si>
    <t>PCC NF 12875</t>
  </si>
  <si>
    <t>PCC NF 108</t>
  </si>
  <si>
    <t>PCC NF 166</t>
  </si>
  <si>
    <t>IRRF FOLHA 09/2020</t>
  </si>
  <si>
    <t>IRRF NF 23200</t>
  </si>
  <si>
    <t>IRRF NF 2915759</t>
  </si>
  <si>
    <t>IRRF NF 145</t>
  </si>
  <si>
    <t>IRRF NF 554056</t>
  </si>
  <si>
    <t>IRRF NF 452</t>
  </si>
  <si>
    <t>IRRF NF 2135</t>
  </si>
  <si>
    <t>IRRF NF 422</t>
  </si>
  <si>
    <t>IRRF NF 423</t>
  </si>
  <si>
    <t>IRRF NF 166</t>
  </si>
  <si>
    <t>IRRF RPA 10/2020</t>
  </si>
  <si>
    <t>HOSPMED COMERCIO DE PRODUTOS HOSPITALARES LTDA</t>
  </si>
  <si>
    <t>GPS FOLHA 10/2020</t>
  </si>
  <si>
    <t>GPS NF 145</t>
  </si>
  <si>
    <t>GPS NF 98</t>
  </si>
  <si>
    <t>A F DO NASCIMENTO</t>
  </si>
  <si>
    <t>SANTANA DISTRIBUICAO EIRELI</t>
  </si>
  <si>
    <t>PADUA EXTINTORES EIRELI</t>
  </si>
  <si>
    <t>MASTECH TECNOLOGIA LTDA</t>
  </si>
  <si>
    <t>LUCIMEIRE DE SOUZA GOMES</t>
  </si>
  <si>
    <t>ALESSANDRA CLAUDIA JACOBY DE MELO</t>
  </si>
  <si>
    <t>MARCELA MARIANO NUNES</t>
  </si>
  <si>
    <t>MULTIFARMA COMERCIO E REPRESENTACOES LTDA</t>
  </si>
  <si>
    <t>DAIANE CRISTINA PAIVA FRANCO</t>
  </si>
  <si>
    <t>ANA CAROLINA RODRIGUES DA CRUZ</t>
  </si>
  <si>
    <t>ADIANTAMENTO 13° 11/2020</t>
  </si>
  <si>
    <t>EPI 360 INDUSTRIA COMERCIO IMPORTACAO E EXPORTACAO LTDA</t>
  </si>
  <si>
    <t>PIS FOLHA 10/2020</t>
  </si>
  <si>
    <t>WERBRAN DISTRIBUIDORA DE MEDICAMENTOS LTDA</t>
  </si>
  <si>
    <t>DOMINGOS FERREIRA MARTINS FIL</t>
  </si>
  <si>
    <t>MARIA DIVINA DE SA</t>
  </si>
  <si>
    <t>MARIA MADALENA DO AMARAL LEAL</t>
  </si>
  <si>
    <t>MAYRA GOMES BORGES SOUSA</t>
  </si>
  <si>
    <t>PRISCILLA FREIRE DIAS</t>
  </si>
  <si>
    <t>CORPHO COMERCIO DE PRODUTOS HOSPITALARES LTDA</t>
  </si>
  <si>
    <t>ACERTO FUNDO FIXO 11/2020</t>
  </si>
  <si>
    <t>RENDIMENTO 11/2020</t>
  </si>
  <si>
    <t>LUCAS AZEREDO PECLAT MESQUITA</t>
  </si>
  <si>
    <t>THAIS CRISTINA BUENO DE CARVALHO</t>
  </si>
  <si>
    <t>SAFA CHAKIB GHALFI</t>
  </si>
  <si>
    <t>AGILLE COMERCIO DE MEDICAMENTOS LTDA</t>
  </si>
  <si>
    <t>FUNDO FIXO 12/2020</t>
  </si>
  <si>
    <t>12602542033802863.</t>
  </si>
  <si>
    <t>ALVO HIGIENIZACAO LTDA</t>
  </si>
  <si>
    <t>ELIZAMARA DAS NEVES MESQUITA</t>
  </si>
  <si>
    <t>PATRICIA GONCALVES DE LIMA</t>
  </si>
  <si>
    <t>SYNARA APARECIDA LIMA DE SOUZA</t>
  </si>
  <si>
    <t>FOLHA 11/2020</t>
  </si>
  <si>
    <t>FGTS FOLHA 11/2020</t>
  </si>
  <si>
    <t>RPA N 516</t>
  </si>
  <si>
    <t>RPA N 517</t>
  </si>
  <si>
    <t>DAVID DE MELO GORJUX</t>
  </si>
  <si>
    <t>RPA N 518</t>
  </si>
  <si>
    <t>RPA N 519</t>
  </si>
  <si>
    <t>RPA N 521</t>
  </si>
  <si>
    <t>RPA N 522</t>
  </si>
  <si>
    <t>RPA N 523</t>
  </si>
  <si>
    <t>RPA N 520</t>
  </si>
  <si>
    <t>LUDMILLA SANTANA ARAUJO</t>
  </si>
  <si>
    <t>LEIDIANE FERREIRA DA SILVA AMO</t>
  </si>
  <si>
    <t>LINDALVA DA COSTA</t>
  </si>
  <si>
    <t xml:space="preserve">LUCAS AZEREDO PLECAT MESQUITA </t>
  </si>
  <si>
    <t>SINGULAR DISTRIBUIDORA DE PROD HOSP EIRELI</t>
  </si>
  <si>
    <t xml:space="preserve">ISS RPA N </t>
  </si>
  <si>
    <t>ISS NF 103</t>
  </si>
  <si>
    <t>ACERTO FUNDO FIXO 12/2020</t>
  </si>
  <si>
    <t>RENDIMENTO 12/2020</t>
  </si>
  <si>
    <t>https://ibghorg.sharepoint.com/:x:/r/documentos/_layouts/15/Doc.aspx?sourcedoc=%7B0287BC76-70EA-5F77-A329-59B1FFB4672E%7D&amp;file=FLUXO%20CAIXA%20-%202020%20-%20DEZEMBRO%20-%20HEELJ.2.0.xlsx&amp;action=default&amp;mobileredirect=true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</si>
</sst>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2"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11"/>
      <color rgb="FF0D0D0D"/>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6">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59999389629810485"/>
        <bgColor indexed="64"/>
      </patternFill>
    </fill>
  </fills>
  <borders count="52">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medium">
        <color auto="1"/>
      </left>
      <right style="medium">
        <color auto="1"/>
      </right>
      <top style="thin">
        <color auto="1"/>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436">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0" fontId="52" fillId="17" borderId="6" xfId="0" applyFont="1" applyFill="1" applyBorder="1" applyAlignment="1">
      <alignment horizontal="left"/>
    </xf>
    <xf numFmtId="0" fontId="53" fillId="0" borderId="6" xfId="0" applyFont="1" applyBorder="1" applyAlignment="1">
      <alignment horizontal="left"/>
    </xf>
    <xf numFmtId="0" fontId="52" fillId="0" borderId="33" xfId="0" applyFont="1" applyBorder="1" applyAlignment="1">
      <alignment horizontal="center"/>
    </xf>
    <xf numFmtId="0" fontId="53" fillId="17" borderId="6" xfId="0" applyFont="1" applyFill="1" applyBorder="1" applyAlignment="1">
      <alignment horizontal="center" vertical="center"/>
    </xf>
    <xf numFmtId="0" fontId="52" fillId="0" borderId="8" xfId="0" applyFont="1" applyBorder="1"/>
    <xf numFmtId="0" fontId="52" fillId="17" borderId="6" xfId="0" applyFont="1" applyFill="1" applyBorder="1" applyAlignment="1">
      <alignment horizontal="center" vertical="center"/>
    </xf>
    <xf numFmtId="11" fontId="52" fillId="0" borderId="6" xfId="0" applyNumberFormat="1" applyFont="1" applyBorder="1" applyAlignment="1">
      <alignment horizontal="center" vertical="center"/>
    </xf>
    <xf numFmtId="0" fontId="53" fillId="0" borderId="6" xfId="0" applyFont="1" applyBorder="1" applyAlignment="1">
      <alignment horizontal="center" vertical="center"/>
    </xf>
    <xf numFmtId="0" fontId="52" fillId="0" borderId="34" xfId="0" applyFont="1" applyBorder="1" applyAlignment="1">
      <alignment horizontal="center" vertical="center"/>
    </xf>
    <xf numFmtId="4" fontId="52" fillId="0" borderId="34" xfId="0" applyNumberFormat="1" applyFont="1" applyBorder="1"/>
    <xf numFmtId="14" fontId="52" fillId="0" borderId="33" xfId="0" applyNumberFormat="1" applyFont="1" applyBorder="1" applyAlignment="1">
      <alignment horizontal="center"/>
    </xf>
    <xf numFmtId="0" fontId="52" fillId="0" borderId="33" xfId="0" applyFont="1" applyBorder="1" applyAlignment="1">
      <alignment horizontal="center" vertical="center"/>
    </xf>
    <xf numFmtId="4" fontId="54" fillId="0" borderId="6" xfId="0" applyNumberFormat="1" applyFont="1" applyBorder="1"/>
    <xf numFmtId="0" fontId="54" fillId="0" borderId="6" xfId="0" applyFont="1" applyBorder="1"/>
    <xf numFmtId="14" fontId="52" fillId="0" borderId="6" xfId="0" applyNumberFormat="1" applyFont="1" applyBorder="1" applyAlignment="1">
      <alignment horizontal="right"/>
    </xf>
    <xf numFmtId="14" fontId="53" fillId="0" borderId="6" xfId="0" applyNumberFormat="1" applyFont="1" applyBorder="1" applyAlignment="1">
      <alignment horizontal="right"/>
    </xf>
    <xf numFmtId="14" fontId="52" fillId="0" borderId="6" xfId="0" applyNumberFormat="1" applyFont="1" applyBorder="1"/>
    <xf numFmtId="0" fontId="52" fillId="0" borderId="34" xfId="0" applyFont="1" applyBorder="1"/>
    <xf numFmtId="4" fontId="52" fillId="0" borderId="6" xfId="0" applyNumberFormat="1" applyFont="1" applyBorder="1" applyAlignment="1">
      <alignment horizontal="right"/>
    </xf>
    <xf numFmtId="0" fontId="52" fillId="0" borderId="6" xfId="0" applyFont="1" applyBorder="1" applyAlignment="1">
      <alignment horizontal="right"/>
    </xf>
    <xf numFmtId="0" fontId="52" fillId="0" borderId="18" xfId="0" applyFont="1" applyBorder="1" applyAlignment="1">
      <alignment horizontal="right"/>
    </xf>
    <xf numFmtId="4" fontId="55" fillId="0" borderId="0" xfId="0" applyNumberFormat="1" applyFont="1" applyAlignment="1">
      <alignment horizontal="center" wrapText="1"/>
    </xf>
    <xf numFmtId="0" fontId="55" fillId="0" borderId="0" xfId="0" applyFont="1" applyAlignment="1">
      <alignment horizontal="center" wrapText="1"/>
    </xf>
    <xf numFmtId="10" fontId="46" fillId="4" borderId="8" xfId="3" applyNumberFormat="1" applyFont="1" applyBorder="1" applyProtection="1"/>
    <xf numFmtId="43" fontId="56" fillId="0" borderId="0" xfId="15" applyFont="1"/>
    <xf numFmtId="43" fontId="57" fillId="0" borderId="0" xfId="15" applyFont="1" applyAlignment="1">
      <alignment horizontal="center" wrapText="1"/>
    </xf>
    <xf numFmtId="4" fontId="52" fillId="19" borderId="6" xfId="0" applyNumberFormat="1" applyFont="1" applyFill="1" applyBorder="1" applyAlignment="1">
      <alignment horizontal="right"/>
    </xf>
    <xf numFmtId="0" fontId="52" fillId="19" borderId="6" xfId="0" applyFont="1" applyFill="1" applyBorder="1" applyAlignment="1">
      <alignment horizontal="left"/>
    </xf>
    <xf numFmtId="0" fontId="2" fillId="19" borderId="6" xfId="6" applyFill="1" applyBorder="1" applyAlignment="1">
      <alignment horizontal="left"/>
    </xf>
    <xf numFmtId="14" fontId="52" fillId="19" borderId="6" xfId="0" applyNumberFormat="1" applyFont="1" applyFill="1" applyBorder="1" applyAlignment="1">
      <alignment horizontal="right"/>
    </xf>
    <xf numFmtId="0" fontId="52" fillId="19" borderId="6" xfId="0" applyFont="1" applyFill="1" applyBorder="1" applyAlignment="1">
      <alignment horizontal="center" vertical="center"/>
    </xf>
    <xf numFmtId="0" fontId="52" fillId="19" borderId="6" xfId="0" applyFont="1" applyFill="1" applyBorder="1"/>
    <xf numFmtId="4" fontId="52" fillId="0" borderId="6" xfId="0" applyNumberFormat="1" applyFont="1" applyFill="1" applyBorder="1" applyAlignment="1">
      <alignment horizontal="right"/>
    </xf>
    <xf numFmtId="0" fontId="52" fillId="20" borderId="6" xfId="0" applyFont="1" applyFill="1" applyBorder="1" applyAlignment="1">
      <alignment horizontal="center"/>
    </xf>
    <xf numFmtId="0" fontId="52" fillId="20" borderId="6" xfId="0" applyFont="1" applyFill="1" applyBorder="1" applyAlignment="1">
      <alignment horizontal="left"/>
    </xf>
    <xf numFmtId="0" fontId="2" fillId="20" borderId="6" xfId="6" applyFill="1" applyBorder="1" applyAlignment="1">
      <alignment horizontal="left"/>
    </xf>
    <xf numFmtId="14" fontId="52" fillId="20" borderId="6" xfId="0" applyNumberFormat="1" applyFont="1" applyFill="1" applyBorder="1" applyAlignment="1">
      <alignment horizontal="right"/>
    </xf>
    <xf numFmtId="0" fontId="52" fillId="20" borderId="6" xfId="0" applyFont="1" applyFill="1" applyBorder="1" applyAlignment="1">
      <alignment horizontal="center" vertical="center"/>
    </xf>
    <xf numFmtId="0" fontId="52" fillId="20" borderId="6" xfId="0" applyFont="1" applyFill="1" applyBorder="1"/>
    <xf numFmtId="4" fontId="52" fillId="20" borderId="6" xfId="0" applyNumberFormat="1" applyFont="1" applyFill="1" applyBorder="1" applyAlignment="1">
      <alignment horizontal="right"/>
    </xf>
    <xf numFmtId="0" fontId="52" fillId="21" borderId="6" xfId="0" applyFont="1" applyFill="1" applyBorder="1" applyAlignment="1">
      <alignment horizontal="center"/>
    </xf>
    <xf numFmtId="0" fontId="52" fillId="21" borderId="6" xfId="0" applyFont="1" applyFill="1" applyBorder="1" applyAlignment="1">
      <alignment horizontal="left"/>
    </xf>
    <xf numFmtId="0" fontId="2" fillId="21" borderId="6" xfId="6" applyFill="1" applyBorder="1" applyAlignment="1">
      <alignment horizontal="left"/>
    </xf>
    <xf numFmtId="14" fontId="52" fillId="21" borderId="6" xfId="0" applyNumberFormat="1" applyFont="1" applyFill="1" applyBorder="1" applyAlignment="1">
      <alignment horizontal="right"/>
    </xf>
    <xf numFmtId="0" fontId="52" fillId="21" borderId="6" xfId="0" applyFont="1" applyFill="1" applyBorder="1" applyAlignment="1">
      <alignment horizontal="center" vertical="center"/>
    </xf>
    <xf numFmtId="0" fontId="52" fillId="21" borderId="6" xfId="0" applyFont="1" applyFill="1" applyBorder="1"/>
    <xf numFmtId="4" fontId="52" fillId="21" borderId="6" xfId="0" applyNumberFormat="1" applyFont="1" applyFill="1" applyBorder="1" applyAlignment="1">
      <alignment horizontal="right"/>
    </xf>
    <xf numFmtId="0" fontId="52" fillId="22" borderId="6" xfId="0" applyFont="1" applyFill="1" applyBorder="1" applyAlignment="1">
      <alignment horizontal="center"/>
    </xf>
    <xf numFmtId="0" fontId="52" fillId="22" borderId="6" xfId="0" applyFont="1" applyFill="1" applyBorder="1" applyAlignment="1">
      <alignment horizontal="left"/>
    </xf>
    <xf numFmtId="0" fontId="2" fillId="22" borderId="6" xfId="6" applyFill="1" applyBorder="1" applyAlignment="1">
      <alignment horizontal="left"/>
    </xf>
    <xf numFmtId="14" fontId="52" fillId="22" borderId="6" xfId="0" applyNumberFormat="1" applyFont="1" applyFill="1" applyBorder="1" applyAlignment="1">
      <alignment horizontal="right"/>
    </xf>
    <xf numFmtId="0" fontId="52" fillId="22" borderId="6" xfId="0" applyFont="1" applyFill="1" applyBorder="1" applyAlignment="1">
      <alignment horizontal="center" vertical="center"/>
    </xf>
    <xf numFmtId="0" fontId="52" fillId="22" borderId="6" xfId="0" applyFont="1" applyFill="1" applyBorder="1"/>
    <xf numFmtId="4" fontId="52" fillId="22" borderId="6" xfId="0" applyNumberFormat="1" applyFont="1" applyFill="1" applyBorder="1" applyAlignment="1">
      <alignment horizontal="right"/>
    </xf>
    <xf numFmtId="0" fontId="52" fillId="23" borderId="6" xfId="0" applyFont="1" applyFill="1" applyBorder="1" applyAlignment="1">
      <alignment horizontal="center"/>
    </xf>
    <xf numFmtId="0" fontId="52" fillId="23" borderId="6" xfId="0" applyFont="1" applyFill="1" applyBorder="1" applyAlignment="1">
      <alignment horizontal="left"/>
    </xf>
    <xf numFmtId="0" fontId="2" fillId="23" borderId="6" xfId="6" applyFill="1" applyBorder="1" applyAlignment="1">
      <alignment horizontal="left"/>
    </xf>
    <xf numFmtId="14" fontId="52" fillId="23" borderId="6" xfId="0" applyNumberFormat="1" applyFont="1" applyFill="1" applyBorder="1" applyAlignment="1">
      <alignment horizontal="right"/>
    </xf>
    <xf numFmtId="0" fontId="52" fillId="23" borderId="6" xfId="0" applyFont="1" applyFill="1" applyBorder="1" applyAlignment="1">
      <alignment horizontal="center" vertical="center"/>
    </xf>
    <xf numFmtId="0" fontId="52" fillId="23" borderId="6" xfId="0" applyFont="1" applyFill="1" applyBorder="1"/>
    <xf numFmtId="4" fontId="52" fillId="23" borderId="6" xfId="0" applyNumberFormat="1" applyFont="1" applyFill="1" applyBorder="1" applyAlignment="1">
      <alignment horizontal="right"/>
    </xf>
    <xf numFmtId="0" fontId="52" fillId="0" borderId="6" xfId="0" applyFont="1" applyFill="1" applyBorder="1" applyAlignment="1">
      <alignment horizontal="center"/>
    </xf>
    <xf numFmtId="0" fontId="52" fillId="0" borderId="6" xfId="0" applyFont="1" applyFill="1" applyBorder="1" applyAlignment="1">
      <alignment horizontal="left"/>
    </xf>
    <xf numFmtId="14" fontId="52" fillId="0" borderId="6" xfId="0" applyNumberFormat="1" applyFont="1" applyFill="1" applyBorder="1" applyAlignment="1">
      <alignment horizontal="right"/>
    </xf>
    <xf numFmtId="0" fontId="52" fillId="0" borderId="6" xfId="0" applyFont="1" applyFill="1" applyBorder="1" applyAlignment="1">
      <alignment horizontal="center" vertical="center"/>
    </xf>
    <xf numFmtId="0" fontId="52" fillId="0" borderId="6" xfId="0" applyFont="1" applyFill="1" applyBorder="1"/>
    <xf numFmtId="9" fontId="15" fillId="7" borderId="0" xfId="4" applyNumberFormat="1" applyFont="1" applyFill="1" applyBorder="1" applyAlignment="1" applyProtection="1">
      <alignment horizontal="center" vertical="center" wrapText="1"/>
    </xf>
    <xf numFmtId="0" fontId="58" fillId="2" borderId="0" xfId="2" applyFont="1" applyFill="1"/>
    <xf numFmtId="0" fontId="58" fillId="2" borderId="0" xfId="2" applyFont="1" applyFill="1" applyAlignment="1">
      <alignment horizontal="center"/>
    </xf>
    <xf numFmtId="0" fontId="59" fillId="0" borderId="0" xfId="4" applyNumberFormat="1" applyFont="1" applyBorder="1" applyAlignment="1" applyProtection="1">
      <alignment horizontal="center" vertical="center" wrapText="1"/>
    </xf>
    <xf numFmtId="172" fontId="59" fillId="0" borderId="0" xfId="4" applyNumberFormat="1" applyFont="1" applyBorder="1" applyAlignment="1" applyProtection="1">
      <alignment vertical="center" wrapText="1"/>
    </xf>
    <xf numFmtId="164" fontId="59" fillId="0" borderId="0" xfId="4" applyFont="1" applyBorder="1" applyProtection="1"/>
    <xf numFmtId="164" fontId="59" fillId="0" borderId="0" xfId="4" applyFont="1" applyBorder="1" applyAlignment="1" applyProtection="1">
      <alignment vertical="center" wrapText="1"/>
    </xf>
    <xf numFmtId="4" fontId="60" fillId="0" borderId="0" xfId="2" applyNumberFormat="1" applyFont="1"/>
    <xf numFmtId="4" fontId="61" fillId="0" borderId="0" xfId="2" applyNumberFormat="1" applyFont="1"/>
    <xf numFmtId="171" fontId="37" fillId="21" borderId="35" xfId="12" applyNumberFormat="1" applyFont="1" applyFill="1" applyBorder="1"/>
    <xf numFmtId="171" fontId="37" fillId="21" borderId="35" xfId="0" applyNumberFormat="1" applyFont="1" applyFill="1" applyBorder="1"/>
    <xf numFmtId="43" fontId="0" fillId="21" borderId="6" xfId="8" applyFont="1" applyFill="1" applyBorder="1"/>
    <xf numFmtId="0" fontId="40" fillId="21" borderId="0" xfId="6" applyFont="1" applyFill="1"/>
    <xf numFmtId="43" fontId="0" fillId="24" borderId="6" xfId="8" applyFont="1" applyFill="1" applyBorder="1"/>
    <xf numFmtId="0" fontId="40" fillId="24" borderId="0" xfId="6" applyFont="1" applyFill="1"/>
    <xf numFmtId="43" fontId="0" fillId="11" borderId="6" xfId="8" applyFont="1" applyFill="1" applyBorder="1"/>
    <xf numFmtId="0" fontId="40" fillId="11" borderId="0" xfId="6" applyFont="1" applyFill="1"/>
    <xf numFmtId="171" fontId="36" fillId="21" borderId="35" xfId="12" applyNumberFormat="1" applyFont="1" applyFill="1" applyBorder="1"/>
    <xf numFmtId="4" fontId="45" fillId="0" borderId="16" xfId="0" applyNumberFormat="1" applyFont="1" applyFill="1" applyBorder="1"/>
    <xf numFmtId="171" fontId="37" fillId="25"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45" fillId="0" borderId="48" xfId="0" applyNumberFormat="1" applyFont="1" applyBorder="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9" xfId="12" applyFont="1" applyBorder="1" applyAlignment="1">
      <alignment horizontal="center" vertical="center" textRotation="255"/>
    </xf>
    <xf numFmtId="0" fontId="37" fillId="0" borderId="51"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21" Type="http://schemas.openxmlformats.org/officeDocument/2006/relationships/hyperlink" Target="javascript:pesquisaDOC('08/03/2017');" TargetMode="External"/><Relationship Id="rId34" Type="http://schemas.openxmlformats.org/officeDocument/2006/relationships/printerSettings" Target="../printerSettings/printerSettings4.bin"/><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hyperlink" Target="https://ibghorg.sharepoint.com/:x:/r/documentos/_layouts/15/Doc.aspx?sourcedoc=%7B0287BC76-70EA-5F77-A329-59B1FFB4672E%7D&amp;file=FLUXO%20CAIXA%20-%202020%20-%20DEZEMBRO%20-%20HEELJ.2.0.xlsx&amp;action=default&amp;mobileredirect=true" TargetMode="Externa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37" Type="http://schemas.openxmlformats.org/officeDocument/2006/relationships/comments" Target="../comments1.xm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vmlDrawing" Target="../drawings/vmlDrawing1.v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drawing" Target="../drawings/drawing1.xml"/><Relationship Id="rId8" Type="http://schemas.openxmlformats.org/officeDocument/2006/relationships/hyperlink" Target="javascript:abreLinkTed('163636',%20'21/03/2017',%20'45.584,29',%20'ENVIO%20TED');" TargetMode="External"/><Relationship Id="rId3" Type="http://schemas.openxmlformats.org/officeDocument/2006/relationships/hyperlink" Target="javascript:abreLinkTed('197058',%20'10/03/2017',%20'15.000,00',%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86"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408" t="s">
        <v>0</v>
      </c>
      <c r="B1" s="408"/>
      <c r="C1" s="408"/>
      <c r="D1" s="408"/>
      <c r="E1" s="408"/>
      <c r="F1" s="408"/>
      <c r="G1" s="408"/>
      <c r="H1" s="408"/>
      <c r="I1" s="408"/>
      <c r="J1" s="408"/>
      <c r="K1" s="408"/>
      <c r="L1" s="408"/>
      <c r="M1" s="382"/>
    </row>
    <row r="2" spans="1:15" ht="15" customHeight="1" x14ac:dyDescent="0.3">
      <c r="A2" s="409" t="s">
        <v>1</v>
      </c>
      <c r="B2" s="409"/>
      <c r="C2" s="409"/>
      <c r="D2" s="409"/>
      <c r="E2" s="409"/>
      <c r="F2" s="409"/>
      <c r="G2" s="409"/>
      <c r="H2" s="409"/>
      <c r="I2" s="409"/>
      <c r="J2" s="409"/>
      <c r="K2" s="409"/>
      <c r="L2" s="409"/>
      <c r="M2" s="382"/>
    </row>
    <row r="3" spans="1:15" ht="15.75" customHeight="1" thickBot="1" x14ac:dyDescent="0.35">
      <c r="A3" s="410" t="s">
        <v>2</v>
      </c>
      <c r="B3" s="410"/>
      <c r="C3" s="410"/>
      <c r="D3" s="410"/>
      <c r="E3" s="410"/>
      <c r="F3" s="410"/>
      <c r="G3" s="410"/>
      <c r="H3" s="410"/>
      <c r="I3" s="410"/>
      <c r="J3" s="410"/>
      <c r="K3" s="410"/>
      <c r="L3" s="410"/>
      <c r="M3" s="383"/>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84"/>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f>'Base -Receita-Despesa'!BJ14</f>
        <v>875522.2300000001</v>
      </c>
      <c r="I5" s="27" t="e">
        <f>'Base -Receita-Despesa'!#REF!</f>
        <v>#REF!</v>
      </c>
      <c r="J5" s="28">
        <f>E5/D5</f>
        <v>5.6687687894098211</v>
      </c>
      <c r="K5" s="27">
        <f>HLOOKUP($K$4,$D$4:$J$17,M5,0)</f>
        <v>8878320.879999999</v>
      </c>
      <c r="L5" s="28">
        <f t="shared" ref="L5:L7" si="0">K5/E5</f>
        <v>7.8177897052535634</v>
      </c>
      <c r="M5" s="385">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f>'Base -Receita-Despesa'!BU69</f>
        <v>6886779.5599999996</v>
      </c>
      <c r="I6" s="27" t="e">
        <f>'Base -Receita-Despesa'!#REF!</f>
        <v>#REF!</v>
      </c>
      <c r="J6" s="28">
        <f>E6/D6</f>
        <v>7.8177897052535634</v>
      </c>
      <c r="K6" s="27">
        <f t="shared" ref="K6:K15" si="1">HLOOKUP($K$4,$D$4:$J$17,M6,0)</f>
        <v>1208</v>
      </c>
      <c r="L6" s="28">
        <f t="shared" si="0"/>
        <v>1.3606176396724242E-4</v>
      </c>
      <c r="M6" s="385">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37223624.189999998</v>
      </c>
      <c r="I7" s="27">
        <f t="shared" ca="1" si="2"/>
        <v>0</v>
      </c>
      <c r="J7" s="28">
        <f ca="1">E7/D7</f>
        <v>1.6690832894057892</v>
      </c>
      <c r="K7" s="27">
        <f t="shared" ca="1" si="1"/>
        <v>18895313.170000002</v>
      </c>
      <c r="L7" s="28">
        <f t="shared" ca="1" si="0"/>
        <v>0.71937935533316666</v>
      </c>
      <c r="M7" s="385">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81">
        <f ca="1">K8/E8</f>
        <v>0.71937935533316666</v>
      </c>
      <c r="M8" s="385">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-4585.2700000000004</v>
      </c>
      <c r="I9" s="27">
        <f t="shared" ca="1" si="3"/>
        <v>0</v>
      </c>
      <c r="J9" s="28">
        <f ca="1">E9/D9</f>
        <v>41.965826012164406</v>
      </c>
      <c r="K9" s="27">
        <f t="shared" ca="1" si="1"/>
        <v>-1008295.4</v>
      </c>
      <c r="L9" s="28">
        <f t="shared" ref="L9:L17" ca="1" si="4">K9/E9</f>
        <v>0.87863472837950485</v>
      </c>
      <c r="M9" s="385">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-17406203.659999996</v>
      </c>
      <c r="I10" s="27">
        <f t="shared" ca="1" si="5"/>
        <v>0</v>
      </c>
      <c r="J10" s="28">
        <f t="shared" ref="J10:J16" ca="1" si="6">E10/D10</f>
        <v>1.1222658098981078</v>
      </c>
      <c r="K10" s="27">
        <f t="shared" ca="1" si="1"/>
        <v>-16023975.549999999</v>
      </c>
      <c r="L10" s="28">
        <f t="shared" ca="1" si="4"/>
        <v>2.0519454772668291</v>
      </c>
      <c r="M10" s="385">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-816200.02999999991</v>
      </c>
      <c r="I11" s="35">
        <f t="shared" ca="1" si="7"/>
        <v>0</v>
      </c>
      <c r="J11" s="28">
        <f t="shared" ca="1" si="6"/>
        <v>0.4541264201388675</v>
      </c>
      <c r="K11" s="35">
        <f t="shared" ca="1" si="1"/>
        <v>-585008.22000000009</v>
      </c>
      <c r="L11" s="36">
        <f t="shared" ca="1" si="4"/>
        <v>2.1372699124265049</v>
      </c>
      <c r="M11" s="385">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-5504005.9799999986</v>
      </c>
      <c r="I12" s="27">
        <f t="shared" ca="1" si="8"/>
        <v>0</v>
      </c>
      <c r="J12" s="28">
        <f t="shared" ca="1" si="6"/>
        <v>1.2973802151269926</v>
      </c>
      <c r="K12" s="27">
        <f t="shared" ca="1" si="1"/>
        <v>-7468233.3529999973</v>
      </c>
      <c r="L12" s="28">
        <f t="shared" ca="1" si="4"/>
        <v>1.034399694949715</v>
      </c>
      <c r="M12" s="385">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-3825879.54</v>
      </c>
      <c r="I13" s="27">
        <f t="shared" ca="1" si="9"/>
        <v>0</v>
      </c>
      <c r="J13" s="28">
        <f t="shared" ca="1" si="6"/>
        <v>0.95500992336437829</v>
      </c>
      <c r="K13" s="27">
        <f t="shared" ca="1" si="1"/>
        <v>-1199994.4500000002</v>
      </c>
      <c r="L13" s="28">
        <f t="shared" ca="1" si="4"/>
        <v>1.0757961703953549</v>
      </c>
      <c r="M13" s="385">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-50399.85</v>
      </c>
      <c r="I14" s="27">
        <f t="shared" ca="1" si="10"/>
        <v>0</v>
      </c>
      <c r="J14" s="28">
        <f t="shared" ca="1" si="6"/>
        <v>2.3452389087987218</v>
      </c>
      <c r="K14" s="27">
        <f t="shared" ca="1" si="1"/>
        <v>-36862.92</v>
      </c>
      <c r="L14" s="28">
        <f t="shared" ca="1" si="4"/>
        <v>0.66718454136777561</v>
      </c>
      <c r="M14" s="385">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f>SUM('Base -Receita-Despesa'!BV37,'Base -Receita-Despesa'!BV39,'Base -Receita-Despesa'!S42:BV46,'Base -Receita-Despesa'!BV48:BV49)</f>
        <v>-8979857.4924238939</v>
      </c>
      <c r="I15" s="27" t="e">
        <f>SUM('Base -Receita-Despesa'!#REF!,'Base -Receita-Despesa'!#REF!,'Base -Receita-Despesa'!#REF!,'Base -Receita-Despesa'!#REF!)</f>
        <v>#REF!</v>
      </c>
      <c r="J15" s="28">
        <f t="shared" si="6"/>
        <v>1.9766436213717413</v>
      </c>
      <c r="K15" s="27">
        <f t="shared" si="1"/>
        <v>-1457900.5752902187</v>
      </c>
      <c r="L15" s="28">
        <f t="shared" si="4"/>
        <v>1.6154997485834133</v>
      </c>
      <c r="M15" s="385">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f t="shared" ca="1" si="11"/>
        <v>-36587131.82242389</v>
      </c>
      <c r="I16" s="31" t="e">
        <f t="shared" ca="1" si="11"/>
        <v>#REF!</v>
      </c>
      <c r="J16" s="192">
        <f t="shared" ca="1" si="6"/>
        <v>1.2514553551995626</v>
      </c>
      <c r="K16" s="31">
        <f ca="1">SUM(K9:K15)</f>
        <v>-27780270.468290213</v>
      </c>
      <c r="L16" s="192">
        <f t="shared" ca="1" si="4"/>
        <v>1.499733821880143</v>
      </c>
      <c r="M16" s="385">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f t="shared" ca="1" si="12"/>
        <v>-36587131.82242389</v>
      </c>
      <c r="I17" s="38" t="e">
        <f t="shared" ca="1" si="12"/>
        <v>#REF!</v>
      </c>
      <c r="J17" s="39">
        <f ca="1">E17/D17</f>
        <v>8.2780868783327914</v>
      </c>
      <c r="K17" s="38">
        <f ca="1">K8+K16</f>
        <v>-8884957.2982902117</v>
      </c>
      <c r="L17" s="39">
        <f t="shared" ca="1" si="4"/>
        <v>-1.1475322237463808</v>
      </c>
      <c r="M17" s="385">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406" t="s">
        <v>21</v>
      </c>
      <c r="B20" s="406"/>
      <c r="C20" s="406"/>
      <c r="D20" s="406"/>
      <c r="E20" s="406"/>
      <c r="F20" s="406"/>
      <c r="G20" s="406"/>
      <c r="H20" s="406"/>
      <c r="I20" s="406"/>
      <c r="J20" s="406"/>
      <c r="K20" s="406"/>
      <c r="L20" s="406"/>
    </row>
    <row r="21" spans="1:15" x14ac:dyDescent="0.3">
      <c r="A21" s="406" t="s">
        <v>22</v>
      </c>
      <c r="B21" s="406"/>
      <c r="C21" s="406"/>
      <c r="D21" s="406"/>
      <c r="E21" s="406"/>
      <c r="F21" s="406"/>
      <c r="G21" s="406"/>
      <c r="H21" s="406"/>
      <c r="I21" s="406"/>
      <c r="J21" s="406"/>
      <c r="K21" s="406"/>
      <c r="L21" s="406"/>
    </row>
    <row r="22" spans="1:15" x14ac:dyDescent="0.3">
      <c r="A22" s="405" t="s">
        <v>23</v>
      </c>
      <c r="B22" s="405"/>
      <c r="C22" s="405"/>
      <c r="D22" s="405"/>
      <c r="E22" s="405"/>
      <c r="F22" s="257"/>
      <c r="G22" s="257"/>
      <c r="H22" s="257"/>
      <c r="I22" s="257"/>
      <c r="J22" s="43"/>
      <c r="K22" s="43"/>
      <c r="L22" s="43"/>
    </row>
    <row r="23" spans="1:15" ht="12.75" customHeight="1" x14ac:dyDescent="0.3">
      <c r="A23" s="407" t="s">
        <v>24</v>
      </c>
      <c r="B23" s="407"/>
      <c r="C23" s="407"/>
      <c r="D23" s="407"/>
      <c r="E23" s="407"/>
      <c r="F23" s="258"/>
      <c r="G23" s="258"/>
      <c r="H23" s="258"/>
      <c r="I23" s="258"/>
      <c r="J23" s="43"/>
      <c r="K23" s="43"/>
      <c r="L23" s="43"/>
    </row>
    <row r="24" spans="1:15" x14ac:dyDescent="0.3">
      <c r="A24" s="407"/>
      <c r="B24" s="407"/>
      <c r="C24" s="407"/>
      <c r="D24" s="407"/>
      <c r="E24" s="407"/>
      <c r="F24" s="258"/>
      <c r="G24" s="258"/>
      <c r="H24" s="258"/>
      <c r="I24" s="258"/>
      <c r="J24" s="43"/>
      <c r="K24" s="43"/>
      <c r="L24" s="43"/>
    </row>
    <row r="25" spans="1:15" x14ac:dyDescent="0.3">
      <c r="A25" s="407"/>
      <c r="B25" s="407"/>
      <c r="C25" s="407"/>
      <c r="D25" s="407"/>
      <c r="E25" s="407"/>
      <c r="F25" s="258"/>
      <c r="G25" s="258"/>
      <c r="H25" s="258"/>
      <c r="I25" s="258"/>
      <c r="J25" s="43"/>
      <c r="K25" s="43"/>
      <c r="L25" s="43"/>
    </row>
    <row r="26" spans="1:15" x14ac:dyDescent="0.3">
      <c r="A26" s="407"/>
      <c r="B26" s="407"/>
      <c r="C26" s="407"/>
      <c r="D26" s="407"/>
      <c r="E26" s="407"/>
      <c r="F26" s="258"/>
      <c r="G26" s="258"/>
      <c r="H26" s="258"/>
      <c r="I26" s="258"/>
      <c r="J26" s="43"/>
      <c r="K26" s="43"/>
      <c r="L26" s="43"/>
    </row>
    <row r="27" spans="1:15" x14ac:dyDescent="0.3">
      <c r="A27" s="407"/>
      <c r="B27" s="407"/>
      <c r="C27" s="407"/>
      <c r="D27" s="407"/>
      <c r="E27" s="407"/>
      <c r="F27" s="258"/>
      <c r="G27" s="258"/>
      <c r="H27" s="258"/>
      <c r="I27" s="258"/>
      <c r="J27" s="43"/>
      <c r="K27" s="43"/>
      <c r="L27" s="43"/>
    </row>
    <row r="28" spans="1:15" x14ac:dyDescent="0.3">
      <c r="A28" s="407"/>
      <c r="B28" s="407"/>
      <c r="C28" s="407"/>
      <c r="D28" s="407"/>
      <c r="E28" s="407"/>
      <c r="F28" s="258"/>
      <c r="G28" s="258"/>
      <c r="H28" s="258"/>
      <c r="I28" s="258"/>
      <c r="J28" s="43"/>
      <c r="K28" s="43"/>
      <c r="L28" s="43"/>
    </row>
    <row r="29" spans="1:15" s="20" customFormat="1" ht="13.2" x14ac:dyDescent="0.25">
      <c r="A29" s="21"/>
      <c r="B29" s="22"/>
      <c r="M29" s="386"/>
    </row>
    <row r="30" spans="1:15" s="20" customFormat="1" ht="13.2" x14ac:dyDescent="0.25">
      <c r="A30" s="21"/>
      <c r="B30" s="22"/>
      <c r="M30" s="386"/>
    </row>
    <row r="31" spans="1:15" s="20" customFormat="1" ht="13.2" x14ac:dyDescent="0.25">
      <c r="A31" s="21"/>
      <c r="B31" s="22"/>
      <c r="M31" s="386"/>
    </row>
    <row r="32" spans="1:15" s="20" customFormat="1" ht="13.2" x14ac:dyDescent="0.25">
      <c r="A32" s="21"/>
      <c r="B32" s="22"/>
      <c r="M32" s="386"/>
    </row>
    <row r="33" spans="1:13" s="20" customFormat="1" ht="13.2" x14ac:dyDescent="0.25">
      <c r="A33" s="21"/>
      <c r="B33" s="22"/>
      <c r="M33" s="386"/>
    </row>
    <row r="34" spans="1:13" s="20" customFormat="1" ht="13.2" x14ac:dyDescent="0.25">
      <c r="A34" s="21"/>
      <c r="B34" s="22"/>
      <c r="M34" s="386"/>
    </row>
    <row r="35" spans="1:13" s="20" customFormat="1" ht="13.2" x14ac:dyDescent="0.25">
      <c r="A35" s="21"/>
      <c r="B35" s="22"/>
      <c r="M35" s="386"/>
    </row>
    <row r="36" spans="1:13" s="20" customFormat="1" ht="13.2" x14ac:dyDescent="0.25">
      <c r="A36" s="21"/>
      <c r="B36" s="22"/>
      <c r="M36" s="386"/>
    </row>
    <row r="37" spans="1:13" s="20" customFormat="1" ht="13.2" x14ac:dyDescent="0.25">
      <c r="A37" s="21"/>
      <c r="B37" s="22"/>
      <c r="M37" s="386"/>
    </row>
    <row r="38" spans="1:13" s="20" customFormat="1" ht="13.2" x14ac:dyDescent="0.25">
      <c r="A38" s="21"/>
      <c r="B38" s="22"/>
      <c r="M38" s="386"/>
    </row>
    <row r="39" spans="1:13" s="20" customFormat="1" ht="13.2" x14ac:dyDescent="0.25">
      <c r="A39" s="21"/>
      <c r="B39" s="22"/>
      <c r="M39" s="386"/>
    </row>
    <row r="40" spans="1:13" s="20" customFormat="1" ht="13.2" x14ac:dyDescent="0.25">
      <c r="A40" s="21"/>
      <c r="B40" s="22"/>
      <c r="M40" s="386"/>
    </row>
    <row r="41" spans="1:13" s="20" customFormat="1" ht="13.2" x14ac:dyDescent="0.25">
      <c r="A41" s="21"/>
      <c r="B41" s="22"/>
      <c r="M41" s="386"/>
    </row>
    <row r="42" spans="1:13" s="20" customFormat="1" ht="13.2" x14ac:dyDescent="0.25">
      <c r="A42" s="21"/>
      <c r="B42" s="22"/>
      <c r="M42" s="386"/>
    </row>
    <row r="43" spans="1:13" s="20" customFormat="1" ht="13.2" x14ac:dyDescent="0.25">
      <c r="A43" s="21"/>
      <c r="B43" s="22"/>
      <c r="M43" s="387"/>
    </row>
    <row r="44" spans="1:13" s="20" customFormat="1" ht="13.2" x14ac:dyDescent="0.25">
      <c r="A44" s="21"/>
      <c r="B44" s="22"/>
      <c r="M44" s="388"/>
    </row>
    <row r="45" spans="1:13" s="20" customFormat="1" ht="13.2" x14ac:dyDescent="0.25">
      <c r="A45" s="21"/>
      <c r="B45" s="22"/>
      <c r="M45" s="386"/>
    </row>
    <row r="46" spans="1:13" s="20" customFormat="1" ht="13.2" x14ac:dyDescent="0.25">
      <c r="A46" s="21"/>
      <c r="B46" s="22"/>
      <c r="M46" s="386"/>
    </row>
    <row r="47" spans="1:13" s="20" customFormat="1" ht="13.2" x14ac:dyDescent="0.25">
      <c r="A47" s="21"/>
      <c r="B47" s="22"/>
      <c r="M47" s="389"/>
    </row>
    <row r="48" spans="1:13" s="20" customFormat="1" ht="13.2" x14ac:dyDescent="0.25">
      <c r="A48" s="21"/>
      <c r="B48" s="22"/>
      <c r="M48" s="386"/>
    </row>
    <row r="49" spans="1:13" s="20" customFormat="1" ht="13.2" x14ac:dyDescent="0.25">
      <c r="A49" s="21"/>
      <c r="B49" s="22"/>
      <c r="M49" s="386"/>
    </row>
    <row r="50" spans="1:13" s="20" customFormat="1" ht="13.2" x14ac:dyDescent="0.25">
      <c r="A50" s="21"/>
      <c r="B50" s="22"/>
      <c r="M50" s="386"/>
    </row>
    <row r="51" spans="1:13" s="20" customFormat="1" ht="13.2" x14ac:dyDescent="0.25">
      <c r="A51" s="21"/>
      <c r="B51" s="22"/>
      <c r="M51" s="386"/>
    </row>
    <row r="52" spans="1:13" s="20" customFormat="1" ht="13.2" x14ac:dyDescent="0.25">
      <c r="A52" s="21"/>
      <c r="B52" s="22"/>
      <c r="M52" s="386"/>
    </row>
    <row r="53" spans="1:13" s="20" customFormat="1" ht="13.2" x14ac:dyDescent="0.25">
      <c r="A53" s="21"/>
      <c r="B53" s="22"/>
      <c r="M53" s="386"/>
    </row>
    <row r="63" spans="1:13" s="20" customFormat="1" ht="13.2" x14ac:dyDescent="0.25">
      <c r="A63" s="21"/>
      <c r="B63" s="22"/>
      <c r="M63" s="386"/>
    </row>
    <row r="64" spans="1:13" s="20" customFormat="1" ht="13.2" x14ac:dyDescent="0.25">
      <c r="A64" s="21"/>
      <c r="B64" s="22"/>
      <c r="M64" s="386"/>
    </row>
    <row r="65" spans="1:13" s="20" customFormat="1" ht="13.2" x14ac:dyDescent="0.25">
      <c r="A65" s="21"/>
      <c r="B65" s="22"/>
      <c r="M65" s="386"/>
    </row>
    <row r="66" spans="1:13" s="20" customFormat="1" ht="13.2" x14ac:dyDescent="0.25">
      <c r="A66" s="21"/>
      <c r="B66" s="22"/>
      <c r="M66" s="386"/>
    </row>
    <row r="67" spans="1:13" s="20" customFormat="1" ht="13.2" x14ac:dyDescent="0.25">
      <c r="A67" s="21"/>
      <c r="B67" s="22"/>
      <c r="M67" s="386"/>
    </row>
    <row r="68" spans="1:13" s="20" customFormat="1" ht="13.2" x14ac:dyDescent="0.25">
      <c r="A68" s="21"/>
      <c r="B68" s="22"/>
      <c r="M68" s="386"/>
    </row>
    <row r="69" spans="1:13" s="20" customFormat="1" ht="13.2" x14ac:dyDescent="0.25">
      <c r="A69" s="21"/>
      <c r="B69" s="22"/>
      <c r="M69" s="386"/>
    </row>
    <row r="70" spans="1:13" s="20" customFormat="1" ht="13.2" x14ac:dyDescent="0.25">
      <c r="A70" s="21"/>
      <c r="B70" s="22"/>
      <c r="M70" s="386"/>
    </row>
    <row r="71" spans="1:13" s="20" customFormat="1" ht="13.2" x14ac:dyDescent="0.25">
      <c r="A71" s="21"/>
      <c r="B71" s="22"/>
      <c r="M71" s="386"/>
    </row>
    <row r="72" spans="1:13" s="20" customFormat="1" ht="13.2" x14ac:dyDescent="0.25">
      <c r="A72" s="21"/>
      <c r="B72" s="22"/>
      <c r="M72" s="386"/>
    </row>
    <row r="88" spans="1:13" ht="23.25" customHeight="1" x14ac:dyDescent="0.3"/>
    <row r="89" spans="1:13" s="20" customFormat="1" ht="13.2" x14ac:dyDescent="0.25">
      <c r="A89" s="406"/>
      <c r="B89" s="406"/>
      <c r="C89" s="406"/>
      <c r="D89" s="406"/>
      <c r="E89" s="406"/>
      <c r="F89" s="406"/>
      <c r="G89" s="406"/>
      <c r="H89" s="406"/>
      <c r="I89" s="406"/>
      <c r="J89" s="406"/>
      <c r="K89" s="406"/>
      <c r="L89" s="406"/>
      <c r="M89" s="386"/>
    </row>
    <row r="90" spans="1:13" s="20" customFormat="1" ht="13.8" x14ac:dyDescent="0.25">
      <c r="A90" s="47"/>
      <c r="B90" s="47"/>
      <c r="C90" s="47"/>
      <c r="D90" s="47"/>
      <c r="E90" s="47"/>
      <c r="F90" s="47"/>
      <c r="G90" s="47"/>
      <c r="H90" s="47"/>
      <c r="I90" s="47"/>
      <c r="J90" s="47"/>
      <c r="M90" s="386"/>
    </row>
    <row r="91" spans="1:13" s="20" customFormat="1" ht="13.8" x14ac:dyDescent="0.25">
      <c r="A91" s="47"/>
      <c r="B91" s="47"/>
      <c r="C91" s="47"/>
      <c r="D91" s="47"/>
      <c r="E91" s="47"/>
      <c r="F91" s="47"/>
      <c r="G91" s="47"/>
      <c r="H91" s="47"/>
      <c r="I91" s="47"/>
      <c r="J91" s="47"/>
      <c r="M91" s="386"/>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X106"/>
  <sheetViews>
    <sheetView showGridLines="0" tabSelected="1" zoomScaleNormal="100" workbookViewId="0">
      <pane xSplit="2" ySplit="14" topLeftCell="C15" activePane="bottomRight" state="frozen"/>
      <selection pane="topRight" activeCell="C1" sqref="C1"/>
      <selection pane="bottomLeft" activeCell="A15" sqref="A15"/>
      <selection pane="bottomRight" activeCell="C3" sqref="C3:O4"/>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63" width="11" style="114" customWidth="1" outlineLevel="1"/>
    <col min="64" max="64" width="11.88671875" style="118" customWidth="1" outlineLevel="1"/>
    <col min="65" max="65" width="11.33203125" style="114" bestFit="1" customWidth="1" outlineLevel="1"/>
    <col min="66" max="66" width="11" style="119" customWidth="1" outlineLevel="1"/>
    <col min="67" max="67" width="11" style="120" customWidth="1" outlineLevel="1"/>
    <col min="68" max="69" width="11" style="114" customWidth="1" outlineLevel="1"/>
    <col min="70" max="70" width="11.88671875" style="114" customWidth="1" outlineLevel="1"/>
    <col min="71" max="73" width="11" style="114" customWidth="1" outlineLevel="1"/>
    <col min="74" max="74" width="11.88671875" style="117" bestFit="1" customWidth="1"/>
    <col min="75" max="75" width="9.5546875" style="117" bestFit="1" customWidth="1"/>
    <col min="76" max="76" width="1.6640625" style="114" customWidth="1"/>
    <col min="77" max="16384" width="11.5546875" style="114"/>
  </cols>
  <sheetData>
    <row r="1" spans="2:76"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c r="BJ1" s="214"/>
      <c r="BK1" s="214"/>
      <c r="BL1" s="214"/>
      <c r="BM1" s="214"/>
      <c r="BN1" s="214"/>
      <c r="BO1" s="214"/>
      <c r="BP1" s="214"/>
      <c r="BQ1" s="214"/>
      <c r="BR1" s="214"/>
      <c r="BS1" s="214"/>
      <c r="BT1" s="214"/>
      <c r="BU1" s="214"/>
      <c r="BV1" s="214"/>
      <c r="BX1" s="214"/>
    </row>
    <row r="2" spans="2:76" ht="8.25" customHeight="1" thickBot="1" x14ac:dyDescent="0.35">
      <c r="AO2" s="412" t="s">
        <v>37</v>
      </c>
      <c r="AP2" s="412"/>
      <c r="AQ2" s="412"/>
      <c r="AR2" s="412"/>
      <c r="BD2" s="412" t="str">
        <f>"Referência: Jan a Dez /"&amp;AU3</f>
        <v>Referência: Jan a Dez /2019</v>
      </c>
      <c r="BE2" s="412"/>
      <c r="BF2" s="412"/>
      <c r="BG2" s="412"/>
      <c r="BS2" s="412" t="str">
        <f>"Referência: Jan a Dez /"&amp;BJ3</f>
        <v>Referência: Jan a Dez /2020</v>
      </c>
      <c r="BT2" s="412"/>
      <c r="BU2" s="412"/>
      <c r="BV2" s="412"/>
    </row>
    <row r="3" spans="2:76" ht="12.6" thickBot="1" x14ac:dyDescent="0.35">
      <c r="B3" s="422" t="s">
        <v>38</v>
      </c>
      <c r="C3" s="423">
        <v>2016</v>
      </c>
      <c r="D3" s="423"/>
      <c r="E3" s="423"/>
      <c r="F3" s="423"/>
      <c r="G3" s="423"/>
      <c r="H3" s="423"/>
      <c r="I3" s="423"/>
      <c r="J3" s="423"/>
      <c r="K3" s="423"/>
      <c r="L3" s="423"/>
      <c r="M3" s="423"/>
      <c r="N3" s="423"/>
      <c r="O3" s="423"/>
      <c r="P3" s="206"/>
      <c r="Q3" s="424">
        <v>2017</v>
      </c>
      <c r="R3" s="424"/>
      <c r="S3" s="424"/>
      <c r="T3" s="424"/>
      <c r="U3" s="424"/>
      <c r="V3" s="424"/>
      <c r="W3" s="424"/>
      <c r="X3" s="424"/>
      <c r="Y3" s="424"/>
      <c r="Z3" s="424"/>
      <c r="AA3" s="424"/>
      <c r="AB3" s="424"/>
      <c r="AC3" s="424"/>
      <c r="AD3" s="424"/>
      <c r="AE3" s="121"/>
      <c r="AF3" s="413">
        <v>2018</v>
      </c>
      <c r="AG3" s="413"/>
      <c r="AH3" s="413"/>
      <c r="AI3" s="413"/>
      <c r="AJ3" s="413"/>
      <c r="AK3" s="413"/>
      <c r="AL3" s="413"/>
      <c r="AM3" s="413"/>
      <c r="AN3" s="413"/>
      <c r="AO3" s="413"/>
      <c r="AP3" s="413"/>
      <c r="AQ3" s="413"/>
      <c r="AR3" s="413"/>
      <c r="AS3" s="413"/>
      <c r="AT3" s="121"/>
      <c r="AU3" s="413">
        <v>2019</v>
      </c>
      <c r="AV3" s="413"/>
      <c r="AW3" s="413"/>
      <c r="AX3" s="413"/>
      <c r="AY3" s="413"/>
      <c r="AZ3" s="413"/>
      <c r="BA3" s="413"/>
      <c r="BB3" s="413"/>
      <c r="BC3" s="413"/>
      <c r="BD3" s="413"/>
      <c r="BE3" s="413"/>
      <c r="BF3" s="413"/>
      <c r="BG3" s="413"/>
      <c r="BH3" s="413"/>
      <c r="BI3" s="121"/>
      <c r="BJ3" s="413">
        <v>2020</v>
      </c>
      <c r="BK3" s="413"/>
      <c r="BL3" s="413"/>
      <c r="BM3" s="413"/>
      <c r="BN3" s="413"/>
      <c r="BO3" s="413"/>
      <c r="BP3" s="413"/>
      <c r="BQ3" s="413"/>
      <c r="BR3" s="413"/>
      <c r="BS3" s="413"/>
      <c r="BT3" s="413"/>
      <c r="BU3" s="413"/>
      <c r="BV3" s="413"/>
      <c r="BW3" s="413"/>
      <c r="BX3" s="121"/>
    </row>
    <row r="4" spans="2:76" ht="12.6" thickBot="1" x14ac:dyDescent="0.35">
      <c r="B4" s="422"/>
      <c r="C4" s="423"/>
      <c r="D4" s="423"/>
      <c r="E4" s="423"/>
      <c r="F4" s="423"/>
      <c r="G4" s="423"/>
      <c r="H4" s="423"/>
      <c r="I4" s="423"/>
      <c r="J4" s="423"/>
      <c r="K4" s="423"/>
      <c r="L4" s="423"/>
      <c r="M4" s="423"/>
      <c r="N4" s="423"/>
      <c r="O4" s="423"/>
      <c r="P4" s="206"/>
      <c r="Q4" s="424"/>
      <c r="R4" s="424"/>
      <c r="S4" s="424"/>
      <c r="T4" s="424"/>
      <c r="U4" s="424"/>
      <c r="V4" s="424"/>
      <c r="W4" s="424"/>
      <c r="X4" s="424"/>
      <c r="Y4" s="424"/>
      <c r="Z4" s="424"/>
      <c r="AA4" s="424"/>
      <c r="AB4" s="424"/>
      <c r="AC4" s="424"/>
      <c r="AD4" s="424"/>
      <c r="AE4" s="121"/>
      <c r="AF4" s="413"/>
      <c r="AG4" s="413"/>
      <c r="AH4" s="413"/>
      <c r="AI4" s="413"/>
      <c r="AJ4" s="413"/>
      <c r="AK4" s="413"/>
      <c r="AL4" s="413"/>
      <c r="AM4" s="413"/>
      <c r="AN4" s="413"/>
      <c r="AO4" s="413"/>
      <c r="AP4" s="413"/>
      <c r="AQ4" s="413"/>
      <c r="AR4" s="413"/>
      <c r="AS4" s="413"/>
      <c r="AT4" s="121"/>
      <c r="AU4" s="413"/>
      <c r="AV4" s="413"/>
      <c r="AW4" s="413"/>
      <c r="AX4" s="413"/>
      <c r="AY4" s="413"/>
      <c r="AZ4" s="413"/>
      <c r="BA4" s="413"/>
      <c r="BB4" s="413"/>
      <c r="BC4" s="413"/>
      <c r="BD4" s="413"/>
      <c r="BE4" s="413"/>
      <c r="BF4" s="413"/>
      <c r="BG4" s="413"/>
      <c r="BH4" s="413"/>
      <c r="BI4" s="121"/>
      <c r="BJ4" s="413"/>
      <c r="BK4" s="413"/>
      <c r="BL4" s="413"/>
      <c r="BM4" s="413"/>
      <c r="BN4" s="413"/>
      <c r="BO4" s="413"/>
      <c r="BP4" s="413"/>
      <c r="BQ4" s="413"/>
      <c r="BR4" s="413"/>
      <c r="BS4" s="413"/>
      <c r="BT4" s="413"/>
      <c r="BU4" s="413"/>
      <c r="BV4" s="413"/>
      <c r="BW4" s="413"/>
      <c r="BX4" s="121"/>
    </row>
    <row r="5" spans="2:76"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c r="BJ5" s="228" t="str">
        <f>LEFT(AU5,6)&amp;RIGHT(AU5,2)+1</f>
        <v>jan/2020</v>
      </c>
      <c r="BK5" s="228" t="str">
        <f t="shared" ref="BK5:BU5" si="25">LEFT(AV5,6)&amp;RIGHT(AV5,2)+1</f>
        <v>fev/2020</v>
      </c>
      <c r="BL5" s="228" t="str">
        <f t="shared" si="25"/>
        <v>mar/2020</v>
      </c>
      <c r="BM5" s="228" t="str">
        <f t="shared" si="25"/>
        <v>abr/2020</v>
      </c>
      <c r="BN5" s="228" t="str">
        <f t="shared" si="25"/>
        <v>mai/2020</v>
      </c>
      <c r="BO5" s="228" t="str">
        <f t="shared" si="25"/>
        <v>jun/2020</v>
      </c>
      <c r="BP5" s="228" t="str">
        <f t="shared" si="25"/>
        <v>jul/2020</v>
      </c>
      <c r="BQ5" s="228" t="str">
        <f t="shared" si="25"/>
        <v>ago/2020</v>
      </c>
      <c r="BR5" s="228" t="str">
        <f t="shared" si="25"/>
        <v>set/2020</v>
      </c>
      <c r="BS5" s="228" t="str">
        <f t="shared" si="25"/>
        <v>out/2020</v>
      </c>
      <c r="BT5" s="228" t="str">
        <f t="shared" si="25"/>
        <v>nov/2020</v>
      </c>
      <c r="BU5" s="228" t="str">
        <f t="shared" si="25"/>
        <v>dez/2020</v>
      </c>
      <c r="BV5" s="228"/>
      <c r="BW5" s="223"/>
      <c r="BX5" s="121"/>
    </row>
    <row r="6" spans="2:76"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c r="BJ6" s="225" t="s">
        <v>39</v>
      </c>
      <c r="BK6" s="226" t="s">
        <v>40</v>
      </c>
      <c r="BL6" s="226" t="s">
        <v>41</v>
      </c>
      <c r="BM6" s="226" t="s">
        <v>42</v>
      </c>
      <c r="BN6" s="226" t="s">
        <v>43</v>
      </c>
      <c r="BO6" s="226" t="s">
        <v>44</v>
      </c>
      <c r="BP6" s="226" t="s">
        <v>45</v>
      </c>
      <c r="BQ6" s="226" t="s">
        <v>46</v>
      </c>
      <c r="BR6" s="226" t="s">
        <v>47</v>
      </c>
      <c r="BS6" s="226" t="s">
        <v>48</v>
      </c>
      <c r="BT6" s="226" t="s">
        <v>49</v>
      </c>
      <c r="BU6" s="226" t="s">
        <v>50</v>
      </c>
      <c r="BV6" s="222" t="s">
        <v>30</v>
      </c>
      <c r="BW6" s="227" t="s">
        <v>52</v>
      </c>
      <c r="BX6" s="121"/>
    </row>
    <row r="7" spans="2:76" x14ac:dyDescent="0.3">
      <c r="B7" s="245" t="s">
        <v>53</v>
      </c>
      <c r="C7" s="127"/>
      <c r="D7" s="128"/>
      <c r="E7" s="128"/>
      <c r="F7" s="129"/>
      <c r="G7" s="128"/>
      <c r="H7" s="128"/>
      <c r="I7" s="128"/>
      <c r="J7" s="128"/>
      <c r="K7" s="128"/>
      <c r="L7" s="128"/>
      <c r="M7" s="128"/>
      <c r="N7" s="229"/>
      <c r="O7" s="236"/>
      <c r="P7" s="207"/>
      <c r="Q7" s="417"/>
      <c r="R7" s="418"/>
      <c r="S7" s="418"/>
      <c r="T7" s="418"/>
      <c r="U7" s="418"/>
      <c r="V7" s="418"/>
      <c r="W7" s="418"/>
      <c r="X7" s="418"/>
      <c r="Y7" s="418"/>
      <c r="Z7" s="418"/>
      <c r="AA7" s="418"/>
      <c r="AB7" s="418"/>
      <c r="AC7" s="418"/>
      <c r="AD7" s="419"/>
      <c r="AE7" s="130"/>
      <c r="AF7" s="414"/>
      <c r="AG7" s="414"/>
      <c r="AH7" s="414"/>
      <c r="AI7" s="414"/>
      <c r="AJ7" s="414"/>
      <c r="AK7" s="414"/>
      <c r="AL7" s="414"/>
      <c r="AM7" s="414"/>
      <c r="AN7" s="414"/>
      <c r="AO7" s="414"/>
      <c r="AP7" s="414"/>
      <c r="AQ7" s="414"/>
      <c r="AR7" s="414"/>
      <c r="AS7" s="414"/>
      <c r="AT7" s="130"/>
      <c r="AU7" s="414"/>
      <c r="AV7" s="414"/>
      <c r="AW7" s="414"/>
      <c r="AX7" s="414"/>
      <c r="AY7" s="414"/>
      <c r="AZ7" s="414"/>
      <c r="BA7" s="414"/>
      <c r="BB7" s="414"/>
      <c r="BC7" s="414"/>
      <c r="BD7" s="414"/>
      <c r="BE7" s="414"/>
      <c r="BF7" s="414"/>
      <c r="BG7" s="414"/>
      <c r="BH7" s="414"/>
      <c r="BI7" s="130"/>
      <c r="BJ7" s="414"/>
      <c r="BK7" s="414"/>
      <c r="BL7" s="414"/>
      <c r="BM7" s="414"/>
      <c r="BN7" s="414"/>
      <c r="BO7" s="414"/>
      <c r="BP7" s="414"/>
      <c r="BQ7" s="414"/>
      <c r="BR7" s="414"/>
      <c r="BS7" s="414"/>
      <c r="BT7" s="414"/>
      <c r="BU7" s="414"/>
      <c r="BV7" s="414"/>
      <c r="BW7" s="414"/>
      <c r="BX7" s="130"/>
    </row>
    <row r="8" spans="2:76"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6">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7">AQ8</f>
        <v>500824.54</v>
      </c>
      <c r="AS8" s="139">
        <f t="shared" ref="AS8:AS14" si="28">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29">BF8</f>
        <v>1322162.8500000001</v>
      </c>
      <c r="BH8" s="139">
        <f t="shared" ref="BH8:BH14" si="30">BG8/$AR$14</f>
        <v>1.0241024742846778</v>
      </c>
      <c r="BI8" s="115"/>
      <c r="BJ8" s="133">
        <f>'HEELJ - Saldos Bancários'!BA9</f>
        <v>206.3</v>
      </c>
      <c r="BK8" s="133">
        <f>'HEELJ - Saldos Bancários'!BB9</f>
        <v>0</v>
      </c>
      <c r="BL8" s="133">
        <f>'HEELJ - Saldos Bancários'!BC9</f>
        <v>0</v>
      </c>
      <c r="BM8" s="133">
        <f>'HEELJ - Saldos Bancários'!BD9</f>
        <v>845781.8</v>
      </c>
      <c r="BN8" s="133">
        <f>'HEELJ - Saldos Bancários'!BE9</f>
        <v>0</v>
      </c>
      <c r="BO8" s="133">
        <f>'HEELJ - Saldos Bancários'!BF9</f>
        <v>6275.55</v>
      </c>
      <c r="BP8" s="133">
        <f>'HEELJ - Saldos Bancários'!BG9</f>
        <v>1225422.9099999999</v>
      </c>
      <c r="BQ8" s="133">
        <f>'HEELJ - Saldos Bancários'!BH9</f>
        <v>0</v>
      </c>
      <c r="BR8" s="133">
        <f>'HEELJ - Saldos Bancários'!BI9</f>
        <v>1114415.98</v>
      </c>
      <c r="BS8" s="133">
        <f>'HEELJ - Saldos Bancários'!BJ9</f>
        <v>944305.54</v>
      </c>
      <c r="BT8" s="133">
        <f>'HEELJ - Saldos Bancários'!BK9</f>
        <v>1017989.26</v>
      </c>
      <c r="BU8" s="133">
        <f>'HEELJ - Saldos Bancários'!BL9</f>
        <v>1391918.6600000001</v>
      </c>
      <c r="BV8" s="134">
        <f t="shared" ref="BV8:BV13" si="31">BU8</f>
        <v>1391918.6600000001</v>
      </c>
      <c r="BW8" s="139">
        <f t="shared" ref="BW8:BW14" si="32">BV8/$AR$14</f>
        <v>1.0781329574560452</v>
      </c>
      <c r="BX8" s="115"/>
    </row>
    <row r="9" spans="2:76"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3">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6"/>
        <v>0.66075254882971712</v>
      </c>
      <c r="AE9" s="115"/>
      <c r="AF9" s="150">
        <f>AC66</f>
        <v>6071895.0299999993</v>
      </c>
      <c r="AG9" s="133">
        <f>AF66</f>
        <v>8235270.8700000001</v>
      </c>
      <c r="AH9" s="133">
        <f t="shared" ref="AH9:AJ11" si="34">AG66</f>
        <v>6422611.4899999993</v>
      </c>
      <c r="AI9" s="133">
        <f t="shared" si="34"/>
        <v>6221881.1799999997</v>
      </c>
      <c r="AJ9" s="133">
        <f t="shared" si="34"/>
        <v>4783855.63</v>
      </c>
      <c r="AK9" s="133">
        <f>AJ66</f>
        <v>5275488.4799999995</v>
      </c>
      <c r="AL9" s="133">
        <f t="shared" ref="AL9:AQ11" si="35">AK66</f>
        <v>4353731.42</v>
      </c>
      <c r="AM9" s="133">
        <f t="shared" si="35"/>
        <v>3446686.6899999995</v>
      </c>
      <c r="AN9" s="133">
        <f t="shared" si="35"/>
        <v>989599.58</v>
      </c>
      <c r="AO9" s="133">
        <f t="shared" si="35"/>
        <v>185106.05000000002</v>
      </c>
      <c r="AP9" s="133">
        <f t="shared" si="35"/>
        <v>1028.67</v>
      </c>
      <c r="AQ9" s="133">
        <f t="shared" si="35"/>
        <v>790220.92</v>
      </c>
      <c r="AR9" s="134">
        <f t="shared" si="27"/>
        <v>790220.92</v>
      </c>
      <c r="AS9" s="139">
        <f t="shared" si="28"/>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29"/>
        <v>2771165.7299999995</v>
      </c>
      <c r="BH9" s="139">
        <f t="shared" si="30"/>
        <v>2.146450931325067</v>
      </c>
      <c r="BI9" s="115"/>
      <c r="BJ9" s="133">
        <f>'HEELJ - Saldos Bancários'!BA19</f>
        <v>875315.93</v>
      </c>
      <c r="BK9" s="133">
        <f>'HEELJ - Saldos Bancários'!BB19</f>
        <v>856241.12</v>
      </c>
      <c r="BL9" s="133">
        <f>'HEELJ - Saldos Bancários'!BC19</f>
        <v>180907.37000000002</v>
      </c>
      <c r="BM9" s="133">
        <f>'HEELJ - Saldos Bancários'!BD19</f>
        <v>9925549.129999999</v>
      </c>
      <c r="BN9" s="133">
        <f>'HEELJ - Saldos Bancários'!BE19</f>
        <v>6702370.1899999995</v>
      </c>
      <c r="BO9" s="133">
        <f>'HEELJ - Saldos Bancários'!BF19</f>
        <v>7035900.129999999</v>
      </c>
      <c r="BP9" s="133">
        <f>'HEELJ - Saldos Bancários'!BG19</f>
        <v>6023587.7999999998</v>
      </c>
      <c r="BQ9" s="133">
        <f>'HEELJ - Saldos Bancários'!BH19</f>
        <v>7396467.1399999997</v>
      </c>
      <c r="BR9" s="133">
        <f>'HEELJ - Saldos Bancários'!BI19</f>
        <v>6897007.1199999992</v>
      </c>
      <c r="BS9" s="133">
        <f>'HEELJ - Saldos Bancários'!BJ19</f>
        <v>7375689.8399999999</v>
      </c>
      <c r="BT9" s="133">
        <f>'HEELJ - Saldos Bancários'!BK19</f>
        <v>6375334.7599999998</v>
      </c>
      <c r="BU9" s="133">
        <f>'HEELJ - Saldos Bancários'!BL19</f>
        <v>6380342.1899999995</v>
      </c>
      <c r="BV9" s="134">
        <f t="shared" si="31"/>
        <v>6380342.1899999995</v>
      </c>
      <c r="BW9" s="139">
        <f t="shared" si="32"/>
        <v>4.9419965351181361</v>
      </c>
      <c r="BX9" s="115"/>
    </row>
    <row r="10" spans="2:76"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3"/>
        <v>0</v>
      </c>
      <c r="P10" s="208"/>
      <c r="Q10" s="131">
        <v>0</v>
      </c>
      <c r="R10" s="132">
        <v>0</v>
      </c>
      <c r="S10" s="132">
        <v>0</v>
      </c>
      <c r="T10" s="132">
        <v>0</v>
      </c>
      <c r="U10" s="132">
        <v>0</v>
      </c>
      <c r="V10" s="132">
        <v>0</v>
      </c>
      <c r="W10" s="132">
        <v>0</v>
      </c>
      <c r="X10" s="132">
        <v>0</v>
      </c>
      <c r="Y10" s="132">
        <v>0</v>
      </c>
      <c r="Z10" s="132">
        <v>0</v>
      </c>
      <c r="AA10" s="132">
        <v>0</v>
      </c>
      <c r="AB10" s="132">
        <v>0</v>
      </c>
      <c r="AC10" s="134">
        <f t="shared" ref="AC10:AC13" si="36">AB10</f>
        <v>0</v>
      </c>
      <c r="AD10" s="139">
        <f t="shared" si="26"/>
        <v>0</v>
      </c>
      <c r="AE10" s="115"/>
      <c r="AF10" s="131">
        <f>AC67</f>
        <v>0</v>
      </c>
      <c r="AG10" s="131">
        <f>AF67</f>
        <v>0</v>
      </c>
      <c r="AH10" s="131">
        <f t="shared" si="34"/>
        <v>0</v>
      </c>
      <c r="AI10" s="131">
        <f t="shared" si="34"/>
        <v>0</v>
      </c>
      <c r="AJ10" s="131">
        <f t="shared" si="34"/>
        <v>0</v>
      </c>
      <c r="AK10" s="131">
        <f>AJ67</f>
        <v>0</v>
      </c>
      <c r="AL10" s="131">
        <f t="shared" si="35"/>
        <v>0</v>
      </c>
      <c r="AM10" s="131">
        <f t="shared" si="35"/>
        <v>0</v>
      </c>
      <c r="AN10" s="131">
        <f t="shared" si="35"/>
        <v>0</v>
      </c>
      <c r="AO10" s="131">
        <f t="shared" si="35"/>
        <v>0</v>
      </c>
      <c r="AP10" s="131">
        <f t="shared" si="35"/>
        <v>0</v>
      </c>
      <c r="AQ10" s="131">
        <f t="shared" si="35"/>
        <v>0</v>
      </c>
      <c r="AR10" s="134">
        <f t="shared" si="27"/>
        <v>0</v>
      </c>
      <c r="AS10" s="139">
        <f t="shared" si="28"/>
        <v>0</v>
      </c>
      <c r="AT10" s="115"/>
      <c r="AU10" s="131">
        <v>0</v>
      </c>
      <c r="AV10" s="131">
        <v>0</v>
      </c>
      <c r="AW10" s="132">
        <v>0</v>
      </c>
      <c r="AX10" s="132">
        <v>0</v>
      </c>
      <c r="AY10" s="132">
        <v>0</v>
      </c>
      <c r="AZ10" s="132">
        <v>0</v>
      </c>
      <c r="BA10" s="132">
        <v>0</v>
      </c>
      <c r="BB10" s="132">
        <v>0</v>
      </c>
      <c r="BC10" s="132">
        <v>0</v>
      </c>
      <c r="BD10" s="132">
        <v>0</v>
      </c>
      <c r="BE10" s="132">
        <v>0</v>
      </c>
      <c r="BF10" s="132">
        <v>0</v>
      </c>
      <c r="BG10" s="134">
        <f t="shared" si="29"/>
        <v>0</v>
      </c>
      <c r="BH10" s="139">
        <f t="shared" si="30"/>
        <v>0</v>
      </c>
      <c r="BI10" s="115"/>
      <c r="BJ10" s="131">
        <v>0</v>
      </c>
      <c r="BK10" s="131">
        <v>0</v>
      </c>
      <c r="BL10" s="132">
        <v>0</v>
      </c>
      <c r="BM10" s="132">
        <v>0</v>
      </c>
      <c r="BN10" s="132">
        <v>0</v>
      </c>
      <c r="BO10" s="132">
        <v>0</v>
      </c>
      <c r="BP10" s="132">
        <v>0</v>
      </c>
      <c r="BQ10" s="132">
        <v>0</v>
      </c>
      <c r="BR10" s="132">
        <v>0</v>
      </c>
      <c r="BS10" s="132">
        <v>0</v>
      </c>
      <c r="BT10" s="132">
        <v>0</v>
      </c>
      <c r="BU10" s="132">
        <v>0</v>
      </c>
      <c r="BV10" s="134">
        <f t="shared" si="31"/>
        <v>0</v>
      </c>
      <c r="BW10" s="139">
        <f t="shared" si="32"/>
        <v>0</v>
      </c>
      <c r="BX10" s="115"/>
    </row>
    <row r="11" spans="2:76"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3"/>
        <v>0</v>
      </c>
      <c r="P11" s="208"/>
      <c r="Q11" s="131">
        <v>0</v>
      </c>
      <c r="R11" s="132">
        <v>0</v>
      </c>
      <c r="S11" s="132">
        <v>0</v>
      </c>
      <c r="T11" s="132">
        <v>0</v>
      </c>
      <c r="U11" s="132">
        <v>0</v>
      </c>
      <c r="V11" s="132">
        <v>0</v>
      </c>
      <c r="W11" s="132">
        <v>0</v>
      </c>
      <c r="X11" s="132">
        <v>0</v>
      </c>
      <c r="Y11" s="132">
        <v>0</v>
      </c>
      <c r="Z11" s="132">
        <v>0</v>
      </c>
      <c r="AA11" s="132">
        <v>0</v>
      </c>
      <c r="AB11" s="132">
        <v>0</v>
      </c>
      <c r="AC11" s="134">
        <f t="shared" si="36"/>
        <v>0</v>
      </c>
      <c r="AD11" s="139">
        <f t="shared" si="26"/>
        <v>0</v>
      </c>
      <c r="AE11" s="115"/>
      <c r="AF11" s="131">
        <f>AC68</f>
        <v>0</v>
      </c>
      <c r="AG11" s="131">
        <f>AF68</f>
        <v>0</v>
      </c>
      <c r="AH11" s="131">
        <f t="shared" si="34"/>
        <v>0</v>
      </c>
      <c r="AI11" s="131">
        <f t="shared" si="34"/>
        <v>0</v>
      </c>
      <c r="AJ11" s="131">
        <f t="shared" si="34"/>
        <v>0</v>
      </c>
      <c r="AK11" s="131">
        <f>AJ68</f>
        <v>0</v>
      </c>
      <c r="AL11" s="131">
        <f t="shared" si="35"/>
        <v>0</v>
      </c>
      <c r="AM11" s="131">
        <f t="shared" si="35"/>
        <v>0</v>
      </c>
      <c r="AN11" s="131">
        <f t="shared" si="35"/>
        <v>0</v>
      </c>
      <c r="AO11" s="131">
        <f t="shared" si="35"/>
        <v>0</v>
      </c>
      <c r="AP11" s="131">
        <f t="shared" si="35"/>
        <v>0</v>
      </c>
      <c r="AQ11" s="131">
        <f t="shared" si="35"/>
        <v>0</v>
      </c>
      <c r="AR11" s="134">
        <f t="shared" si="27"/>
        <v>0</v>
      </c>
      <c r="AS11" s="139">
        <f t="shared" si="28"/>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9"/>
        <v>0</v>
      </c>
      <c r="BH11" s="139">
        <f t="shared" si="30"/>
        <v>0</v>
      </c>
      <c r="BI11" s="115"/>
      <c r="BJ11" s="131">
        <f>BF68</f>
        <v>0</v>
      </c>
      <c r="BK11" s="131">
        <f>BJ68</f>
        <v>0</v>
      </c>
      <c r="BL11" s="131">
        <v>0</v>
      </c>
      <c r="BM11" s="131">
        <v>0</v>
      </c>
      <c r="BN11" s="131">
        <v>0</v>
      </c>
      <c r="BO11" s="131">
        <v>0</v>
      </c>
      <c r="BP11" s="131">
        <v>0</v>
      </c>
      <c r="BQ11" s="131">
        <v>0</v>
      </c>
      <c r="BR11" s="131">
        <v>0</v>
      </c>
      <c r="BS11" s="131">
        <v>0</v>
      </c>
      <c r="BT11" s="131">
        <v>0</v>
      </c>
      <c r="BU11" s="131">
        <v>0</v>
      </c>
      <c r="BV11" s="134">
        <f t="shared" si="31"/>
        <v>0</v>
      </c>
      <c r="BW11" s="139">
        <f t="shared" si="32"/>
        <v>0</v>
      </c>
      <c r="BX11" s="115"/>
    </row>
    <row r="12" spans="2:76"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3"/>
        <v>0</v>
      </c>
      <c r="P12" s="208"/>
      <c r="Q12" s="131">
        <v>0</v>
      </c>
      <c r="R12" s="132">
        <v>0</v>
      </c>
      <c r="S12" s="132">
        <v>0</v>
      </c>
      <c r="T12" s="132">
        <v>0</v>
      </c>
      <c r="U12" s="132">
        <v>0</v>
      </c>
      <c r="V12" s="132">
        <v>0</v>
      </c>
      <c r="W12" s="132">
        <v>0</v>
      </c>
      <c r="X12" s="132">
        <v>0</v>
      </c>
      <c r="Y12" s="132">
        <v>0</v>
      </c>
      <c r="Z12" s="132">
        <v>0</v>
      </c>
      <c r="AA12" s="132">
        <v>0</v>
      </c>
      <c r="AB12" s="132">
        <v>0</v>
      </c>
      <c r="AC12" s="134">
        <f t="shared" si="36"/>
        <v>0</v>
      </c>
      <c r="AD12" s="139">
        <f t="shared" si="26"/>
        <v>0</v>
      </c>
      <c r="AE12" s="115"/>
      <c r="AF12" s="131">
        <v>0</v>
      </c>
      <c r="AG12" s="131">
        <v>0</v>
      </c>
      <c r="AH12" s="131">
        <v>0</v>
      </c>
      <c r="AI12" s="131">
        <v>0</v>
      </c>
      <c r="AJ12" s="131">
        <v>0</v>
      </c>
      <c r="AK12" s="131">
        <v>0</v>
      </c>
      <c r="AL12" s="131">
        <v>0</v>
      </c>
      <c r="AM12" s="131">
        <v>0</v>
      </c>
      <c r="AN12" s="131">
        <v>0</v>
      </c>
      <c r="AO12" s="131">
        <v>0</v>
      </c>
      <c r="AP12" s="131">
        <v>0</v>
      </c>
      <c r="AQ12" s="131">
        <v>0</v>
      </c>
      <c r="AR12" s="134">
        <f t="shared" si="27"/>
        <v>0</v>
      </c>
      <c r="AS12" s="139">
        <f t="shared" si="28"/>
        <v>0</v>
      </c>
      <c r="AT12" s="115"/>
      <c r="AU12" s="131">
        <v>0</v>
      </c>
      <c r="AV12" s="131">
        <v>0</v>
      </c>
      <c r="AW12" s="132">
        <v>0</v>
      </c>
      <c r="AX12" s="132">
        <v>0</v>
      </c>
      <c r="AY12" s="132">
        <v>0</v>
      </c>
      <c r="AZ12" s="132">
        <v>0</v>
      </c>
      <c r="BA12" s="132">
        <v>0</v>
      </c>
      <c r="BB12" s="132">
        <v>0</v>
      </c>
      <c r="BC12" s="132">
        <v>0</v>
      </c>
      <c r="BD12" s="132">
        <v>0</v>
      </c>
      <c r="BE12" s="132">
        <v>0</v>
      </c>
      <c r="BF12" s="132">
        <v>0</v>
      </c>
      <c r="BG12" s="134">
        <f t="shared" si="29"/>
        <v>0</v>
      </c>
      <c r="BH12" s="139">
        <f t="shared" si="30"/>
        <v>0</v>
      </c>
      <c r="BI12" s="115"/>
      <c r="BJ12" s="131">
        <v>0</v>
      </c>
      <c r="BK12" s="131">
        <v>0</v>
      </c>
      <c r="BL12" s="132">
        <v>0</v>
      </c>
      <c r="BM12" s="132">
        <v>0</v>
      </c>
      <c r="BN12" s="132">
        <v>0</v>
      </c>
      <c r="BO12" s="132">
        <v>0</v>
      </c>
      <c r="BP12" s="132">
        <v>0</v>
      </c>
      <c r="BQ12" s="132">
        <v>0</v>
      </c>
      <c r="BR12" s="132">
        <v>0</v>
      </c>
      <c r="BS12" s="132">
        <v>0</v>
      </c>
      <c r="BT12" s="132">
        <v>0</v>
      </c>
      <c r="BU12" s="132">
        <v>0</v>
      </c>
      <c r="BV12" s="134">
        <f t="shared" si="31"/>
        <v>0</v>
      </c>
      <c r="BW12" s="139">
        <f t="shared" si="32"/>
        <v>0</v>
      </c>
      <c r="BX12" s="115"/>
    </row>
    <row r="13" spans="2:76"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3"/>
        <v>0</v>
      </c>
      <c r="P13" s="208"/>
      <c r="Q13" s="131">
        <v>0</v>
      </c>
      <c r="R13" s="132">
        <v>0</v>
      </c>
      <c r="S13" s="132">
        <v>0</v>
      </c>
      <c r="T13" s="132">
        <v>0</v>
      </c>
      <c r="U13" s="132">
        <v>0</v>
      </c>
      <c r="V13" s="132">
        <v>0</v>
      </c>
      <c r="W13" s="132">
        <v>0</v>
      </c>
      <c r="X13" s="132">
        <v>0</v>
      </c>
      <c r="Y13" s="132">
        <v>0</v>
      </c>
      <c r="Z13" s="132">
        <v>0</v>
      </c>
      <c r="AA13" s="132">
        <v>0</v>
      </c>
      <c r="AB13" s="132">
        <v>0</v>
      </c>
      <c r="AC13" s="134">
        <f t="shared" si="36"/>
        <v>0</v>
      </c>
      <c r="AD13" s="139">
        <f t="shared" si="26"/>
        <v>0</v>
      </c>
      <c r="AE13" s="115"/>
      <c r="AF13" s="131">
        <v>0</v>
      </c>
      <c r="AG13" s="131">
        <v>0</v>
      </c>
      <c r="AH13" s="131">
        <v>0</v>
      </c>
      <c r="AI13" s="131">
        <v>0</v>
      </c>
      <c r="AJ13" s="131">
        <v>0</v>
      </c>
      <c r="AK13" s="131">
        <v>0</v>
      </c>
      <c r="AL13" s="131">
        <v>0</v>
      </c>
      <c r="AM13" s="131">
        <v>0</v>
      </c>
      <c r="AN13" s="131">
        <v>0</v>
      </c>
      <c r="AO13" s="131">
        <v>0</v>
      </c>
      <c r="AP13" s="131">
        <v>0</v>
      </c>
      <c r="AQ13" s="131">
        <v>0</v>
      </c>
      <c r="AR13" s="134">
        <f t="shared" si="27"/>
        <v>0</v>
      </c>
      <c r="AS13" s="139">
        <f t="shared" si="28"/>
        <v>0</v>
      </c>
      <c r="AT13" s="115"/>
      <c r="AU13" s="131">
        <v>0</v>
      </c>
      <c r="AV13" s="131">
        <v>0</v>
      </c>
      <c r="AW13" s="132">
        <v>0</v>
      </c>
      <c r="AX13" s="132">
        <v>0</v>
      </c>
      <c r="AY13" s="132">
        <v>0</v>
      </c>
      <c r="AZ13" s="132">
        <v>0</v>
      </c>
      <c r="BA13" s="132">
        <v>0</v>
      </c>
      <c r="BB13" s="132">
        <v>0</v>
      </c>
      <c r="BC13" s="132">
        <v>0</v>
      </c>
      <c r="BD13" s="132">
        <v>0</v>
      </c>
      <c r="BE13" s="132">
        <v>0</v>
      </c>
      <c r="BF13" s="132">
        <v>0</v>
      </c>
      <c r="BG13" s="134">
        <f t="shared" si="29"/>
        <v>0</v>
      </c>
      <c r="BH13" s="139">
        <f t="shared" si="30"/>
        <v>0</v>
      </c>
      <c r="BI13" s="115"/>
      <c r="BJ13" s="131">
        <v>0</v>
      </c>
      <c r="BK13" s="131">
        <v>0</v>
      </c>
      <c r="BL13" s="132">
        <v>0</v>
      </c>
      <c r="BM13" s="132">
        <v>0</v>
      </c>
      <c r="BN13" s="132">
        <v>0</v>
      </c>
      <c r="BO13" s="132">
        <v>0</v>
      </c>
      <c r="BP13" s="132">
        <v>0</v>
      </c>
      <c r="BQ13" s="132">
        <v>0</v>
      </c>
      <c r="BR13" s="132">
        <v>0</v>
      </c>
      <c r="BS13" s="132">
        <v>0</v>
      </c>
      <c r="BT13" s="132">
        <v>0</v>
      </c>
      <c r="BU13" s="132">
        <v>0</v>
      </c>
      <c r="BV13" s="134">
        <f t="shared" si="31"/>
        <v>0</v>
      </c>
      <c r="BW13" s="139">
        <f t="shared" si="32"/>
        <v>0</v>
      </c>
      <c r="BX13" s="115"/>
    </row>
    <row r="14" spans="2:76" s="117" customFormat="1" x14ac:dyDescent="0.3">
      <c r="B14" s="247" t="s">
        <v>59</v>
      </c>
      <c r="C14" s="135">
        <f t="shared" ref="C14:O14" si="37">SUM(C7:C13)</f>
        <v>200335.58999999959</v>
      </c>
      <c r="D14" s="136">
        <f t="shared" si="37"/>
        <v>147844.24</v>
      </c>
      <c r="E14" s="136">
        <f t="shared" si="37"/>
        <v>403838.25</v>
      </c>
      <c r="F14" s="136">
        <f t="shared" si="37"/>
        <v>416805.55</v>
      </c>
      <c r="G14" s="136">
        <f t="shared" si="37"/>
        <v>160911.85</v>
      </c>
      <c r="H14" s="136">
        <f t="shared" si="37"/>
        <v>267204.24</v>
      </c>
      <c r="I14" s="136">
        <f t="shared" si="37"/>
        <v>388544.77</v>
      </c>
      <c r="J14" s="136">
        <f t="shared" si="37"/>
        <v>272471.52</v>
      </c>
      <c r="K14" s="136">
        <f t="shared" si="37"/>
        <v>143187.24</v>
      </c>
      <c r="L14" s="136">
        <f t="shared" si="37"/>
        <v>169487.19999999998</v>
      </c>
      <c r="M14" s="136">
        <f t="shared" si="37"/>
        <v>278508.5</v>
      </c>
      <c r="N14" s="201">
        <f t="shared" si="37"/>
        <v>128933.47</v>
      </c>
      <c r="O14" s="237">
        <f t="shared" si="37"/>
        <v>128933.47</v>
      </c>
      <c r="P14" s="209"/>
      <c r="Q14" s="135">
        <f t="shared" ref="Q14:AC14" si="38">SUM(Q7:Q13)</f>
        <v>1135656.1399999999</v>
      </c>
      <c r="R14" s="136">
        <f t="shared" si="38"/>
        <v>732683.55</v>
      </c>
      <c r="S14" s="136">
        <f t="shared" si="38"/>
        <v>560994.09</v>
      </c>
      <c r="T14" s="136">
        <f t="shared" si="38"/>
        <v>829613.30999999994</v>
      </c>
      <c r="U14" s="136">
        <f t="shared" si="38"/>
        <v>411206.95000000007</v>
      </c>
      <c r="V14" s="136">
        <f t="shared" si="38"/>
        <v>1800874.8900000001</v>
      </c>
      <c r="W14" s="136">
        <f t="shared" si="38"/>
        <v>1844659.1100000003</v>
      </c>
      <c r="X14" s="136">
        <f t="shared" si="38"/>
        <v>2550071.9900000002</v>
      </c>
      <c r="Y14" s="136">
        <f t="shared" si="38"/>
        <v>2054219.49</v>
      </c>
      <c r="Z14" s="136">
        <f t="shared" si="38"/>
        <v>1764480.0899999999</v>
      </c>
      <c r="AA14" s="136">
        <f t="shared" si="38"/>
        <v>1670110.38</v>
      </c>
      <c r="AB14" s="136">
        <f t="shared" si="38"/>
        <v>2423520.08</v>
      </c>
      <c r="AC14" s="136">
        <f t="shared" si="38"/>
        <v>2423520.08</v>
      </c>
      <c r="AD14" s="139">
        <f t="shared" si="26"/>
        <v>1</v>
      </c>
      <c r="AE14" s="115"/>
      <c r="AF14" s="135">
        <f>SUM(AF7:AF13)</f>
        <v>8878320.879999999</v>
      </c>
      <c r="AG14" s="136">
        <f t="shared" ref="AG14:AR14" si="39">SUM(AG7:AG13)</f>
        <v>8235270.8700000001</v>
      </c>
      <c r="AH14" s="136">
        <f t="shared" si="39"/>
        <v>6422611.4899999993</v>
      </c>
      <c r="AI14" s="136">
        <f t="shared" si="39"/>
        <v>6221881.1799999997</v>
      </c>
      <c r="AJ14" s="136">
        <f t="shared" si="39"/>
        <v>5283032.7299999995</v>
      </c>
      <c r="AK14" s="136">
        <f t="shared" si="39"/>
        <v>5275488.4799999995</v>
      </c>
      <c r="AL14" s="136">
        <f t="shared" si="39"/>
        <v>4353731.42</v>
      </c>
      <c r="AM14" s="136">
        <f t="shared" si="39"/>
        <v>3446686.6899999995</v>
      </c>
      <c r="AN14" s="136">
        <f t="shared" si="39"/>
        <v>989599.58</v>
      </c>
      <c r="AO14" s="136">
        <f t="shared" si="39"/>
        <v>494972.44000000006</v>
      </c>
      <c r="AP14" s="136">
        <f t="shared" si="39"/>
        <v>35731.409999999996</v>
      </c>
      <c r="AQ14" s="136">
        <f t="shared" si="39"/>
        <v>1291045.46</v>
      </c>
      <c r="AR14" s="136">
        <f t="shared" si="39"/>
        <v>1291045.46</v>
      </c>
      <c r="AS14" s="139">
        <f t="shared" si="28"/>
        <v>1</v>
      </c>
      <c r="AT14" s="115"/>
      <c r="AU14" s="135">
        <f>SUM(AU7:AU13)</f>
        <v>1208</v>
      </c>
      <c r="AV14" s="136">
        <f t="shared" ref="AV14:BG14" si="40">SUM(AV7:AV13)</f>
        <v>149674.44</v>
      </c>
      <c r="AW14" s="136">
        <f t="shared" si="40"/>
        <v>423460.42000000004</v>
      </c>
      <c r="AX14" s="136">
        <f t="shared" si="40"/>
        <v>76549.72</v>
      </c>
      <c r="AY14" s="136">
        <f t="shared" si="40"/>
        <v>1557828.25</v>
      </c>
      <c r="AZ14" s="136">
        <f t="shared" si="40"/>
        <v>1670735.04</v>
      </c>
      <c r="BA14" s="136">
        <f t="shared" si="40"/>
        <v>2345022.59</v>
      </c>
      <c r="BB14" s="136">
        <f t="shared" si="40"/>
        <v>2037011.2</v>
      </c>
      <c r="BC14" s="136">
        <f t="shared" si="40"/>
        <v>1123484.5900000001</v>
      </c>
      <c r="BD14" s="136">
        <f t="shared" si="40"/>
        <v>4804.2000000000007</v>
      </c>
      <c r="BE14" s="136">
        <f t="shared" si="40"/>
        <v>4779384.57</v>
      </c>
      <c r="BF14" s="136">
        <f t="shared" si="40"/>
        <v>4093328.5799999996</v>
      </c>
      <c r="BG14" s="136">
        <f t="shared" si="40"/>
        <v>4093328.5799999996</v>
      </c>
      <c r="BH14" s="139">
        <f t="shared" si="30"/>
        <v>3.1705534056097449</v>
      </c>
      <c r="BI14" s="115"/>
      <c r="BJ14" s="135">
        <f>SUM(BJ7:BJ13)</f>
        <v>875522.2300000001</v>
      </c>
      <c r="BK14" s="136">
        <f t="shared" ref="BK14:BV14" si="41">SUM(BK7:BK13)</f>
        <v>856241.12</v>
      </c>
      <c r="BL14" s="136">
        <f t="shared" si="41"/>
        <v>180907.37000000002</v>
      </c>
      <c r="BM14" s="136">
        <f t="shared" si="41"/>
        <v>10771330.93</v>
      </c>
      <c r="BN14" s="136">
        <f t="shared" si="41"/>
        <v>6702370.1899999995</v>
      </c>
      <c r="BO14" s="136">
        <f t="shared" si="41"/>
        <v>7042175.6799999988</v>
      </c>
      <c r="BP14" s="136">
        <f t="shared" si="41"/>
        <v>7249010.71</v>
      </c>
      <c r="BQ14" s="136">
        <f t="shared" si="41"/>
        <v>7396467.1399999997</v>
      </c>
      <c r="BR14" s="136">
        <f t="shared" si="41"/>
        <v>8011423.0999999996</v>
      </c>
      <c r="BS14" s="136">
        <f t="shared" si="41"/>
        <v>8319995.3799999999</v>
      </c>
      <c r="BT14" s="136">
        <f t="shared" si="41"/>
        <v>7393324.0199999996</v>
      </c>
      <c r="BU14" s="136">
        <f t="shared" si="41"/>
        <v>7772260.8499999996</v>
      </c>
      <c r="BV14" s="136">
        <f t="shared" si="41"/>
        <v>7772260.8499999996</v>
      </c>
      <c r="BW14" s="139">
        <f t="shared" si="32"/>
        <v>6.0201294925741804</v>
      </c>
      <c r="BX14" s="115"/>
    </row>
    <row r="15" spans="2:76" x14ac:dyDescent="0.3">
      <c r="B15" s="248"/>
      <c r="C15" s="420" t="s">
        <v>60</v>
      </c>
      <c r="D15" s="420"/>
      <c r="E15" s="420"/>
      <c r="F15" s="420"/>
      <c r="G15" s="420"/>
      <c r="H15" s="420"/>
      <c r="I15" s="420"/>
      <c r="J15" s="420"/>
      <c r="K15" s="420"/>
      <c r="L15" s="420"/>
      <c r="M15" s="420"/>
      <c r="N15" s="421"/>
      <c r="O15" s="238"/>
      <c r="P15" s="210"/>
      <c r="Q15" s="415" t="s">
        <v>60</v>
      </c>
      <c r="R15" s="415"/>
      <c r="S15" s="415"/>
      <c r="T15" s="415"/>
      <c r="U15" s="415"/>
      <c r="V15" s="415"/>
      <c r="W15" s="415"/>
      <c r="X15" s="415"/>
      <c r="Y15" s="415"/>
      <c r="Z15" s="415"/>
      <c r="AA15" s="415"/>
      <c r="AB15" s="415"/>
      <c r="AC15" s="415"/>
      <c r="AD15" s="415"/>
      <c r="AE15" s="137"/>
      <c r="AF15" s="415" t="s">
        <v>60</v>
      </c>
      <c r="AG15" s="415"/>
      <c r="AH15" s="415"/>
      <c r="AI15" s="415"/>
      <c r="AJ15" s="415"/>
      <c r="AK15" s="415"/>
      <c r="AL15" s="415"/>
      <c r="AM15" s="415"/>
      <c r="AN15" s="415"/>
      <c r="AO15" s="415"/>
      <c r="AP15" s="415"/>
      <c r="AQ15" s="415"/>
      <c r="AR15" s="415"/>
      <c r="AS15" s="415"/>
      <c r="AT15" s="137"/>
      <c r="AU15" s="415" t="s">
        <v>60</v>
      </c>
      <c r="AV15" s="415"/>
      <c r="AW15" s="415"/>
      <c r="AX15" s="415"/>
      <c r="AY15" s="415"/>
      <c r="AZ15" s="415"/>
      <c r="BA15" s="415"/>
      <c r="BB15" s="415"/>
      <c r="BC15" s="415"/>
      <c r="BD15" s="415"/>
      <c r="BE15" s="415"/>
      <c r="BF15" s="415"/>
      <c r="BG15" s="415"/>
      <c r="BH15" s="415"/>
      <c r="BI15" s="137"/>
      <c r="BJ15" s="415" t="s">
        <v>60</v>
      </c>
      <c r="BK15" s="415"/>
      <c r="BL15" s="415"/>
      <c r="BM15" s="415"/>
      <c r="BN15" s="415"/>
      <c r="BO15" s="415"/>
      <c r="BP15" s="415"/>
      <c r="BQ15" s="415"/>
      <c r="BR15" s="415"/>
      <c r="BS15" s="415"/>
      <c r="BT15" s="415"/>
      <c r="BU15" s="415"/>
      <c r="BV15" s="415"/>
      <c r="BW15" s="415"/>
      <c r="BX15" s="137"/>
    </row>
    <row r="16" spans="2:76"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c r="BJ16" s="215" t="s">
        <v>39</v>
      </c>
      <c r="BK16" s="126" t="s">
        <v>40</v>
      </c>
      <c r="BL16" s="126" t="s">
        <v>41</v>
      </c>
      <c r="BM16" s="126" t="s">
        <v>42</v>
      </c>
      <c r="BN16" s="126" t="s">
        <v>43</v>
      </c>
      <c r="BO16" s="126" t="s">
        <v>44</v>
      </c>
      <c r="BP16" s="138" t="s">
        <v>45</v>
      </c>
      <c r="BQ16" s="126" t="s">
        <v>46</v>
      </c>
      <c r="BR16" s="126" t="s">
        <v>47</v>
      </c>
      <c r="BS16" s="126" t="s">
        <v>48</v>
      </c>
      <c r="BT16" s="126" t="s">
        <v>49</v>
      </c>
      <c r="BU16" s="126" t="s">
        <v>50</v>
      </c>
      <c r="BV16" s="125" t="s">
        <v>30</v>
      </c>
      <c r="BW16" s="197"/>
      <c r="BX16" s="115"/>
    </row>
    <row r="17" spans="2:76"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42">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43">SUM(Q17:AB17)</f>
        <v>26215310.18</v>
      </c>
      <c r="AD17" s="139">
        <f t="shared" ref="AD17:AD26" si="44">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5">SUM(AF17:AQ17)</f>
        <v>18736830.520000003</v>
      </c>
      <c r="AS17" s="139">
        <f t="shared" ref="AS17:AS26" si="46">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47">SUM(AU17:BF17)</f>
        <v>32438703.850000005</v>
      </c>
      <c r="BH17" s="139">
        <f t="shared" ref="BH17:BH26" si="48">BG17/$AR$26</f>
        <v>1.7167592597249344</v>
      </c>
      <c r="BI17" s="122"/>
      <c r="BJ17" s="131">
        <f>SUMIFS('Conciliação Bancária 2016.17.18'!$J:$J,'Conciliação Bancária 2016.17.18'!$K:$K,'Base -Receita-Despesa'!$B17,'Conciliação Bancária 2016.17.18'!$D:$D,'Base -Receita-Despesa'!BJ$5)</f>
        <v>2306842.8199999998</v>
      </c>
      <c r="BK17" s="131">
        <f>SUMIFS('Conciliação Bancária 2016.17.18'!$J:$J,'Conciliação Bancária 2016.17.18'!$K:$K,'Base -Receita-Despesa'!$B17,'Conciliação Bancária 2016.17.18'!$D:$D,'Base -Receita-Despesa'!BK$5)</f>
        <v>1892018.56</v>
      </c>
      <c r="BL17" s="131">
        <f>SUMIFS('Conciliação Bancária 2016.17.18'!$J:$J,'Conciliação Bancária 2016.17.18'!$K:$K,'Base -Receita-Despesa'!$B17,'Conciliação Bancária 2016.17.18'!$D:$D,'Base -Receita-Despesa'!BL$5)</f>
        <v>14909409.030000001</v>
      </c>
      <c r="BM17" s="131">
        <f>SUMIFS('Conciliação Bancária 2016.17.18'!$J:$J,'Conciliação Bancária 2016.17.18'!$K:$K,'Base -Receita-Despesa'!$B17,'Conciliação Bancária 2016.17.18'!$D:$D,'Base -Receita-Despesa'!BM$5)</f>
        <v>693852.85</v>
      </c>
      <c r="BN17" s="131">
        <f>SUMIFS('Conciliação Bancária 2016.17.18'!$J:$J,'Conciliação Bancária 2016.17.18'!$K:$K,'Base -Receita-Despesa'!$B17,'Conciliação Bancária 2016.17.18'!$D:$D,'Base -Receita-Despesa'!BN$5)</f>
        <v>2701240.55</v>
      </c>
      <c r="BO17" s="131">
        <f>SUMIFS('Conciliação Bancária 2016.17.18'!$J:$J,'Conciliação Bancária 2016.17.18'!$K:$K,'Base -Receita-Despesa'!$B17,'Conciliação Bancária 2016.17.18'!$D:$D,'Base -Receita-Despesa'!BO$5)</f>
        <v>2189102.98</v>
      </c>
      <c r="BP17" s="131">
        <f>SUMIFS('Conciliação Bancária 2016.17.18'!$J:$J,'Conciliação Bancária 2016.17.18'!$K:$K,'Base -Receita-Despesa'!$B17,'Conciliação Bancária 2016.17.18'!$D:$D,'Base -Receita-Despesa'!BP$5)</f>
        <v>2201139.86</v>
      </c>
      <c r="BQ17" s="131">
        <f>SUMIFS('Conciliação Bancária 2016.17.18'!$J:$J,'Conciliação Bancária 2016.17.18'!$K:$K,'Base -Receita-Despesa'!$B17,'Conciliação Bancária 2016.17.18'!$D:$D,'Base -Receita-Despesa'!BQ$5)</f>
        <v>2365563.9699999997</v>
      </c>
      <c r="BR17" s="131">
        <f>SUMIFS('Conciliação Bancária 2016.17.18'!$J:$J,'Conciliação Bancária 2016.17.18'!$K:$K,'Base -Receita-Despesa'!$B17,'Conciliação Bancária 2016.17.18'!$D:$D,'Base -Receita-Despesa'!BR$5)</f>
        <v>2599124.69</v>
      </c>
      <c r="BS17" s="131">
        <f>SUMIFS('Conciliação Bancária 2016.17.18'!$J:$J,'Conciliação Bancária 2016.17.18'!$K:$K,'Base -Receita-Despesa'!$B17,'Conciliação Bancária 2016.17.18'!$D:$D,'Base -Receita-Despesa'!BS$5)</f>
        <v>1554952.74</v>
      </c>
      <c r="BT17" s="131">
        <f>SUMIFS('Conciliação Bancária 2016.17.18'!$J:$J,'Conciliação Bancária 2016.17.18'!$K:$K,'Base -Receita-Despesa'!$B17,'Conciliação Bancária 2016.17.18'!$D:$D,'Base -Receita-Despesa'!BT$5)</f>
        <v>2604803.14</v>
      </c>
      <c r="BU17" s="131">
        <f>SUMIFS('Conciliação Bancária 2016.17.18'!$J:$J,'Conciliação Bancária 2016.17.18'!$K:$K,'Base -Receita-Despesa'!$B17,'Conciliação Bancária 2016.17.18'!$D:$D,'Base -Receita-Despesa'!BU$5)</f>
        <v>961504.77</v>
      </c>
      <c r="BV17" s="134">
        <f t="shared" ref="BV17:BV22" si="49">SUM(BJ17:BU17)</f>
        <v>36979555.960000001</v>
      </c>
      <c r="BW17" s="139">
        <f t="shared" ref="BW17:BW26" si="50">BV17/$AR$26</f>
        <v>1.9570755788643008</v>
      </c>
      <c r="BX17" s="122"/>
    </row>
    <row r="18" spans="2:76"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42"/>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43"/>
        <v>50437.96</v>
      </c>
      <c r="AD18" s="139">
        <f t="shared" si="44"/>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5"/>
        <v>158482.65000000002</v>
      </c>
      <c r="AS18" s="139">
        <f t="shared" si="46"/>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47"/>
        <v>14862.94</v>
      </c>
      <c r="BH18" s="139">
        <f t="shared" si="48"/>
        <v>7.8659400171243623E-4</v>
      </c>
      <c r="BI18" s="115"/>
      <c r="BJ18" s="131">
        <f>SUMIFS('Conciliação Bancária 2016.17.18'!$J:$J,'Conciliação Bancária 2016.17.18'!$K:$K,'Base -Receita-Despesa'!$B18,'Conciliação Bancária 2016.17.18'!$D:$D,'Base -Receita-Despesa'!BJ$5)</f>
        <v>452.34000000000003</v>
      </c>
      <c r="BK18" s="131">
        <f>SUMIFS('Conciliação Bancária 2016.17.18'!$J:$J,'Conciliação Bancária 2016.17.18'!$K:$K,'Base -Receita-Despesa'!$B18,'Conciliação Bancária 2016.17.18'!$D:$D,'Base -Receita-Despesa'!BK$5)</f>
        <v>470.65999999999997</v>
      </c>
      <c r="BL18" s="131">
        <f>SUMIFS('Conciliação Bancária 2016.17.18'!$J:$J,'Conciliação Bancária 2016.17.18'!$K:$K,'Base -Receita-Despesa'!$B18,'Conciliação Bancária 2016.17.18'!$D:$D,'Base -Receita-Despesa'!BL$5)</f>
        <v>7479.18</v>
      </c>
      <c r="BM18" s="131">
        <f>SUMIFS('Conciliação Bancária 2016.17.18'!$J:$J,'Conciliação Bancária 2016.17.18'!$K:$K,'Base -Receita-Despesa'!$B18,'Conciliação Bancária 2016.17.18'!$D:$D,'Base -Receita-Despesa'!BM$5)</f>
        <v>15409.09</v>
      </c>
      <c r="BN18" s="131">
        <f>SUMIFS('Conciliação Bancária 2016.17.18'!$J:$J,'Conciliação Bancária 2016.17.18'!$K:$K,'Base -Receita-Despesa'!$B18,'Conciliação Bancária 2016.17.18'!$D:$D,'Base -Receita-Despesa'!BN$5)</f>
        <v>9489.2999999999993</v>
      </c>
      <c r="BO18" s="131">
        <f>SUMIFS('Conciliação Bancária 2016.17.18'!$J:$J,'Conciliação Bancária 2016.17.18'!$K:$K,'Base -Receita-Despesa'!$B18,'Conciliação Bancária 2016.17.18'!$D:$D,'Base -Receita-Despesa'!BO$5)</f>
        <v>11589.48</v>
      </c>
      <c r="BP18" s="131">
        <f>SUMIFS('Conciliação Bancária 2016.17.18'!$J:$J,'Conciliação Bancária 2016.17.18'!$K:$K,'Base -Receita-Despesa'!$B18,'Conciliação Bancária 2016.17.18'!$D:$D,'Base -Receita-Despesa'!BP$5)</f>
        <v>9607.98</v>
      </c>
      <c r="BQ18" s="131">
        <f>SUMIFS('Conciliação Bancária 2016.17.18'!$J:$J,'Conciliação Bancária 2016.17.18'!$K:$K,'Base -Receita-Despesa'!$B18,'Conciliação Bancária 2016.17.18'!$D:$D,'Base -Receita-Despesa'!BQ$5)</f>
        <v>8355.7899999999991</v>
      </c>
      <c r="BR18" s="131">
        <f>SUMIFS('Conciliação Bancária 2016.17.18'!$J:$J,'Conciliação Bancária 2016.17.18'!$K:$K,'Base -Receita-Despesa'!$B18,'Conciliação Bancária 2016.17.18'!$D:$D,'Base -Receita-Despesa'!BR$5)</f>
        <v>-17228.62</v>
      </c>
      <c r="BS18" s="131">
        <f>SUMIFS('Conciliação Bancária 2016.17.18'!$J:$J,'Conciliação Bancária 2016.17.18'!$K:$K,'Base -Receita-Despesa'!$B18,'Conciliação Bancária 2016.17.18'!$D:$D,'Base -Receita-Despesa'!BS$5)</f>
        <v>7784.29</v>
      </c>
      <c r="BT18" s="131">
        <f>SUMIFS('Conciliação Bancária 2016.17.18'!$J:$J,'Conciliação Bancária 2016.17.18'!$K:$K,'Base -Receita-Despesa'!$B18,'Conciliação Bancária 2016.17.18'!$D:$D,'Base -Receita-Despesa'!BT$5)</f>
        <v>5007.43</v>
      </c>
      <c r="BU18" s="131">
        <f>SUMIFS('Conciliação Bancária 2016.17.18'!$J:$J,'Conciliação Bancária 2016.17.18'!$K:$K,'Base -Receita-Despesa'!$B18,'Conciliação Bancária 2016.17.18'!$D:$D,'Base -Receita-Despesa'!BU$5)</f>
        <v>14047.55</v>
      </c>
      <c r="BV18" s="134">
        <f t="shared" si="49"/>
        <v>72464.47</v>
      </c>
      <c r="BW18" s="139">
        <f t="shared" si="50"/>
        <v>3.8350499591111036E-3</v>
      </c>
      <c r="BX18" s="115"/>
    </row>
    <row r="19" spans="2:76"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42"/>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43"/>
        <v>0</v>
      </c>
      <c r="AD19" s="139">
        <f t="shared" si="44"/>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5"/>
        <v>0</v>
      </c>
      <c r="AS19" s="139">
        <f t="shared" si="46"/>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7"/>
        <v>0</v>
      </c>
      <c r="BH19" s="139">
        <f t="shared" si="48"/>
        <v>0</v>
      </c>
      <c r="BI19" s="115"/>
      <c r="BJ19" s="131">
        <f>SUMIFS('Conciliação Bancária 2016.17.18'!$J:$J,'Conciliação Bancária 2016.17.18'!$K:$K,'Base -Receita-Despesa'!$B19,'Conciliação Bancária 2016.17.18'!$D:$D,'Base -Receita-Despesa'!BJ$5)</f>
        <v>0</v>
      </c>
      <c r="BK19" s="131">
        <f>SUMIFS('Conciliação Bancária 2016.17.18'!$J:$J,'Conciliação Bancária 2016.17.18'!$K:$K,'Base -Receita-Despesa'!$B19,'Conciliação Bancária 2016.17.18'!$D:$D,'Base -Receita-Despesa'!BK$5)</f>
        <v>0</v>
      </c>
      <c r="BL19" s="131">
        <f>SUMIFS('Conciliação Bancária 2016.17.18'!$J:$J,'Conciliação Bancária 2016.17.18'!$K:$K,'Base -Receita-Despesa'!$B19,'Conciliação Bancária 2016.17.18'!$D:$D,'Base -Receita-Despesa'!BL$5)</f>
        <v>0</v>
      </c>
      <c r="BM19" s="131">
        <f>SUMIFS('Conciliação Bancária 2016.17.18'!$J:$J,'Conciliação Bancária 2016.17.18'!$K:$K,'Base -Receita-Despesa'!$B19,'Conciliação Bancária 2016.17.18'!$D:$D,'Base -Receita-Despesa'!BM$5)</f>
        <v>0</v>
      </c>
      <c r="BN19" s="131">
        <f>SUMIFS('Conciliação Bancária 2016.17.18'!$J:$J,'Conciliação Bancária 2016.17.18'!$K:$K,'Base -Receita-Despesa'!$B19,'Conciliação Bancária 2016.17.18'!$D:$D,'Base -Receita-Despesa'!BN$5)</f>
        <v>0</v>
      </c>
      <c r="BO19" s="131">
        <f>SUMIFS('Conciliação Bancária 2016.17.18'!$J:$J,'Conciliação Bancária 2016.17.18'!$K:$K,'Base -Receita-Despesa'!$B19,'Conciliação Bancária 2016.17.18'!$D:$D,'Base -Receita-Despesa'!BO$5)</f>
        <v>0</v>
      </c>
      <c r="BP19" s="131">
        <f>SUMIFS('Conciliação Bancária 2016.17.18'!$J:$J,'Conciliação Bancária 2016.17.18'!$K:$K,'Base -Receita-Despesa'!$B19,'Conciliação Bancária 2016.17.18'!$D:$D,'Base -Receita-Despesa'!BP$5)</f>
        <v>0</v>
      </c>
      <c r="BQ19" s="131">
        <f>SUMIFS('Conciliação Bancária 2016.17.18'!$J:$J,'Conciliação Bancária 2016.17.18'!$K:$K,'Base -Receita-Despesa'!$B19,'Conciliação Bancária 2016.17.18'!$D:$D,'Base -Receita-Despesa'!BQ$5)</f>
        <v>0</v>
      </c>
      <c r="BR19" s="131">
        <f>SUMIFS('Conciliação Bancária 2016.17.18'!$J:$J,'Conciliação Bancária 2016.17.18'!$K:$K,'Base -Receita-Despesa'!$B19,'Conciliação Bancária 2016.17.18'!$D:$D,'Base -Receita-Despesa'!BR$5)</f>
        <v>0</v>
      </c>
      <c r="BS19" s="131">
        <f>SUMIFS('Conciliação Bancária 2016.17.18'!$J:$J,'Conciliação Bancária 2016.17.18'!$K:$K,'Base -Receita-Despesa'!$B19,'Conciliação Bancária 2016.17.18'!$D:$D,'Base -Receita-Despesa'!BS$5)</f>
        <v>0</v>
      </c>
      <c r="BT19" s="131">
        <f>SUMIFS('Conciliação Bancária 2016.17.18'!$J:$J,'Conciliação Bancária 2016.17.18'!$K:$K,'Base -Receita-Despesa'!$B19,'Conciliação Bancária 2016.17.18'!$D:$D,'Base -Receita-Despesa'!BT$5)</f>
        <v>0</v>
      </c>
      <c r="BU19" s="131">
        <f>SUMIFS('Conciliação Bancária 2016.17.18'!$J:$J,'Conciliação Bancária 2016.17.18'!$K:$K,'Base -Receita-Despesa'!$B19,'Conciliação Bancária 2016.17.18'!$D:$D,'Base -Receita-Despesa'!BU$5)</f>
        <v>0</v>
      </c>
      <c r="BV19" s="134">
        <f t="shared" si="49"/>
        <v>0</v>
      </c>
      <c r="BW19" s="139">
        <f t="shared" si="50"/>
        <v>0</v>
      </c>
      <c r="BX19" s="115"/>
    </row>
    <row r="20" spans="2:76"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42"/>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43"/>
        <v>0</v>
      </c>
      <c r="AD20" s="139">
        <f t="shared" si="44"/>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5"/>
        <v>0</v>
      </c>
      <c r="AS20" s="139">
        <f t="shared" si="46"/>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7"/>
        <v>0</v>
      </c>
      <c r="BH20" s="139">
        <f t="shared" si="48"/>
        <v>0</v>
      </c>
      <c r="BI20" s="115"/>
      <c r="BJ20" s="131">
        <f>SUMIFS('Conciliação Bancária 2016.17.18'!$J:$J,'Conciliação Bancária 2016.17.18'!$K:$K,'Base -Receita-Despesa'!$B20,'Conciliação Bancária 2016.17.18'!$D:$D,'Base -Receita-Despesa'!BJ$5)</f>
        <v>0</v>
      </c>
      <c r="BK20" s="131">
        <f>SUMIFS('Conciliação Bancária 2016.17.18'!$J:$J,'Conciliação Bancária 2016.17.18'!$K:$K,'Base -Receita-Despesa'!$B20,'Conciliação Bancária 2016.17.18'!$D:$D,'Base -Receita-Despesa'!BK$5)</f>
        <v>0</v>
      </c>
      <c r="BL20" s="131">
        <f>SUMIFS('Conciliação Bancária 2016.17.18'!$J:$J,'Conciliação Bancária 2016.17.18'!$K:$K,'Base -Receita-Despesa'!$B20,'Conciliação Bancária 2016.17.18'!$D:$D,'Base -Receita-Despesa'!BL$5)</f>
        <v>0</v>
      </c>
      <c r="BM20" s="131">
        <f>SUMIFS('Conciliação Bancária 2016.17.18'!$J:$J,'Conciliação Bancária 2016.17.18'!$K:$K,'Base -Receita-Despesa'!$B20,'Conciliação Bancária 2016.17.18'!$D:$D,'Base -Receita-Despesa'!BM$5)</f>
        <v>0</v>
      </c>
      <c r="BN20" s="131">
        <f>SUMIFS('Conciliação Bancária 2016.17.18'!$J:$J,'Conciliação Bancária 2016.17.18'!$K:$K,'Base -Receita-Despesa'!$B20,'Conciliação Bancária 2016.17.18'!$D:$D,'Base -Receita-Despesa'!BN$5)</f>
        <v>0</v>
      </c>
      <c r="BO20" s="131">
        <f>SUMIFS('Conciliação Bancária 2016.17.18'!$J:$J,'Conciliação Bancária 2016.17.18'!$K:$K,'Base -Receita-Despesa'!$B20,'Conciliação Bancária 2016.17.18'!$D:$D,'Base -Receita-Despesa'!BO$5)</f>
        <v>0</v>
      </c>
      <c r="BP20" s="131">
        <f>SUMIFS('Conciliação Bancária 2016.17.18'!$J:$J,'Conciliação Bancária 2016.17.18'!$K:$K,'Base -Receita-Despesa'!$B20,'Conciliação Bancária 2016.17.18'!$D:$D,'Base -Receita-Despesa'!BP$5)</f>
        <v>0</v>
      </c>
      <c r="BQ20" s="131">
        <f>SUMIFS('Conciliação Bancária 2016.17.18'!$J:$J,'Conciliação Bancária 2016.17.18'!$K:$K,'Base -Receita-Despesa'!$B20,'Conciliação Bancária 2016.17.18'!$D:$D,'Base -Receita-Despesa'!BQ$5)</f>
        <v>0</v>
      </c>
      <c r="BR20" s="131">
        <f>SUMIFS('Conciliação Bancária 2016.17.18'!$J:$J,'Conciliação Bancária 2016.17.18'!$K:$K,'Base -Receita-Despesa'!$B20,'Conciliação Bancária 2016.17.18'!$D:$D,'Base -Receita-Despesa'!BR$5)</f>
        <v>0</v>
      </c>
      <c r="BS20" s="131">
        <f>SUMIFS('Conciliação Bancária 2016.17.18'!$J:$J,'Conciliação Bancária 2016.17.18'!$K:$K,'Base -Receita-Despesa'!$B20,'Conciliação Bancária 2016.17.18'!$D:$D,'Base -Receita-Despesa'!BS$5)</f>
        <v>0</v>
      </c>
      <c r="BT20" s="131">
        <f>SUMIFS('Conciliação Bancária 2016.17.18'!$J:$J,'Conciliação Bancária 2016.17.18'!$K:$K,'Base -Receita-Despesa'!$B20,'Conciliação Bancária 2016.17.18'!$D:$D,'Base -Receita-Despesa'!BT$5)</f>
        <v>0</v>
      </c>
      <c r="BU20" s="131">
        <f>SUMIFS('Conciliação Bancária 2016.17.18'!$J:$J,'Conciliação Bancária 2016.17.18'!$K:$K,'Base -Receita-Despesa'!$B20,'Conciliação Bancária 2016.17.18'!$D:$D,'Base -Receita-Despesa'!BU$5)</f>
        <v>0</v>
      </c>
      <c r="BV20" s="134">
        <f t="shared" si="49"/>
        <v>0</v>
      </c>
      <c r="BW20" s="139">
        <f t="shared" si="50"/>
        <v>0</v>
      </c>
      <c r="BX20" s="115"/>
    </row>
    <row r="21" spans="2:76"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42"/>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43"/>
        <v>383.95</v>
      </c>
      <c r="AD21" s="139">
        <f t="shared" si="44"/>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5"/>
        <v>0</v>
      </c>
      <c r="AS21" s="139">
        <f t="shared" si="46"/>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7"/>
        <v>0</v>
      </c>
      <c r="BH21" s="139">
        <f t="shared" si="48"/>
        <v>0</v>
      </c>
      <c r="BI21" s="115"/>
      <c r="BJ21" s="131">
        <f>SUMIFS('Conciliação Bancária 2016.17.18'!$J:$J,'Conciliação Bancária 2016.17.18'!$K:$K,'Base -Receita-Despesa'!$B21,'Conciliação Bancária 2016.17.18'!$D:$D,'Base -Receita-Despesa'!BJ$5)</f>
        <v>0</v>
      </c>
      <c r="BK21" s="131">
        <f>SUMIFS('Conciliação Bancária 2016.17.18'!$J:$J,'Conciliação Bancária 2016.17.18'!$K:$K,'Base -Receita-Despesa'!$B21,'Conciliação Bancária 2016.17.18'!$D:$D,'Base -Receita-Despesa'!BK$5)</f>
        <v>0</v>
      </c>
      <c r="BL21" s="131">
        <f>SUMIFS('Conciliação Bancária 2016.17.18'!$J:$J,'Conciliação Bancária 2016.17.18'!$K:$K,'Base -Receita-Despesa'!$B21,'Conciliação Bancária 2016.17.18'!$D:$D,'Base -Receita-Despesa'!BL$5)</f>
        <v>0</v>
      </c>
      <c r="BM21" s="131">
        <f>SUMIFS('Conciliação Bancária 2016.17.18'!$J:$J,'Conciliação Bancária 2016.17.18'!$K:$K,'Base -Receita-Despesa'!$B21,'Conciliação Bancária 2016.17.18'!$D:$D,'Base -Receita-Despesa'!BM$5)</f>
        <v>0</v>
      </c>
      <c r="BN21" s="131">
        <f>SUMIFS('Conciliação Bancária 2016.17.18'!$J:$J,'Conciliação Bancária 2016.17.18'!$K:$K,'Base -Receita-Despesa'!$B21,'Conciliação Bancária 2016.17.18'!$D:$D,'Base -Receita-Despesa'!BN$5)</f>
        <v>1950</v>
      </c>
      <c r="BO21" s="131">
        <f>SUMIFS('Conciliação Bancária 2016.17.18'!$J:$J,'Conciliação Bancária 2016.17.18'!$K:$K,'Base -Receita-Despesa'!$B21,'Conciliação Bancária 2016.17.18'!$D:$D,'Base -Receita-Despesa'!BO$5)</f>
        <v>0</v>
      </c>
      <c r="BP21" s="131">
        <f>SUMIFS('Conciliação Bancária 2016.17.18'!$J:$J,'Conciliação Bancária 2016.17.18'!$K:$K,'Base -Receita-Despesa'!$B21,'Conciliação Bancária 2016.17.18'!$D:$D,'Base -Receita-Despesa'!BP$5)</f>
        <v>0</v>
      </c>
      <c r="BQ21" s="131">
        <f>SUMIFS('Conciliação Bancária 2016.17.18'!$J:$J,'Conciliação Bancária 2016.17.18'!$K:$K,'Base -Receita-Despesa'!$B21,'Conciliação Bancária 2016.17.18'!$D:$D,'Base -Receita-Despesa'!BQ$5)</f>
        <v>0</v>
      </c>
      <c r="BR21" s="131">
        <f>SUMIFS('Conciliação Bancária 2016.17.18'!$J:$J,'Conciliação Bancária 2016.17.18'!$K:$K,'Base -Receita-Despesa'!$B21,'Conciliação Bancária 2016.17.18'!$D:$D,'Base -Receita-Despesa'!BR$5)</f>
        <v>0</v>
      </c>
      <c r="BS21" s="131">
        <f>SUMIFS('Conciliação Bancária 2016.17.18'!$J:$J,'Conciliação Bancária 2016.17.18'!$K:$K,'Base -Receita-Despesa'!$B21,'Conciliação Bancária 2016.17.18'!$D:$D,'Base -Receita-Despesa'!BS$5)</f>
        <v>169653.76000000001</v>
      </c>
      <c r="BT21" s="131">
        <f>SUMIFS('Conciliação Bancária 2016.17.18'!$J:$J,'Conciliação Bancária 2016.17.18'!$K:$K,'Base -Receita-Despesa'!$B21,'Conciliação Bancária 2016.17.18'!$D:$D,'Base -Receita-Despesa'!BT$5)</f>
        <v>0</v>
      </c>
      <c r="BU21" s="131">
        <f>SUMIFS('Conciliação Bancária 2016.17.18'!$J:$J,'Conciliação Bancária 2016.17.18'!$K:$K,'Base -Receita-Despesa'!$B21,'Conciliação Bancária 2016.17.18'!$D:$D,'Base -Receita-Despesa'!BU$5)</f>
        <v>0</v>
      </c>
      <c r="BV21" s="134">
        <f t="shared" si="49"/>
        <v>171603.76</v>
      </c>
      <c r="BW21" s="139">
        <f t="shared" si="50"/>
        <v>9.0818161337730286E-3</v>
      </c>
      <c r="BX21" s="115"/>
    </row>
    <row r="22" spans="2:76"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42"/>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43"/>
        <v>0</v>
      </c>
      <c r="AD22" s="139">
        <f t="shared" si="44"/>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5"/>
        <v>0</v>
      </c>
      <c r="AS22" s="139">
        <f t="shared" si="46"/>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7"/>
        <v>0</v>
      </c>
      <c r="BH22" s="139">
        <f t="shared" si="48"/>
        <v>0</v>
      </c>
      <c r="BI22" s="115"/>
      <c r="BJ22" s="131">
        <f>SUMIFS('Conciliação Bancária 2016.17.18'!$J:$J,'Conciliação Bancária 2016.17.18'!$K:$K,'Base -Receita-Despesa'!$B22,'Conciliação Bancária 2016.17.18'!$D:$D,'Base -Receita-Despesa'!BJ$5)</f>
        <v>0</v>
      </c>
      <c r="BK22" s="131">
        <f>SUMIFS('Conciliação Bancária 2016.17.18'!$J:$J,'Conciliação Bancária 2016.17.18'!$K:$K,'Base -Receita-Despesa'!$B22,'Conciliação Bancária 2016.17.18'!$D:$D,'Base -Receita-Despesa'!BK$5)</f>
        <v>0</v>
      </c>
      <c r="BL22" s="131">
        <f>SUMIFS('Conciliação Bancária 2016.17.18'!$J:$J,'Conciliação Bancária 2016.17.18'!$K:$K,'Base -Receita-Despesa'!$B22,'Conciliação Bancária 2016.17.18'!$D:$D,'Base -Receita-Despesa'!BL$5)</f>
        <v>0</v>
      </c>
      <c r="BM22" s="131">
        <f>SUMIFS('Conciliação Bancária 2016.17.18'!$J:$J,'Conciliação Bancária 2016.17.18'!$K:$K,'Base -Receita-Despesa'!$B22,'Conciliação Bancária 2016.17.18'!$D:$D,'Base -Receita-Despesa'!BM$5)</f>
        <v>0</v>
      </c>
      <c r="BN22" s="131">
        <f>SUMIFS('Conciliação Bancária 2016.17.18'!$J:$J,'Conciliação Bancária 2016.17.18'!$K:$K,'Base -Receita-Despesa'!$B22,'Conciliação Bancária 2016.17.18'!$D:$D,'Base -Receita-Despesa'!BN$5)</f>
        <v>0</v>
      </c>
      <c r="BO22" s="131">
        <f>SUMIFS('Conciliação Bancária 2016.17.18'!$J:$J,'Conciliação Bancária 2016.17.18'!$K:$K,'Base -Receita-Despesa'!$B22,'Conciliação Bancária 2016.17.18'!$D:$D,'Base -Receita-Despesa'!BO$5)</f>
        <v>0</v>
      </c>
      <c r="BP22" s="131">
        <f>SUMIFS('Conciliação Bancária 2016.17.18'!$J:$J,'Conciliação Bancária 2016.17.18'!$K:$K,'Base -Receita-Despesa'!$B22,'Conciliação Bancária 2016.17.18'!$D:$D,'Base -Receita-Despesa'!BP$5)</f>
        <v>0</v>
      </c>
      <c r="BQ22" s="131">
        <f>SUMIFS('Conciliação Bancária 2016.17.18'!$J:$J,'Conciliação Bancária 2016.17.18'!$K:$K,'Base -Receita-Despesa'!$B22,'Conciliação Bancária 2016.17.18'!$D:$D,'Base -Receita-Despesa'!BQ$5)</f>
        <v>0</v>
      </c>
      <c r="BR22" s="131">
        <f>SUMIFS('Conciliação Bancária 2016.17.18'!$J:$J,'Conciliação Bancária 2016.17.18'!$K:$K,'Base -Receita-Despesa'!$B22,'Conciliação Bancária 2016.17.18'!$D:$D,'Base -Receita-Despesa'!BR$5)</f>
        <v>0</v>
      </c>
      <c r="BS22" s="131">
        <f>SUMIFS('Conciliação Bancária 2016.17.18'!$J:$J,'Conciliação Bancária 2016.17.18'!$K:$K,'Base -Receita-Despesa'!$B22,'Conciliação Bancária 2016.17.18'!$D:$D,'Base -Receita-Despesa'!BS$5)</f>
        <v>0</v>
      </c>
      <c r="BT22" s="131">
        <f>SUMIFS('Conciliação Bancária 2016.17.18'!$J:$J,'Conciliação Bancária 2016.17.18'!$K:$K,'Base -Receita-Despesa'!$B22,'Conciliação Bancária 2016.17.18'!$D:$D,'Base -Receita-Despesa'!BT$5)</f>
        <v>0</v>
      </c>
      <c r="BU22" s="131">
        <f>SUMIFS('Conciliação Bancária 2016.17.18'!$J:$J,'Conciliação Bancária 2016.17.18'!$K:$K,'Base -Receita-Despesa'!$B22,'Conciliação Bancária 2016.17.18'!$D:$D,'Base -Receita-Despesa'!BU$5)</f>
        <v>0</v>
      </c>
      <c r="BV22" s="134">
        <f t="shared" si="49"/>
        <v>0</v>
      </c>
      <c r="BW22" s="139">
        <f t="shared" si="50"/>
        <v>0</v>
      </c>
      <c r="BX22" s="115"/>
    </row>
    <row r="23" spans="2:76" s="117" customFormat="1" x14ac:dyDescent="0.3">
      <c r="B23" s="249" t="s">
        <v>68</v>
      </c>
      <c r="C23" s="141">
        <f>SUM(C17:C22)</f>
        <v>670764.02</v>
      </c>
      <c r="D23" s="141">
        <f t="shared" ref="D23:O23" si="51">SUM(D17:D22)</f>
        <v>1532475.35</v>
      </c>
      <c r="E23" s="141">
        <f t="shared" si="51"/>
        <v>1056795.6599999999</v>
      </c>
      <c r="F23" s="141">
        <f t="shared" si="51"/>
        <v>883499.1</v>
      </c>
      <c r="G23" s="141">
        <f t="shared" si="51"/>
        <v>1691327.83</v>
      </c>
      <c r="H23" s="141">
        <f t="shared" si="51"/>
        <v>1355755.97</v>
      </c>
      <c r="I23" s="141">
        <f t="shared" si="51"/>
        <v>1246815.8600000001</v>
      </c>
      <c r="J23" s="141">
        <f t="shared" si="51"/>
        <v>1031832.6699999999</v>
      </c>
      <c r="K23" s="141">
        <f t="shared" si="51"/>
        <v>1190501.21</v>
      </c>
      <c r="L23" s="141">
        <f t="shared" si="51"/>
        <v>1459929.0600000003</v>
      </c>
      <c r="M23" s="141">
        <f t="shared" si="51"/>
        <v>1156133.42</v>
      </c>
      <c r="N23" s="202">
        <f t="shared" si="51"/>
        <v>2461031.0699999998</v>
      </c>
      <c r="O23" s="219">
        <f t="shared" si="51"/>
        <v>15736861.219999999</v>
      </c>
      <c r="P23" s="211"/>
      <c r="Q23" s="141">
        <f t="shared" ref="Q23:AC23" si="52">SUM(Q17:Q22)</f>
        <v>752061.49000000011</v>
      </c>
      <c r="R23" s="141">
        <f t="shared" si="52"/>
        <v>693689.08</v>
      </c>
      <c r="S23" s="141">
        <f t="shared" si="52"/>
        <v>1949582.49</v>
      </c>
      <c r="T23" s="141">
        <f t="shared" si="52"/>
        <v>645970.76</v>
      </c>
      <c r="U23" s="141">
        <f t="shared" si="52"/>
        <v>3010355.83</v>
      </c>
      <c r="V23" s="141">
        <f t="shared" si="52"/>
        <v>0</v>
      </c>
      <c r="W23" s="141">
        <f t="shared" si="52"/>
        <v>2120622.92</v>
      </c>
      <c r="X23" s="141">
        <f t="shared" si="52"/>
        <v>1594426.9300000002</v>
      </c>
      <c r="Y23" s="141">
        <f t="shared" si="52"/>
        <v>1645392.38</v>
      </c>
      <c r="Z23" s="141">
        <f t="shared" si="52"/>
        <v>2143338.2800000003</v>
      </c>
      <c r="AA23" s="141">
        <f t="shared" si="52"/>
        <v>2722546.5000000005</v>
      </c>
      <c r="AB23" s="141">
        <f t="shared" si="52"/>
        <v>8988145.4299999997</v>
      </c>
      <c r="AC23" s="141">
        <f t="shared" si="52"/>
        <v>26266132.09</v>
      </c>
      <c r="AD23" s="139">
        <f t="shared" si="44"/>
        <v>1</v>
      </c>
      <c r="AE23" s="122"/>
      <c r="AF23" s="141">
        <f t="shared" ref="AF23:AR23" si="53">SUM(AF17:AF22)</f>
        <v>1671018.78</v>
      </c>
      <c r="AG23" s="141">
        <f t="shared" ref="AG23" si="54">SUM(AG17:AG22)</f>
        <v>854168.05</v>
      </c>
      <c r="AH23" s="141">
        <f t="shared" ref="AH23" si="55">SUM(AH17:AH22)</f>
        <v>2595665.31</v>
      </c>
      <c r="AI23" s="141">
        <f t="shared" ref="AI23" si="56">SUM(AI17:AI22)</f>
        <v>1926627.6500000001</v>
      </c>
      <c r="AJ23" s="141">
        <f t="shared" ref="AJ23" si="57">SUM(AJ17:AJ22)</f>
        <v>2440606.23</v>
      </c>
      <c r="AK23" s="141">
        <f t="shared" ref="AK23" si="58">SUM(AK17:AK22)</f>
        <v>1437224.8800000001</v>
      </c>
      <c r="AL23" s="141">
        <f t="shared" ref="AL23" si="59">SUM(AL17:AL22)</f>
        <v>1558043.94</v>
      </c>
      <c r="AM23" s="141">
        <f t="shared" ref="AM23" si="60">SUM(AM17:AM22)</f>
        <v>178617.86000000002</v>
      </c>
      <c r="AN23" s="141">
        <f t="shared" ref="AN23" si="61">SUM(AN17:AN22)</f>
        <v>899576.04</v>
      </c>
      <c r="AO23" s="141">
        <f t="shared" ref="AO23" si="62">SUM(AO17:AO22)</f>
        <v>1628393.1300000001</v>
      </c>
      <c r="AP23" s="141">
        <f t="shared" ref="AP23" si="63">SUM(AP17:AP22)</f>
        <v>2291411.8800000004</v>
      </c>
      <c r="AQ23" s="141">
        <f t="shared" ref="AQ23" si="64">SUM(AQ17:AQ22)</f>
        <v>1413959.42</v>
      </c>
      <c r="AR23" s="141">
        <f t="shared" si="53"/>
        <v>18895313.170000002</v>
      </c>
      <c r="AS23" s="139">
        <f t="shared" si="46"/>
        <v>1</v>
      </c>
      <c r="AT23" s="122"/>
      <c r="AU23" s="141">
        <f t="shared" ref="AU23:BG23" si="65">SUM(AU17:AU22)</f>
        <v>1425526.66</v>
      </c>
      <c r="AV23" s="141">
        <f t="shared" si="65"/>
        <v>2532296.0500000007</v>
      </c>
      <c r="AW23" s="141">
        <f t="shared" si="65"/>
        <v>2438385.35</v>
      </c>
      <c r="AX23" s="141">
        <f t="shared" si="65"/>
        <v>2733636.59</v>
      </c>
      <c r="AY23" s="141">
        <f t="shared" si="65"/>
        <v>2973948.6700000004</v>
      </c>
      <c r="AZ23" s="141">
        <f t="shared" si="65"/>
        <v>4857226.08</v>
      </c>
      <c r="BA23" s="141">
        <f t="shared" si="65"/>
        <v>2700253.06</v>
      </c>
      <c r="BB23" s="141">
        <f t="shared" si="65"/>
        <v>2359062.9500000002</v>
      </c>
      <c r="BC23" s="141">
        <f t="shared" si="65"/>
        <v>132.86000000000001</v>
      </c>
      <c r="BD23" s="141">
        <f t="shared" si="65"/>
        <v>8101470.3100000015</v>
      </c>
      <c r="BE23" s="141">
        <f t="shared" si="65"/>
        <v>2298452.6</v>
      </c>
      <c r="BF23" s="141">
        <f t="shared" si="65"/>
        <v>33175.61</v>
      </c>
      <c r="BG23" s="141">
        <f t="shared" si="65"/>
        <v>32453566.790000007</v>
      </c>
      <c r="BH23" s="139">
        <f t="shared" si="48"/>
        <v>1.7175458537266468</v>
      </c>
      <c r="BI23" s="122"/>
      <c r="BJ23" s="141">
        <f t="shared" ref="BJ23:BV23" si="66">SUM(BJ17:BJ22)</f>
        <v>2307295.1599999997</v>
      </c>
      <c r="BK23" s="141">
        <f t="shared" si="66"/>
        <v>1892489.22</v>
      </c>
      <c r="BL23" s="141">
        <f t="shared" si="66"/>
        <v>14916888.210000001</v>
      </c>
      <c r="BM23" s="141">
        <f t="shared" si="66"/>
        <v>709261.94</v>
      </c>
      <c r="BN23" s="141">
        <f t="shared" si="66"/>
        <v>2712679.8499999996</v>
      </c>
      <c r="BO23" s="141">
        <f t="shared" si="66"/>
        <v>2200692.46</v>
      </c>
      <c r="BP23" s="141">
        <f t="shared" si="66"/>
        <v>2210747.84</v>
      </c>
      <c r="BQ23" s="141">
        <f t="shared" si="66"/>
        <v>2373919.7599999998</v>
      </c>
      <c r="BR23" s="141">
        <f t="shared" si="66"/>
        <v>2581896.0699999998</v>
      </c>
      <c r="BS23" s="141">
        <f t="shared" si="66"/>
        <v>1732390.79</v>
      </c>
      <c r="BT23" s="141">
        <f t="shared" si="66"/>
        <v>2609810.5700000003</v>
      </c>
      <c r="BU23" s="141">
        <f t="shared" si="66"/>
        <v>975552.32000000007</v>
      </c>
      <c r="BV23" s="141">
        <f t="shared" si="66"/>
        <v>37223624.189999998</v>
      </c>
      <c r="BW23" s="139">
        <f t="shared" si="50"/>
        <v>1.9699924449571848</v>
      </c>
      <c r="BX23" s="122"/>
    </row>
    <row r="24" spans="2:76"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43"/>
        <v>0</v>
      </c>
      <c r="AD24" s="139">
        <f t="shared" si="44"/>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5"/>
        <v>0</v>
      </c>
      <c r="AS24" s="139">
        <f t="shared" si="46"/>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7">SUM(AU24:BF24)</f>
        <v>0</v>
      </c>
      <c r="BH24" s="139">
        <f t="shared" si="48"/>
        <v>0</v>
      </c>
      <c r="BI24" s="115"/>
      <c r="BJ24" s="131">
        <f>SUMIFS('Conciliação Bancária 2016.17.18'!$J:$J,'Conciliação Bancária 2016.17.18'!$K:$K,'Base -Receita-Despesa'!$B24,'Conciliação Bancária 2016.17.18'!$D:$D,'Base -Receita-Despesa'!BJ$5)</f>
        <v>0</v>
      </c>
      <c r="BK24" s="131">
        <f>SUMIFS('Conciliação Bancária 2016.17.18'!$J:$J,'Conciliação Bancária 2016.17.18'!$K:$K,'Base -Receita-Despesa'!$B24,'Conciliação Bancária 2016.17.18'!$D:$D,'Base -Receita-Despesa'!BK$5)</f>
        <v>0</v>
      </c>
      <c r="BL24" s="131">
        <f>SUMIFS('Conciliação Bancária 2016.17.18'!$J:$J,'Conciliação Bancária 2016.17.18'!$K:$K,'Base -Receita-Despesa'!$B24,'Conciliação Bancária 2016.17.18'!$D:$D,'Base -Receita-Despesa'!BL$5)</f>
        <v>0</v>
      </c>
      <c r="BM24" s="131">
        <f>SUMIFS('Conciliação Bancária 2016.17.18'!$J:$J,'Conciliação Bancária 2016.17.18'!$K:$K,'Base -Receita-Despesa'!$B24,'Conciliação Bancária 2016.17.18'!$D:$D,'Base -Receita-Despesa'!BM$5)</f>
        <v>0</v>
      </c>
      <c r="BN24" s="131">
        <f>SUMIFS('Conciliação Bancária 2016.17.18'!$J:$J,'Conciliação Bancária 2016.17.18'!$K:$K,'Base -Receita-Despesa'!$B24,'Conciliação Bancária 2016.17.18'!$D:$D,'Base -Receita-Despesa'!BN$5)</f>
        <v>0</v>
      </c>
      <c r="BO24" s="131">
        <f>SUMIFS('Conciliação Bancária 2016.17.18'!$J:$J,'Conciliação Bancária 2016.17.18'!$K:$K,'Base -Receita-Despesa'!$B24,'Conciliação Bancária 2016.17.18'!$D:$D,'Base -Receita-Despesa'!BO$5)</f>
        <v>0</v>
      </c>
      <c r="BP24" s="131">
        <f>SUMIFS('Conciliação Bancária 2016.17.18'!$J:$J,'Conciliação Bancária 2016.17.18'!$K:$K,'Base -Receita-Despesa'!$B24,'Conciliação Bancária 2016.17.18'!$D:$D,'Base -Receita-Despesa'!BP$5)</f>
        <v>0</v>
      </c>
      <c r="BQ24" s="131">
        <f>SUMIFS('Conciliação Bancária 2016.17.18'!$J:$J,'Conciliação Bancária 2016.17.18'!$K:$K,'Base -Receita-Despesa'!$B24,'Conciliação Bancária 2016.17.18'!$D:$D,'Base -Receita-Despesa'!BQ$5)</f>
        <v>0</v>
      </c>
      <c r="BR24" s="131">
        <f>SUMIFS('Conciliação Bancária 2016.17.18'!$J:$J,'Conciliação Bancária 2016.17.18'!$K:$K,'Base -Receita-Despesa'!$B24,'Conciliação Bancária 2016.17.18'!$D:$D,'Base -Receita-Despesa'!BR$5)</f>
        <v>0</v>
      </c>
      <c r="BS24" s="131">
        <f>SUMIFS('Conciliação Bancária 2016.17.18'!$J:$J,'Conciliação Bancária 2016.17.18'!$K:$K,'Base -Receita-Despesa'!$B24,'Conciliação Bancária 2016.17.18'!$D:$D,'Base -Receita-Despesa'!BS$5)</f>
        <v>0</v>
      </c>
      <c r="BT24" s="131">
        <f>SUMIFS('Conciliação Bancária 2016.17.18'!$J:$J,'Conciliação Bancária 2016.17.18'!$K:$K,'Base -Receita-Despesa'!$B24,'Conciliação Bancária 2016.17.18'!$D:$D,'Base -Receita-Despesa'!BT$5)</f>
        <v>0</v>
      </c>
      <c r="BU24" s="131">
        <f>SUMIFS('Conciliação Bancária 2016.17.18'!$J:$J,'Conciliação Bancária 2016.17.18'!$K:$K,'Base -Receita-Despesa'!$B24,'Conciliação Bancária 2016.17.18'!$D:$D,'Base -Receita-Despesa'!BU$5)</f>
        <v>0</v>
      </c>
      <c r="BV24" s="134">
        <f t="shared" ref="BV24:BV26" si="68">SUM(BJ24:BU24)</f>
        <v>0</v>
      </c>
      <c r="BW24" s="139">
        <f t="shared" si="50"/>
        <v>0</v>
      </c>
      <c r="BX24" s="115"/>
    </row>
    <row r="25" spans="2:76"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43"/>
        <v>0</v>
      </c>
      <c r="AD25" s="139">
        <f t="shared" si="44"/>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5"/>
        <v>0</v>
      </c>
      <c r="AS25" s="139">
        <f t="shared" si="46"/>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7"/>
        <v>0</v>
      </c>
      <c r="BH25" s="139">
        <f t="shared" si="48"/>
        <v>0</v>
      </c>
      <c r="BI25" s="115"/>
      <c r="BJ25" s="131">
        <f>SUMIFS('Conciliação Bancária 2016.17.18'!$J:$J,'Conciliação Bancária 2016.17.18'!$K:$K,'Base -Receita-Despesa'!$B25,'Conciliação Bancária 2016.17.18'!$D:$D,'Base -Receita-Despesa'!BJ$5)</f>
        <v>0</v>
      </c>
      <c r="BK25" s="131">
        <f>SUMIFS('Conciliação Bancária 2016.17.18'!$J:$J,'Conciliação Bancária 2016.17.18'!$K:$K,'Base -Receita-Despesa'!$B25,'Conciliação Bancária 2016.17.18'!$D:$D,'Base -Receita-Despesa'!BK$5)</f>
        <v>0</v>
      </c>
      <c r="BL25" s="131">
        <f>SUMIFS('Conciliação Bancária 2016.17.18'!$J:$J,'Conciliação Bancária 2016.17.18'!$K:$K,'Base -Receita-Despesa'!$B25,'Conciliação Bancária 2016.17.18'!$D:$D,'Base -Receita-Despesa'!BL$5)</f>
        <v>0</v>
      </c>
      <c r="BM25" s="131">
        <f>SUMIFS('Conciliação Bancária 2016.17.18'!$J:$J,'Conciliação Bancária 2016.17.18'!$K:$K,'Base -Receita-Despesa'!$B25,'Conciliação Bancária 2016.17.18'!$D:$D,'Base -Receita-Despesa'!BM$5)</f>
        <v>0</v>
      </c>
      <c r="BN25" s="131">
        <f>SUMIFS('Conciliação Bancária 2016.17.18'!$J:$J,'Conciliação Bancária 2016.17.18'!$K:$K,'Base -Receita-Despesa'!$B25,'Conciliação Bancária 2016.17.18'!$D:$D,'Base -Receita-Despesa'!BN$5)</f>
        <v>0</v>
      </c>
      <c r="BO25" s="131">
        <f>SUMIFS('Conciliação Bancária 2016.17.18'!$J:$J,'Conciliação Bancária 2016.17.18'!$K:$K,'Base -Receita-Despesa'!$B25,'Conciliação Bancária 2016.17.18'!$D:$D,'Base -Receita-Despesa'!BO$5)</f>
        <v>0</v>
      </c>
      <c r="BP25" s="131">
        <f>SUMIFS('Conciliação Bancária 2016.17.18'!$J:$J,'Conciliação Bancária 2016.17.18'!$K:$K,'Base -Receita-Despesa'!$B25,'Conciliação Bancária 2016.17.18'!$D:$D,'Base -Receita-Despesa'!BP$5)</f>
        <v>0</v>
      </c>
      <c r="BQ25" s="131">
        <f>SUMIFS('Conciliação Bancária 2016.17.18'!$J:$J,'Conciliação Bancária 2016.17.18'!$K:$K,'Base -Receita-Despesa'!$B25,'Conciliação Bancária 2016.17.18'!$D:$D,'Base -Receita-Despesa'!BQ$5)</f>
        <v>0</v>
      </c>
      <c r="BR25" s="131">
        <f>SUMIFS('Conciliação Bancária 2016.17.18'!$J:$J,'Conciliação Bancária 2016.17.18'!$K:$K,'Base -Receita-Despesa'!$B25,'Conciliação Bancária 2016.17.18'!$D:$D,'Base -Receita-Despesa'!BR$5)</f>
        <v>0</v>
      </c>
      <c r="BS25" s="131">
        <f>SUMIFS('Conciliação Bancária 2016.17.18'!$J:$J,'Conciliação Bancária 2016.17.18'!$K:$K,'Base -Receita-Despesa'!$B25,'Conciliação Bancária 2016.17.18'!$D:$D,'Base -Receita-Despesa'!BS$5)</f>
        <v>0</v>
      </c>
      <c r="BT25" s="131">
        <f>SUMIFS('Conciliação Bancária 2016.17.18'!$J:$J,'Conciliação Bancária 2016.17.18'!$K:$K,'Base -Receita-Despesa'!$B25,'Conciliação Bancária 2016.17.18'!$D:$D,'Base -Receita-Despesa'!BT$5)</f>
        <v>0</v>
      </c>
      <c r="BU25" s="131">
        <f>SUMIFS('Conciliação Bancária 2016.17.18'!$J:$J,'Conciliação Bancária 2016.17.18'!$K:$K,'Base -Receita-Despesa'!$B25,'Conciliação Bancária 2016.17.18'!$D:$D,'Base -Receita-Despesa'!BU$5)</f>
        <v>0</v>
      </c>
      <c r="BV25" s="134">
        <f t="shared" si="68"/>
        <v>0</v>
      </c>
      <c r="BW25" s="139">
        <f t="shared" si="50"/>
        <v>0</v>
      </c>
      <c r="BX25" s="115"/>
    </row>
    <row r="26" spans="2:76" s="117" customFormat="1" x14ac:dyDescent="0.3">
      <c r="B26" s="247" t="s">
        <v>71</v>
      </c>
      <c r="C26" s="141">
        <f t="shared" ref="C26:O26" si="69">SUM(C23:C25)</f>
        <v>670764.02</v>
      </c>
      <c r="D26" s="142">
        <f t="shared" si="69"/>
        <v>1532475.35</v>
      </c>
      <c r="E26" s="142">
        <f t="shared" si="69"/>
        <v>1056795.6599999999</v>
      </c>
      <c r="F26" s="142">
        <f t="shared" si="69"/>
        <v>883499.1</v>
      </c>
      <c r="G26" s="142">
        <f t="shared" si="69"/>
        <v>1691327.83</v>
      </c>
      <c r="H26" s="142">
        <f t="shared" si="69"/>
        <v>1355755.97</v>
      </c>
      <c r="I26" s="142">
        <f t="shared" si="69"/>
        <v>1246815.8600000001</v>
      </c>
      <c r="J26" s="142">
        <f t="shared" si="69"/>
        <v>1031832.6699999999</v>
      </c>
      <c r="K26" s="142">
        <f t="shared" si="69"/>
        <v>1190501.21</v>
      </c>
      <c r="L26" s="142">
        <f t="shared" si="69"/>
        <v>1459929.0600000003</v>
      </c>
      <c r="M26" s="142">
        <f t="shared" si="69"/>
        <v>1156133.42</v>
      </c>
      <c r="N26" s="143">
        <f t="shared" si="69"/>
        <v>2461031.0699999998</v>
      </c>
      <c r="O26" s="219">
        <f t="shared" si="69"/>
        <v>15736861.219999999</v>
      </c>
      <c r="P26" s="211"/>
      <c r="Q26" s="141">
        <f t="shared" ref="Q26:AB26" si="70">SUM(Q23:Q25)</f>
        <v>752061.49000000011</v>
      </c>
      <c r="R26" s="142">
        <f t="shared" si="70"/>
        <v>693689.08</v>
      </c>
      <c r="S26" s="142">
        <f t="shared" si="70"/>
        <v>1949582.49</v>
      </c>
      <c r="T26" s="142">
        <f t="shared" si="70"/>
        <v>645970.76</v>
      </c>
      <c r="U26" s="142">
        <f t="shared" si="70"/>
        <v>3010355.83</v>
      </c>
      <c r="V26" s="142">
        <f t="shared" si="70"/>
        <v>0</v>
      </c>
      <c r="W26" s="142">
        <f t="shared" si="70"/>
        <v>2120622.92</v>
      </c>
      <c r="X26" s="142">
        <f t="shared" si="70"/>
        <v>1594426.9300000002</v>
      </c>
      <c r="Y26" s="142">
        <f t="shared" si="70"/>
        <v>1645392.38</v>
      </c>
      <c r="Z26" s="142">
        <f t="shared" si="70"/>
        <v>2143338.2800000003</v>
      </c>
      <c r="AA26" s="142">
        <f t="shared" si="70"/>
        <v>2722546.5000000005</v>
      </c>
      <c r="AB26" s="142">
        <f t="shared" si="70"/>
        <v>8988145.4299999997</v>
      </c>
      <c r="AC26" s="134">
        <f t="shared" si="43"/>
        <v>26266132.09</v>
      </c>
      <c r="AD26" s="139">
        <f t="shared" si="44"/>
        <v>1</v>
      </c>
      <c r="AE26" s="122"/>
      <c r="AF26" s="144">
        <f t="shared" ref="AF26:AQ26" si="71">SUM(AF23:AF25)</f>
        <v>1671018.78</v>
      </c>
      <c r="AG26" s="144">
        <f t="shared" si="71"/>
        <v>854168.05</v>
      </c>
      <c r="AH26" s="144">
        <f t="shared" si="71"/>
        <v>2595665.31</v>
      </c>
      <c r="AI26" s="144">
        <f t="shared" si="71"/>
        <v>1926627.6500000001</v>
      </c>
      <c r="AJ26" s="144">
        <f t="shared" si="71"/>
        <v>2440606.23</v>
      </c>
      <c r="AK26" s="144">
        <f t="shared" si="71"/>
        <v>1437224.8800000001</v>
      </c>
      <c r="AL26" s="145">
        <f t="shared" si="71"/>
        <v>1558043.94</v>
      </c>
      <c r="AM26" s="144">
        <f t="shared" si="71"/>
        <v>178617.86000000002</v>
      </c>
      <c r="AN26" s="144">
        <f t="shared" si="71"/>
        <v>899576.04</v>
      </c>
      <c r="AO26" s="144">
        <f t="shared" si="71"/>
        <v>1628393.1300000001</v>
      </c>
      <c r="AP26" s="144">
        <f t="shared" si="71"/>
        <v>2291411.8800000004</v>
      </c>
      <c r="AQ26" s="144">
        <f t="shared" si="71"/>
        <v>1413959.42</v>
      </c>
      <c r="AR26" s="134">
        <f t="shared" si="45"/>
        <v>18895313.170000002</v>
      </c>
      <c r="AS26" s="139">
        <f t="shared" si="46"/>
        <v>1</v>
      </c>
      <c r="AT26" s="122"/>
      <c r="AU26" s="144">
        <f t="shared" ref="AU26:BF26" si="72">SUM(AU23:AU25)</f>
        <v>1425526.66</v>
      </c>
      <c r="AV26" s="144">
        <f t="shared" si="72"/>
        <v>2532296.0500000007</v>
      </c>
      <c r="AW26" s="144">
        <f t="shared" si="72"/>
        <v>2438385.35</v>
      </c>
      <c r="AX26" s="144">
        <f t="shared" si="72"/>
        <v>2733636.59</v>
      </c>
      <c r="AY26" s="144">
        <f t="shared" si="72"/>
        <v>2973948.6700000004</v>
      </c>
      <c r="AZ26" s="144">
        <f t="shared" si="72"/>
        <v>4857226.08</v>
      </c>
      <c r="BA26" s="145">
        <f t="shared" si="72"/>
        <v>2700253.06</v>
      </c>
      <c r="BB26" s="144">
        <f t="shared" si="72"/>
        <v>2359062.9500000002</v>
      </c>
      <c r="BC26" s="144">
        <f t="shared" si="72"/>
        <v>132.86000000000001</v>
      </c>
      <c r="BD26" s="144">
        <f t="shared" si="72"/>
        <v>8101470.3100000015</v>
      </c>
      <c r="BE26" s="144">
        <f t="shared" si="72"/>
        <v>2298452.6</v>
      </c>
      <c r="BF26" s="144">
        <f t="shared" si="72"/>
        <v>33175.61</v>
      </c>
      <c r="BG26" s="134">
        <f t="shared" si="67"/>
        <v>32453566.789999999</v>
      </c>
      <c r="BH26" s="139">
        <f t="shared" si="48"/>
        <v>1.7175458537266464</v>
      </c>
      <c r="BI26" s="122"/>
      <c r="BJ26" s="144">
        <f t="shared" ref="BJ26:BU26" si="73">SUM(BJ23:BJ25)</f>
        <v>2307295.1599999997</v>
      </c>
      <c r="BK26" s="144">
        <f t="shared" si="73"/>
        <v>1892489.22</v>
      </c>
      <c r="BL26" s="144">
        <f t="shared" si="73"/>
        <v>14916888.210000001</v>
      </c>
      <c r="BM26" s="144">
        <f t="shared" si="73"/>
        <v>709261.94</v>
      </c>
      <c r="BN26" s="144">
        <f t="shared" si="73"/>
        <v>2712679.8499999996</v>
      </c>
      <c r="BO26" s="144">
        <f t="shared" si="73"/>
        <v>2200692.46</v>
      </c>
      <c r="BP26" s="145">
        <f t="shared" si="73"/>
        <v>2210747.84</v>
      </c>
      <c r="BQ26" s="144">
        <f t="shared" si="73"/>
        <v>2373919.7599999998</v>
      </c>
      <c r="BR26" s="144">
        <f t="shared" si="73"/>
        <v>2581896.0699999998</v>
      </c>
      <c r="BS26" s="144">
        <f t="shared" si="73"/>
        <v>1732390.79</v>
      </c>
      <c r="BT26" s="144">
        <f t="shared" si="73"/>
        <v>2609810.5700000003</v>
      </c>
      <c r="BU26" s="144">
        <f t="shared" si="73"/>
        <v>975552.32000000007</v>
      </c>
      <c r="BV26" s="134">
        <f t="shared" si="68"/>
        <v>37223624.190000005</v>
      </c>
      <c r="BW26" s="139">
        <f t="shared" si="50"/>
        <v>1.9699924449571853</v>
      </c>
      <c r="BX26" s="122"/>
    </row>
    <row r="27" spans="2:76" x14ac:dyDescent="0.3">
      <c r="B27" s="249"/>
      <c r="C27" s="425" t="s">
        <v>72</v>
      </c>
      <c r="D27" s="425"/>
      <c r="E27" s="425"/>
      <c r="F27" s="425"/>
      <c r="G27" s="425"/>
      <c r="H27" s="425"/>
      <c r="I27" s="425"/>
      <c r="J27" s="425"/>
      <c r="K27" s="425"/>
      <c r="L27" s="425"/>
      <c r="M27" s="425"/>
      <c r="N27" s="426"/>
      <c r="O27" s="253"/>
      <c r="Q27" s="411" t="s">
        <v>72</v>
      </c>
      <c r="R27" s="411"/>
      <c r="S27" s="411"/>
      <c r="T27" s="411"/>
      <c r="U27" s="411"/>
      <c r="V27" s="411"/>
      <c r="W27" s="411"/>
      <c r="X27" s="411"/>
      <c r="Y27" s="411"/>
      <c r="Z27" s="411"/>
      <c r="AA27" s="411"/>
      <c r="AB27" s="411"/>
      <c r="AC27" s="411"/>
      <c r="AD27" s="411"/>
      <c r="AE27" s="115"/>
      <c r="AF27" s="411" t="s">
        <v>72</v>
      </c>
      <c r="AG27" s="411"/>
      <c r="AH27" s="411"/>
      <c r="AI27" s="411"/>
      <c r="AJ27" s="411"/>
      <c r="AK27" s="411"/>
      <c r="AL27" s="411"/>
      <c r="AM27" s="411"/>
      <c r="AN27" s="411"/>
      <c r="AO27" s="411"/>
      <c r="AP27" s="411"/>
      <c r="AQ27" s="411"/>
      <c r="AR27" s="411"/>
      <c r="AS27" s="411"/>
      <c r="AT27" s="115"/>
      <c r="AU27" s="411" t="s">
        <v>72</v>
      </c>
      <c r="AV27" s="411"/>
      <c r="AW27" s="411"/>
      <c r="AX27" s="411"/>
      <c r="AY27" s="411"/>
      <c r="AZ27" s="411"/>
      <c r="BA27" s="411"/>
      <c r="BB27" s="411"/>
      <c r="BC27" s="411"/>
      <c r="BD27" s="411"/>
      <c r="BE27" s="411"/>
      <c r="BF27" s="411"/>
      <c r="BG27" s="411"/>
      <c r="BH27" s="411"/>
      <c r="BI27" s="115"/>
      <c r="BJ27" s="411" t="s">
        <v>72</v>
      </c>
      <c r="BK27" s="411"/>
      <c r="BL27" s="411"/>
      <c r="BM27" s="411"/>
      <c r="BN27" s="411"/>
      <c r="BO27" s="411"/>
      <c r="BP27" s="411"/>
      <c r="BQ27" s="411"/>
      <c r="BR27" s="411"/>
      <c r="BS27" s="411"/>
      <c r="BT27" s="411"/>
      <c r="BU27" s="411"/>
      <c r="BV27" s="411"/>
      <c r="BW27" s="411"/>
      <c r="BX27" s="115"/>
    </row>
    <row r="28" spans="2:76"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c r="BJ28" s="131">
        <f>SUMIFS('Conciliação Bancária 2016.17.18'!$J:$J,'Conciliação Bancária 2016.17.18'!$K:$K,'Base -Receita-Despesa'!$B28,'Conciliação Bancária 2016.17.18'!$D:$D,'Base -Receita-Despesa'!BJ$5)</f>
        <v>2419913.42</v>
      </c>
      <c r="BK28" s="131">
        <f>SUMIFS('Conciliação Bancária 2016.17.18'!$J:$J,'Conciliação Bancária 2016.17.18'!$K:$K,'Base -Receita-Despesa'!$B28,'Conciliação Bancária 2016.17.18'!$D:$D,'Base -Receita-Despesa'!BK$5)</f>
        <v>3984203.63</v>
      </c>
      <c r="BL28" s="131">
        <f>SUMIFS('Conciliação Bancária 2016.17.18'!$J:$J,'Conciliação Bancária 2016.17.18'!$K:$K,'Base -Receita-Despesa'!$B28,'Conciliação Bancária 2016.17.18'!$D:$D,'Base -Receita-Despesa'!BL$5)</f>
        <v>8913906</v>
      </c>
      <c r="BM28" s="131">
        <f>SUMIFS('Conciliação Bancária 2016.17.18'!$J:$J,'Conciliação Bancária 2016.17.18'!$K:$K,'Base -Receita-Despesa'!$B28,'Conciliação Bancária 2016.17.18'!$D:$D,'Base -Receita-Despesa'!BM$5)</f>
        <v>7221933.1199999982</v>
      </c>
      <c r="BN28" s="131">
        <f>SUMIFS('Conciliação Bancária 2016.17.18'!$J:$J,'Conciliação Bancária 2016.17.18'!$K:$K,'Base -Receita-Despesa'!$B28,'Conciliação Bancária 2016.17.18'!$D:$D,'Base -Receita-Despesa'!BN$5)</f>
        <v>1828096.0399999998</v>
      </c>
      <c r="BO28" s="131">
        <f>SUMIFS('Conciliação Bancária 2016.17.18'!$J:$J,'Conciliação Bancária 2016.17.18'!$K:$K,'Base -Receita-Despesa'!$B28,'Conciliação Bancária 2016.17.18'!$D:$D,'Base -Receita-Despesa'!BO$5)</f>
        <v>1855644.74</v>
      </c>
      <c r="BP28" s="131">
        <f>SUMIFS('Conciliação Bancária 2016.17.18'!$J:$J,'Conciliação Bancária 2016.17.18'!$K:$K,'Base -Receita-Despesa'!$B28,'Conciliação Bancária 2016.17.18'!$D:$D,'Base -Receita-Despesa'!BP$5)</f>
        <v>81335.17</v>
      </c>
      <c r="BQ28" s="131">
        <f>SUMIFS('Conciliação Bancária 2016.17.18'!$J:$J,'Conciliação Bancária 2016.17.18'!$K:$K,'Base -Receita-Despesa'!$B28,'Conciliação Bancária 2016.17.18'!$D:$D,'Base -Receita-Despesa'!BQ$5)</f>
        <v>507815.80999999994</v>
      </c>
      <c r="BR28" s="131">
        <f>SUMIFS('Conciliação Bancária 2016.17.18'!$J:$J,'Conciliação Bancária 2016.17.18'!$K:$K,'Base -Receita-Despesa'!$B28,'Conciliação Bancária 2016.17.18'!$D:$D,'Base -Receita-Despesa'!BR$5)</f>
        <v>9647348.4899999984</v>
      </c>
      <c r="BS28" s="131">
        <f>SUMIFS('Conciliação Bancária 2016.17.18'!$J:$J,'Conciliação Bancária 2016.17.18'!$K:$K,'Base -Receita-Despesa'!$B28,'Conciliação Bancária 2016.17.18'!$D:$D,'Base -Receita-Despesa'!BS$5)</f>
        <v>1008139.37</v>
      </c>
      <c r="BT28" s="131">
        <f>SUMIFS('Conciliação Bancária 2016.17.18'!$J:$J,'Conciliação Bancária 2016.17.18'!$K:$K,'Base -Receita-Despesa'!$B28,'Conciliação Bancária 2016.17.18'!$D:$D,'Base -Receita-Despesa'!BT$5)</f>
        <v>0</v>
      </c>
      <c r="BU28" s="131">
        <f>SUMIFS('Conciliação Bancária 2016.17.18'!$J:$J,'Conciliação Bancária 2016.17.18'!$K:$K,'Base -Receita-Despesa'!$B28,'Conciliação Bancária 2016.17.18'!$D:$D,'Base -Receita-Despesa'!BU$5)</f>
        <v>538505.48</v>
      </c>
      <c r="BV28" s="134">
        <f>SUM(BJ28:BU28)</f>
        <v>38006841.269999988</v>
      </c>
      <c r="BW28" s="139">
        <f>BV28/$AR$31</f>
        <v>6.1326270783515913</v>
      </c>
      <c r="BX28" s="115"/>
    </row>
    <row r="29" spans="2:76"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c r="BJ29" s="131">
        <f>SUMIFS('Conciliação Bancária 2016.17.18'!$J:$J,'Conciliação Bancária 2016.17.18'!$K:$K,'Base -Receita-Despesa'!$B29,'Conciliação Bancária 2016.17.18'!$D:$D,'Base -Receita-Despesa'!BJ$5)</f>
        <v>-2400386.2700000005</v>
      </c>
      <c r="BK29" s="131">
        <f>SUMIFS('Conciliação Bancária 2016.17.18'!$J:$J,'Conciliação Bancária 2016.17.18'!$K:$K,'Base -Receita-Despesa'!$B29,'Conciliação Bancária 2016.17.18'!$D:$D,'Base -Receita-Despesa'!BK$5)</f>
        <v>-3308399.2199999997</v>
      </c>
      <c r="BL29" s="131">
        <f>SUMIFS('Conciliação Bancária 2016.17.18'!$J:$J,'Conciliação Bancária 2016.17.18'!$K:$K,'Base -Receita-Despesa'!$B29,'Conciliação Bancária 2016.17.18'!$D:$D,'Base -Receita-Despesa'!BL$5)</f>
        <v>-18651068.579999998</v>
      </c>
      <c r="BM29" s="131">
        <f>SUMIFS('Conciliação Bancária 2016.17.18'!$J:$J,'Conciliação Bancária 2016.17.18'!$K:$K,'Base -Receita-Despesa'!$B29,'Conciliação Bancária 2016.17.18'!$D:$D,'Base -Receita-Despesa'!BM$5)</f>
        <v>-3983345.09</v>
      </c>
      <c r="BN29" s="131">
        <f>SUMIFS('Conciliação Bancária 2016.17.18'!$J:$J,'Conciliação Bancária 2016.17.18'!$K:$K,'Base -Receita-Despesa'!$B29,'Conciliação Bancária 2016.17.18'!$D:$D,'Base -Receita-Despesa'!BN$5)</f>
        <v>-2152136.6799999997</v>
      </c>
      <c r="BO29" s="131">
        <f>SUMIFS('Conciliação Bancária 2016.17.18'!$J:$J,'Conciliação Bancária 2016.17.18'!$K:$K,'Base -Receita-Despesa'!$B29,'Conciliação Bancária 2016.17.18'!$D:$D,'Base -Receita-Despesa'!BO$5)</f>
        <v>-131742.93</v>
      </c>
      <c r="BP29" s="131">
        <f>SUMIFS('Conciliação Bancária 2016.17.18'!$J:$J,'Conciliação Bancária 2016.17.18'!$K:$K,'Base -Receita-Despesa'!$B29,'Conciliação Bancária 2016.17.18'!$D:$D,'Base -Receita-Despesa'!BP$5)</f>
        <v>-1444606.5299999998</v>
      </c>
      <c r="BQ29" s="131">
        <f>SUMIFS('Conciliação Bancária 2016.17.18'!$J:$J,'Conciliação Bancária 2016.17.18'!$K:$K,'Base -Receita-Despesa'!$B29,'Conciliação Bancária 2016.17.18'!$D:$D,'Base -Receita-Despesa'!BQ$5)</f>
        <v>0</v>
      </c>
      <c r="BR29" s="131">
        <f>SUMIFS('Conciliação Bancária 2016.17.18'!$J:$J,'Conciliação Bancária 2016.17.18'!$K:$K,'Base -Receita-Despesa'!$B29,'Conciliação Bancária 2016.17.18'!$D:$D,'Base -Receita-Despesa'!BR$5)</f>
        <v>-10950279.83</v>
      </c>
      <c r="BS29" s="131">
        <f>SUMIFS('Conciliação Bancária 2016.17.18'!$J:$J,'Conciliação Bancária 2016.17.18'!$K:$K,'Base -Receita-Despesa'!$B29,'Conciliação Bancária 2016.17.18'!$D:$D,'Base -Receita-Despesa'!BS$5)</f>
        <v>0</v>
      </c>
      <c r="BT29" s="131">
        <f>SUMIFS('Conciliação Bancária 2016.17.18'!$J:$J,'Conciliação Bancária 2016.17.18'!$K:$K,'Base -Receita-Despesa'!$B29,'Conciliação Bancária 2016.17.18'!$D:$D,'Base -Receita-Despesa'!BT$5)</f>
        <v>0</v>
      </c>
      <c r="BU29" s="131">
        <f>SUMIFS('Conciliação Bancária 2016.17.18'!$J:$J,'Conciliação Bancária 2016.17.18'!$K:$K,'Base -Receita-Despesa'!$B29,'Conciliação Bancária 2016.17.18'!$D:$D,'Base -Receita-Despesa'!BU$5)</f>
        <v>0</v>
      </c>
      <c r="BV29" s="134">
        <f>SUM(BJ29:BU29)</f>
        <v>-43021965.130000003</v>
      </c>
      <c r="BW29" s="139">
        <f>BV29/$AR$31</f>
        <v>-6.9418467703179383</v>
      </c>
      <c r="BX29" s="115"/>
    </row>
    <row r="30" spans="2:76"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c r="BJ30" s="131">
        <f>SUMIFS('Conciliação Bancária 2016.17.18'!$J:$J,'Conciliação Bancária 2016.17.18'!$K:$K,'Base -Receita-Despesa'!$B30,'Conciliação Bancária 2016.17.18'!$D:$D,'Base -Receita-Despesa'!BJ$5)</f>
        <v>0</v>
      </c>
      <c r="BK30" s="131">
        <f>SUMIFS('Conciliação Bancária 2016.17.18'!$J:$J,'Conciliação Bancária 2016.17.18'!$K:$K,'Base -Receita-Despesa'!$B30,'Conciliação Bancária 2016.17.18'!$D:$D,'Base -Receita-Despesa'!BK$5)</f>
        <v>0</v>
      </c>
      <c r="BL30" s="131">
        <f>SUMIFS('Conciliação Bancária 2016.17.18'!$J:$J,'Conciliação Bancária 2016.17.18'!$K:$K,'Base -Receita-Despesa'!$B30,'Conciliação Bancária 2016.17.18'!$D:$D,'Base -Receita-Despesa'!BL$5)</f>
        <v>0</v>
      </c>
      <c r="BM30" s="131">
        <f>SUMIFS('Conciliação Bancária 2016.17.18'!$J:$J,'Conciliação Bancária 2016.17.18'!$K:$K,'Base -Receita-Despesa'!$B30,'Conciliação Bancária 2016.17.18'!$D:$D,'Base -Receita-Despesa'!BM$5)</f>
        <v>0</v>
      </c>
      <c r="BN30" s="131">
        <f>SUMIFS('Conciliação Bancária 2016.17.18'!$J:$J,'Conciliação Bancária 2016.17.18'!$K:$K,'Base -Receita-Despesa'!$B30,'Conciliação Bancária 2016.17.18'!$D:$D,'Base -Receita-Despesa'!BN$5)</f>
        <v>0</v>
      </c>
      <c r="BO30" s="131">
        <f>SUMIFS('Conciliação Bancária 2016.17.18'!$J:$J,'Conciliação Bancária 2016.17.18'!$K:$K,'Base -Receita-Despesa'!$B30,'Conciliação Bancária 2016.17.18'!$D:$D,'Base -Receita-Despesa'!BO$5)</f>
        <v>0</v>
      </c>
      <c r="BP30" s="131">
        <f>SUMIFS('Conciliação Bancária 2016.17.18'!$J:$J,'Conciliação Bancária 2016.17.18'!$K:$K,'Base -Receita-Despesa'!$B30,'Conciliação Bancária 2016.17.18'!$D:$D,'Base -Receita-Despesa'!BP$5)</f>
        <v>0</v>
      </c>
      <c r="BQ30" s="131">
        <f>SUMIFS('Conciliação Bancária 2016.17.18'!$J:$J,'Conciliação Bancária 2016.17.18'!$K:$K,'Base -Receita-Despesa'!$B30,'Conciliação Bancária 2016.17.18'!$D:$D,'Base -Receita-Despesa'!BQ$5)</f>
        <v>0</v>
      </c>
      <c r="BR30" s="131">
        <f>SUMIFS('Conciliação Bancária 2016.17.18'!$J:$J,'Conciliação Bancária 2016.17.18'!$K:$K,'Base -Receita-Despesa'!$B30,'Conciliação Bancária 2016.17.18'!$D:$D,'Base -Receita-Despesa'!BR$5)</f>
        <v>0</v>
      </c>
      <c r="BS30" s="131">
        <f>SUMIFS('Conciliação Bancária 2016.17.18'!$J:$J,'Conciliação Bancária 2016.17.18'!$K:$K,'Base -Receita-Despesa'!$B30,'Conciliação Bancária 2016.17.18'!$D:$D,'Base -Receita-Despesa'!BS$5)</f>
        <v>0</v>
      </c>
      <c r="BT30" s="131">
        <f>SUMIFS('Conciliação Bancária 2016.17.18'!$J:$J,'Conciliação Bancária 2016.17.18'!$K:$K,'Base -Receita-Despesa'!$B30,'Conciliação Bancária 2016.17.18'!$D:$D,'Base -Receita-Despesa'!BT$5)</f>
        <v>0</v>
      </c>
      <c r="BU30" s="131">
        <f>SUMIFS('Conciliação Bancária 2016.17.18'!$J:$J,'Conciliação Bancária 2016.17.18'!$K:$K,'Base -Receita-Despesa'!$B30,'Conciliação Bancária 2016.17.18'!$D:$D,'Base -Receita-Despesa'!BU$5)</f>
        <v>0</v>
      </c>
      <c r="BV30" s="134">
        <f>SUM(BJ30:BU30)</f>
        <v>0</v>
      </c>
      <c r="BW30" s="139">
        <f>BV30/$AR$31</f>
        <v>0</v>
      </c>
      <c r="BX30" s="115"/>
    </row>
    <row r="31" spans="2:76" s="117" customFormat="1" x14ac:dyDescent="0.3">
      <c r="B31" s="247" t="s">
        <v>76</v>
      </c>
      <c r="C31" s="141">
        <f>SUM(C28:C30)</f>
        <v>0</v>
      </c>
      <c r="D31" s="141">
        <f t="shared" ref="D31:O31" si="74">SUM(D28:D30)</f>
        <v>0</v>
      </c>
      <c r="E31" s="141">
        <f t="shared" si="74"/>
        <v>0</v>
      </c>
      <c r="F31" s="141">
        <f t="shared" si="74"/>
        <v>0</v>
      </c>
      <c r="G31" s="141">
        <f t="shared" si="74"/>
        <v>0</v>
      </c>
      <c r="H31" s="141">
        <f t="shared" si="74"/>
        <v>-362605.50000000006</v>
      </c>
      <c r="I31" s="141">
        <f t="shared" si="74"/>
        <v>115741.16000000003</v>
      </c>
      <c r="J31" s="141">
        <f t="shared" si="74"/>
        <v>129800.46999999997</v>
      </c>
      <c r="K31" s="141">
        <f t="shared" si="74"/>
        <v>-25794.600000000006</v>
      </c>
      <c r="L31" s="141">
        <f t="shared" si="74"/>
        <v>-58144.199999999983</v>
      </c>
      <c r="M31" s="141">
        <f t="shared" si="74"/>
        <v>101300.67000000004</v>
      </c>
      <c r="N31" s="202">
        <f>SUM(N28:N30)</f>
        <v>-1006617.51</v>
      </c>
      <c r="O31" s="219">
        <f t="shared" si="74"/>
        <v>-1106319.5099999998</v>
      </c>
      <c r="P31" s="211"/>
      <c r="Q31" s="141">
        <f t="shared" ref="Q31" si="75">SUM(Q28:Q30)</f>
        <v>798709.62999999989</v>
      </c>
      <c r="R31" s="141">
        <f t="shared" ref="R31" si="76">SUM(R28:R30)</f>
        <v>93793.080000000016</v>
      </c>
      <c r="S31" s="141">
        <f t="shared" ref="S31" si="77">SUM(S28:S30)</f>
        <v>1675.69</v>
      </c>
      <c r="T31" s="141">
        <f t="shared" ref="T31" si="78">SUM(T28:T30)</f>
        <v>0</v>
      </c>
      <c r="U31" s="141">
        <f t="shared" ref="U31" si="79">SUM(U28:U30)</f>
        <v>-1519436.25</v>
      </c>
      <c r="V31" s="141">
        <f t="shared" ref="V31" si="80">SUM(V28:V30)</f>
        <v>-6221.6799999999348</v>
      </c>
      <c r="W31" s="141">
        <f t="shared" ref="W31" si="81">SUM(W28:W30)</f>
        <v>-747803.48</v>
      </c>
      <c r="X31" s="141">
        <f t="shared" ref="X31" si="82">SUM(X28:X30)</f>
        <v>511185.17999999993</v>
      </c>
      <c r="Y31" s="141">
        <f t="shared" ref="Y31" si="83">SUM(Y28:Y30)</f>
        <v>576221.57999999996</v>
      </c>
      <c r="Z31" s="141">
        <f t="shared" ref="Z31" si="84">SUM(Z28:Z30)</f>
        <v>-193124.42000000016</v>
      </c>
      <c r="AA31" s="141">
        <f t="shared" ref="AA31" si="85">SUM(AA28:AA30)</f>
        <v>71949.370000000112</v>
      </c>
      <c r="AB31" s="141">
        <f t="shared" ref="AB31" si="86">SUM(AB28:AB30)</f>
        <v>-4475623.75</v>
      </c>
      <c r="AC31" s="141">
        <f t="shared" ref="AC31" si="87">SUM(AC28:AC30)</f>
        <v>-4888675.0499999989</v>
      </c>
      <c r="AD31" s="139">
        <f>AC31/$AC$31</f>
        <v>1</v>
      </c>
      <c r="AE31" s="122"/>
      <c r="AF31" s="141">
        <f t="shared" ref="AF31" si="88">SUM(AF28:AF30)</f>
        <v>-2121698.5499999998</v>
      </c>
      <c r="AG31" s="141">
        <f t="shared" ref="AG31" si="89">SUM(AG28:AG30)</f>
        <v>1838349.92</v>
      </c>
      <c r="AH31" s="141">
        <f t="shared" ref="AH31" si="90">SUM(AH28:AH30)</f>
        <v>227380.24999999977</v>
      </c>
      <c r="AI31" s="141">
        <f t="shared" ref="AI31" si="91">SUM(AI28:AI30)</f>
        <v>1446636.6099999994</v>
      </c>
      <c r="AJ31" s="141">
        <f t="shared" ref="AJ31" si="92">SUM(AJ28:AJ30)</f>
        <v>-477060.72999999952</v>
      </c>
      <c r="AK31" s="141">
        <f t="shared" ref="AK31" si="93">SUM(AK28:AK30)</f>
        <v>940965.35000000009</v>
      </c>
      <c r="AL31" s="141">
        <f t="shared" ref="AL31" si="94">SUM(AL28:AL30)</f>
        <v>922216.21</v>
      </c>
      <c r="AM31" s="141">
        <f t="shared" ref="AM31" si="95">SUM(AM28:AM30)</f>
        <v>2432680.0799999996</v>
      </c>
      <c r="AN31" s="141">
        <f t="shared" ref="AN31" si="96">SUM(AN28:AN30)</f>
        <v>804069.57000000007</v>
      </c>
      <c r="AO31" s="141">
        <f t="shared" ref="AO31" si="97">SUM(AO28:AO30)</f>
        <v>184066.71999999997</v>
      </c>
      <c r="AP31" s="141">
        <f t="shared" ref="AP31" si="98">SUM(AP28:AP30)</f>
        <v>-789191.78</v>
      </c>
      <c r="AQ31" s="141">
        <f t="shared" ref="AQ31" si="99">SUM(AQ28:AQ30)</f>
        <v>789067.59000000032</v>
      </c>
      <c r="AR31" s="141">
        <f t="shared" ref="AR31" si="100">SUM(AR28:AR30)</f>
        <v>6197481.2399999984</v>
      </c>
      <c r="AS31" s="139">
        <f>AR31/$AR$31</f>
        <v>1</v>
      </c>
      <c r="AT31" s="122"/>
      <c r="AU31" s="141">
        <f t="shared" ref="AU31:BG31" si="101">SUM(AU28:AU30)</f>
        <v>-88980.689999999828</v>
      </c>
      <c r="AV31" s="141">
        <f t="shared" si="101"/>
        <v>-333026.47000000009</v>
      </c>
      <c r="AW31" s="141">
        <f t="shared" si="101"/>
        <v>346806.05</v>
      </c>
      <c r="AX31" s="141">
        <f t="shared" si="101"/>
        <v>-924300.4</v>
      </c>
      <c r="AY31" s="141">
        <f t="shared" si="101"/>
        <v>457931.83999999985</v>
      </c>
      <c r="AZ31" s="141">
        <f t="shared" si="101"/>
        <v>-1801379.9899999998</v>
      </c>
      <c r="BA31" s="141">
        <f t="shared" si="101"/>
        <v>307977.27000000048</v>
      </c>
      <c r="BB31" s="141">
        <f t="shared" si="101"/>
        <v>934022.93999999901</v>
      </c>
      <c r="BC31" s="141">
        <f t="shared" si="101"/>
        <v>1098602.3799999999</v>
      </c>
      <c r="BD31" s="141">
        <f t="shared" si="101"/>
        <v>-4274108.16</v>
      </c>
      <c r="BE31" s="141">
        <f t="shared" si="101"/>
        <v>1516995.07</v>
      </c>
      <c r="BF31" s="141">
        <f t="shared" si="101"/>
        <v>1900214.2299999995</v>
      </c>
      <c r="BG31" s="141">
        <f t="shared" si="101"/>
        <v>-859245.93000000715</v>
      </c>
      <c r="BH31" s="139">
        <f>BG31/$AR$31</f>
        <v>-0.13864437772787955</v>
      </c>
      <c r="BI31" s="122"/>
      <c r="BJ31" s="141">
        <f t="shared" ref="BJ31:BV31" si="102">SUM(BJ28:BJ30)</f>
        <v>19527.149999999441</v>
      </c>
      <c r="BK31" s="141">
        <f t="shared" si="102"/>
        <v>675804.41000000015</v>
      </c>
      <c r="BL31" s="141">
        <f t="shared" si="102"/>
        <v>-9737162.5799999982</v>
      </c>
      <c r="BM31" s="141">
        <f t="shared" si="102"/>
        <v>3238588.0299999984</v>
      </c>
      <c r="BN31" s="141">
        <f t="shared" si="102"/>
        <v>-324040.6399999999</v>
      </c>
      <c r="BO31" s="141">
        <f t="shared" si="102"/>
        <v>1723901.81</v>
      </c>
      <c r="BP31" s="141">
        <f t="shared" si="102"/>
        <v>-1363271.3599999999</v>
      </c>
      <c r="BQ31" s="141">
        <f t="shared" si="102"/>
        <v>507815.80999999994</v>
      </c>
      <c r="BR31" s="141">
        <f t="shared" si="102"/>
        <v>-1302931.3400000017</v>
      </c>
      <c r="BS31" s="141">
        <f t="shared" si="102"/>
        <v>1008139.37</v>
      </c>
      <c r="BT31" s="141">
        <f t="shared" si="102"/>
        <v>0</v>
      </c>
      <c r="BU31" s="141">
        <f t="shared" si="102"/>
        <v>538505.48</v>
      </c>
      <c r="BV31" s="141">
        <f t="shared" si="102"/>
        <v>-5015123.8600000143</v>
      </c>
      <c r="BW31" s="139">
        <f>BV31/$AR$31</f>
        <v>-0.80921969196634724</v>
      </c>
      <c r="BX31" s="122"/>
    </row>
    <row r="32" spans="2:76" x14ac:dyDescent="0.3">
      <c r="B32" s="246"/>
      <c r="C32" s="425" t="s">
        <v>77</v>
      </c>
      <c r="D32" s="425"/>
      <c r="E32" s="425"/>
      <c r="F32" s="425"/>
      <c r="G32" s="425"/>
      <c r="H32" s="425"/>
      <c r="I32" s="425"/>
      <c r="J32" s="425"/>
      <c r="K32" s="425"/>
      <c r="L32" s="425"/>
      <c r="M32" s="425"/>
      <c r="N32" s="426"/>
      <c r="O32" s="253"/>
      <c r="Q32" s="411" t="s">
        <v>77</v>
      </c>
      <c r="R32" s="411"/>
      <c r="S32" s="411"/>
      <c r="T32" s="411"/>
      <c r="U32" s="411"/>
      <c r="V32" s="411"/>
      <c r="W32" s="411"/>
      <c r="X32" s="411"/>
      <c r="Y32" s="411"/>
      <c r="Z32" s="411"/>
      <c r="AA32" s="411"/>
      <c r="AB32" s="411"/>
      <c r="AC32" s="411"/>
      <c r="AD32" s="411"/>
      <c r="AE32" s="115"/>
      <c r="AF32" s="411" t="s">
        <v>77</v>
      </c>
      <c r="AG32" s="411"/>
      <c r="AH32" s="411"/>
      <c r="AI32" s="411"/>
      <c r="AJ32" s="411"/>
      <c r="AK32" s="411"/>
      <c r="AL32" s="411"/>
      <c r="AM32" s="411"/>
      <c r="AN32" s="411"/>
      <c r="AO32" s="411"/>
      <c r="AP32" s="411"/>
      <c r="AQ32" s="411"/>
      <c r="AR32" s="411"/>
      <c r="AS32" s="411"/>
      <c r="AT32" s="115"/>
      <c r="AU32" s="411" t="s">
        <v>77</v>
      </c>
      <c r="AV32" s="411"/>
      <c r="AW32" s="411"/>
      <c r="AX32" s="411"/>
      <c r="AY32" s="411"/>
      <c r="AZ32" s="411"/>
      <c r="BA32" s="411"/>
      <c r="BB32" s="411"/>
      <c r="BC32" s="411"/>
      <c r="BD32" s="411"/>
      <c r="BE32" s="411"/>
      <c r="BF32" s="411"/>
      <c r="BG32" s="411"/>
      <c r="BH32" s="411"/>
      <c r="BI32" s="115"/>
      <c r="BJ32" s="411" t="s">
        <v>77</v>
      </c>
      <c r="BK32" s="411"/>
      <c r="BL32" s="411"/>
      <c r="BM32" s="411"/>
      <c r="BN32" s="411"/>
      <c r="BO32" s="411"/>
      <c r="BP32" s="411"/>
      <c r="BQ32" s="411"/>
      <c r="BR32" s="411"/>
      <c r="BS32" s="411"/>
      <c r="BT32" s="411"/>
      <c r="BU32" s="411"/>
      <c r="BV32" s="411"/>
      <c r="BW32" s="411"/>
      <c r="BX32" s="115"/>
    </row>
    <row r="33" spans="2:76"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10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104">SUM(Q33:AB33)</f>
        <v>-1147570.6200000001</v>
      </c>
      <c r="AD33" s="139">
        <f t="shared" ref="AD33:AD53" si="10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106">SUM(AF33:AQ33)</f>
        <v>-1008295.4</v>
      </c>
      <c r="AS33" s="139">
        <f t="shared" ref="AS33:AS53" si="10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108">SUM(AU33:BF33)</f>
        <v>-85598.84</v>
      </c>
      <c r="BH33" s="139">
        <f t="shared" ref="BH33:BH53" si="109">BG33/$AR$53</f>
        <v>3.0812817354570672E-3</v>
      </c>
      <c r="BI33" s="115"/>
      <c r="BJ33" s="216">
        <f>SUMIFS('Conciliação Bancária 2016.17.18'!$J:$J,'Conciliação Bancária 2016.17.18'!$K:$K,'Base -Receita-Despesa'!$B33,'Conciliação Bancária 2016.17.18'!$D:$D,'Base -Receita-Despesa'!BJ$5)</f>
        <v>0</v>
      </c>
      <c r="BK33" s="146">
        <f>SUMIFS('Conciliação Bancária 2016.17.18'!$J:$J,'Conciliação Bancária 2016.17.18'!$K:$K,'Base -Receita-Despesa'!$B33,'Conciliação Bancária 2016.17.18'!$D:$D,'Base -Receita-Despesa'!BK$5)</f>
        <v>0</v>
      </c>
      <c r="BL33" s="146">
        <f>SUMIFS('Conciliação Bancária 2016.17.18'!$J:$J,'Conciliação Bancária 2016.17.18'!$K:$K,'Base -Receita-Despesa'!$B33,'Conciliação Bancária 2016.17.18'!$D:$D,'Base -Receita-Despesa'!BL$5)</f>
        <v>-2551.9</v>
      </c>
      <c r="BM33" s="146">
        <f>SUMIFS('Conciliação Bancária 2016.17.18'!$J:$J,'Conciliação Bancária 2016.17.18'!$K:$K,'Base -Receita-Despesa'!$B33,'Conciliação Bancária 2016.17.18'!$D:$D,'Base -Receita-Despesa'!BM$5)</f>
        <v>0</v>
      </c>
      <c r="BN33" s="146">
        <f>SUMIFS('Conciliação Bancária 2016.17.18'!$J:$J,'Conciliação Bancária 2016.17.18'!$K:$K,'Base -Receita-Despesa'!$B33,'Conciliação Bancária 2016.17.18'!$D:$D,'Base -Receita-Despesa'!BN$5)</f>
        <v>-1358.37</v>
      </c>
      <c r="BO33" s="146">
        <f>SUMIFS('Conciliação Bancária 2016.17.18'!$J:$J,'Conciliação Bancária 2016.17.18'!$K:$K,'Base -Receita-Despesa'!$B33,'Conciliação Bancária 2016.17.18'!$D:$D,'Base -Receita-Despesa'!BO$5)</f>
        <v>0</v>
      </c>
      <c r="BP33" s="146">
        <f>SUMIFS('Conciliação Bancária 2016.17.18'!$J:$J,'Conciliação Bancária 2016.17.18'!$K:$K,'Base -Receita-Despesa'!$B33,'Conciliação Bancária 2016.17.18'!$D:$D,'Base -Receita-Despesa'!BP$5)</f>
        <v>-675</v>
      </c>
      <c r="BQ33" s="146">
        <f>SUMIFS('Conciliação Bancária 2016.17.18'!$J:$J,'Conciliação Bancária 2016.17.18'!$K:$K,'Base -Receita-Despesa'!$B33,'Conciliação Bancária 2016.17.18'!$D:$D,'Base -Receita-Despesa'!BQ$5)</f>
        <v>0</v>
      </c>
      <c r="BR33" s="146">
        <f>SUMIFS('Conciliação Bancária 2016.17.18'!$J:$J,'Conciliação Bancária 2016.17.18'!$K:$K,'Base -Receita-Despesa'!$B33,'Conciliação Bancária 2016.17.18'!$D:$D,'Base -Receita-Despesa'!BR$5)</f>
        <v>0</v>
      </c>
      <c r="BS33" s="146">
        <f>SUMIFS('Conciliação Bancária 2016.17.18'!$J:$J,'Conciliação Bancária 2016.17.18'!$K:$K,'Base -Receita-Despesa'!$B33,'Conciliação Bancária 2016.17.18'!$D:$D,'Base -Receita-Despesa'!BS$5)</f>
        <v>0</v>
      </c>
      <c r="BT33" s="146">
        <f>SUMIFS('Conciliação Bancária 2016.17.18'!$J:$J,'Conciliação Bancária 2016.17.18'!$K:$K,'Base -Receita-Despesa'!$B33,'Conciliação Bancária 2016.17.18'!$D:$D,'Base -Receita-Despesa'!BT$5)</f>
        <v>0</v>
      </c>
      <c r="BU33" s="146">
        <f>SUMIFS('Conciliação Bancária 2016.17.18'!$J:$J,'Conciliação Bancária 2016.17.18'!$K:$K,'Base -Receita-Despesa'!$B33,'Conciliação Bancária 2016.17.18'!$D:$D,'Base -Receita-Despesa'!BU$5)</f>
        <v>0</v>
      </c>
      <c r="BV33" s="148">
        <f t="shared" ref="BV33:BV49" si="110">SUM(BJ33:BU33)</f>
        <v>-4585.2700000000004</v>
      </c>
      <c r="BW33" s="139">
        <f t="shared" ref="BW33:BW53" si="111">BV33/$AR$53</f>
        <v>1.6505490849104063E-4</v>
      </c>
      <c r="BX33" s="115"/>
    </row>
    <row r="34" spans="2:76"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10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104"/>
        <v>-5109521.4600000009</v>
      </c>
      <c r="AD34" s="198">
        <f t="shared" si="10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106"/>
        <v>-13736239.119999999</v>
      </c>
      <c r="AS34" s="198">
        <f t="shared" si="10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-2053654.04</v>
      </c>
      <c r="BG34" s="194">
        <f t="shared" si="108"/>
        <v>-18394674.93</v>
      </c>
      <c r="BH34" s="198">
        <f t="shared" si="109"/>
        <v>0.66214887831983482</v>
      </c>
      <c r="BI34" s="195"/>
      <c r="BJ34" s="217">
        <f>SUMIFS('Conciliação Bancária 2016.17.18'!$J:$J,'Conciliação Bancária 2016.17.18'!$K:$K,'Base -Receita-Despesa'!$B34,'Conciliação Bancária 2016.17.18'!$D:$D,'Base -Receita-Despesa'!BJ$5)</f>
        <v>-1169521.5900000001</v>
      </c>
      <c r="BK34" s="193">
        <f>SUMIFS('Conciliação Bancária 2016.17.18'!$J:$J,'Conciliação Bancária 2016.17.18'!$K:$K,'Base -Receita-Despesa'!$B34,'Conciliação Bancária 2016.17.18'!$D:$D,'Base -Receita-Despesa'!BK$5)</f>
        <v>-924570.5199999999</v>
      </c>
      <c r="BL34" s="193">
        <f>SUMIFS('Conciliação Bancária 2016.17.18'!$J:$J,'Conciliação Bancária 2016.17.18'!$K:$K,'Base -Receita-Despesa'!$B34,'Conciliação Bancária 2016.17.18'!$D:$D,'Base -Receita-Despesa'!BL$5)</f>
        <v>-1828040.2999999993</v>
      </c>
      <c r="BM34" s="193">
        <f>SUMIFS('Conciliação Bancária 2016.17.18'!$J:$J,'Conciliação Bancária 2016.17.18'!$K:$K,'Base -Receita-Despesa'!$B34,'Conciliação Bancária 2016.17.18'!$D:$D,'Base -Receita-Despesa'!BM$5)</f>
        <v>-1580044.4899999998</v>
      </c>
      <c r="BN34" s="193">
        <f>SUMIFS('Conciliação Bancária 2016.17.18'!$J:$J,'Conciliação Bancária 2016.17.18'!$K:$K,'Base -Receita-Despesa'!$B34,'Conciliação Bancária 2016.17.18'!$D:$D,'Base -Receita-Despesa'!BN$5)</f>
        <v>-1201139.18</v>
      </c>
      <c r="BO34" s="193">
        <f>SUMIFS('Conciliação Bancária 2016.17.18'!$J:$J,'Conciliação Bancária 2016.17.18'!$K:$K,'Base -Receita-Despesa'!$B34,'Conciliação Bancária 2016.17.18'!$D:$D,'Base -Receita-Despesa'!BO$5)</f>
        <v>-1121193.08</v>
      </c>
      <c r="BP34" s="193">
        <f>SUMIFS('Conciliação Bancária 2016.17.18'!$J:$J,'Conciliação Bancária 2016.17.18'!$K:$K,'Base -Receita-Despesa'!$B34,'Conciliação Bancária 2016.17.18'!$D:$D,'Base -Receita-Despesa'!BP$5)</f>
        <v>-887720.87000000023</v>
      </c>
      <c r="BQ34" s="193">
        <f>SUMIFS('Conciliação Bancária 2016.17.18'!$J:$J,'Conciliação Bancária 2016.17.18'!$K:$K,'Base -Receita-Despesa'!$B34,'Conciliação Bancária 2016.17.18'!$D:$D,'Base -Receita-Despesa'!BQ$5)</f>
        <v>-874302.5900000002</v>
      </c>
      <c r="BR34" s="193">
        <f>SUMIFS('Conciliação Bancária 2016.17.18'!$J:$J,'Conciliação Bancária 2016.17.18'!$K:$K,'Base -Receita-Despesa'!$B34,'Conciliação Bancária 2016.17.18'!$D:$D,'Base -Receita-Despesa'!BR$5)</f>
        <v>-813476.06</v>
      </c>
      <c r="BS34" s="193">
        <f>SUMIFS('Conciliação Bancária 2016.17.18'!$J:$J,'Conciliação Bancária 2016.17.18'!$K:$K,'Base -Receita-Despesa'!$B34,'Conciliação Bancária 2016.17.18'!$D:$D,'Base -Receita-Despesa'!BS$5)</f>
        <v>-1185047.3600000003</v>
      </c>
      <c r="BT34" s="193">
        <f>SUMIFS('Conciliação Bancária 2016.17.18'!$J:$J,'Conciliação Bancária 2016.17.18'!$K:$K,'Base -Receita-Despesa'!$B34,'Conciliação Bancária 2016.17.18'!$D:$D,'Base -Receita-Despesa'!BT$5)</f>
        <v>-1340161.3499999999</v>
      </c>
      <c r="BU34" s="193">
        <f>SUMIFS('Conciliação Bancária 2016.17.18'!$J:$J,'Conciliação Bancária 2016.17.18'!$K:$K,'Base -Receita-Despesa'!$B34,'Conciliação Bancária 2016.17.18'!$D:$D,'Base -Receita-Despesa'!BU$5)</f>
        <v>-414309.57</v>
      </c>
      <c r="BV34" s="194">
        <f t="shared" si="110"/>
        <v>-13339526.959999999</v>
      </c>
      <c r="BW34" s="198">
        <f t="shared" si="111"/>
        <v>0.48017988072601375</v>
      </c>
      <c r="BX34" s="195"/>
    </row>
    <row r="35" spans="2:76"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10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104"/>
        <v>-7219871.9599999972</v>
      </c>
      <c r="AD35" s="198">
        <f t="shared" si="10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106"/>
        <v>-7468233.3529999973</v>
      </c>
      <c r="AS35" s="198">
        <f t="shared" si="10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-491442.21999999986</v>
      </c>
      <c r="BG35" s="194">
        <f t="shared" si="108"/>
        <v>-7158176.0799999991</v>
      </c>
      <c r="BH35" s="198">
        <f t="shared" si="109"/>
        <v>0.25767121627453904</v>
      </c>
      <c r="BI35" s="195"/>
      <c r="BJ35" s="217">
        <f>SUMIFS('Conciliação Bancária 2016.17.18'!$J:$J,'Conciliação Bancária 2016.17.18'!$K:$K,'Base -Receita-Despesa'!$B35,'Conciliação Bancária 2016.17.18'!$D:$D,'Base -Receita-Despesa'!BJ$5)</f>
        <v>-328788.68000000005</v>
      </c>
      <c r="BK35" s="193">
        <f>SUMIFS('Conciliação Bancária 2016.17.18'!$J:$J,'Conciliação Bancária 2016.17.18'!$K:$K,'Base -Receita-Despesa'!$B35,'Conciliação Bancária 2016.17.18'!$D:$D,'Base -Receita-Despesa'!BK$5)</f>
        <v>-990165.69999999984</v>
      </c>
      <c r="BL35" s="193">
        <f>SUMIFS('Conciliação Bancária 2016.17.18'!$J:$J,'Conciliação Bancária 2016.17.18'!$K:$K,'Base -Receita-Despesa'!$B35,'Conciliação Bancária 2016.17.18'!$D:$D,'Base -Receita-Despesa'!BL$5)</f>
        <v>-381406.57</v>
      </c>
      <c r="BM35" s="193">
        <f>SUMIFS('Conciliação Bancária 2016.17.18'!$J:$J,'Conciliação Bancária 2016.17.18'!$K:$K,'Base -Receita-Despesa'!$B35,'Conciliação Bancária 2016.17.18'!$D:$D,'Base -Receita-Despesa'!BM$5)</f>
        <v>-581611.68999999971</v>
      </c>
      <c r="BN35" s="193">
        <f>SUMIFS('Conciliação Bancária 2016.17.18'!$J:$J,'Conciliação Bancária 2016.17.18'!$K:$K,'Base -Receita-Despesa'!$B35,'Conciliação Bancária 2016.17.18'!$D:$D,'Base -Receita-Despesa'!BN$5)</f>
        <v>-348196.40999999992</v>
      </c>
      <c r="BO35" s="193">
        <f>SUMIFS('Conciliação Bancária 2016.17.18'!$J:$J,'Conciliação Bancária 2016.17.18'!$K:$K,'Base -Receita-Despesa'!$B35,'Conciliação Bancária 2016.17.18'!$D:$D,'Base -Receita-Despesa'!BO$5)</f>
        <v>-391193.81999999995</v>
      </c>
      <c r="BP35" s="193">
        <f>SUMIFS('Conciliação Bancária 2016.17.18'!$J:$J,'Conciliação Bancária 2016.17.18'!$K:$K,'Base -Receita-Despesa'!$B35,'Conciliação Bancária 2016.17.18'!$D:$D,'Base -Receita-Despesa'!BP$5)</f>
        <v>-470828.72999999986</v>
      </c>
      <c r="BQ35" s="193">
        <f>SUMIFS('Conciliação Bancária 2016.17.18'!$J:$J,'Conciliação Bancária 2016.17.18'!$K:$K,'Base -Receita-Despesa'!$B35,'Conciliação Bancária 2016.17.18'!$D:$D,'Base -Receita-Despesa'!BQ$5)</f>
        <v>-388619.42999999993</v>
      </c>
      <c r="BR35" s="193">
        <f>SUMIFS('Conciliação Bancária 2016.17.18'!$J:$J,'Conciliação Bancária 2016.17.18'!$K:$K,'Base -Receita-Despesa'!$B35,'Conciliação Bancária 2016.17.18'!$D:$D,'Base -Receita-Despesa'!BR$5)</f>
        <v>-408179.80999999994</v>
      </c>
      <c r="BS35" s="193">
        <f>SUMIFS('Conciliação Bancária 2016.17.18'!$J:$J,'Conciliação Bancária 2016.17.18'!$K:$K,'Base -Receita-Despesa'!$B35,'Conciliação Bancária 2016.17.18'!$D:$D,'Base -Receita-Despesa'!BS$5)</f>
        <v>-560158.71</v>
      </c>
      <c r="BT35" s="193">
        <f>SUMIFS('Conciliação Bancária 2016.17.18'!$J:$J,'Conciliação Bancária 2016.17.18'!$K:$K,'Base -Receita-Despesa'!$B35,'Conciliação Bancária 2016.17.18'!$D:$D,'Base -Receita-Despesa'!BT$5)</f>
        <v>-450554.89000000007</v>
      </c>
      <c r="BU35" s="193">
        <f>SUMIFS('Conciliação Bancária 2016.17.18'!$J:$J,'Conciliação Bancária 2016.17.18'!$K:$K,'Base -Receita-Despesa'!$B35,'Conciliação Bancária 2016.17.18'!$D:$D,'Base -Receita-Despesa'!BU$5)</f>
        <v>-204301.54000000004</v>
      </c>
      <c r="BV35" s="194">
        <f t="shared" si="110"/>
        <v>-5504005.9799999986</v>
      </c>
      <c r="BW35" s="198">
        <f t="shared" si="111"/>
        <v>0.19812643603605462</v>
      </c>
      <c r="BX35" s="195"/>
    </row>
    <row r="36" spans="2:76"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10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104"/>
        <v>-1115447.7799999998</v>
      </c>
      <c r="AD36" s="198">
        <f t="shared" si="10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106"/>
        <v>-1199994.4500000002</v>
      </c>
      <c r="AS36" s="198">
        <f t="shared" si="10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-134940.06999999998</v>
      </c>
      <c r="BG36" s="194">
        <f t="shared" si="108"/>
        <v>-1322132.3</v>
      </c>
      <c r="BH36" s="198">
        <f t="shared" si="109"/>
        <v>4.7592491999282283E-2</v>
      </c>
      <c r="BI36" s="195"/>
      <c r="BJ36" s="217">
        <f>SUMIFS('Conciliação Bancária 2016.17.18'!$J:$J,'Conciliação Bancária 2016.17.18'!$K:$K,'Base -Receita-Despesa'!$B36,'Conciliação Bancária 2016.17.18'!$D:$D,'Base -Receita-Despesa'!BJ$5)</f>
        <v>-163832.46000000002</v>
      </c>
      <c r="BK36" s="193">
        <f>SUMIFS('Conciliação Bancária 2016.17.18'!$J:$J,'Conciliação Bancária 2016.17.18'!$K:$K,'Base -Receita-Despesa'!$B36,'Conciliação Bancária 2016.17.18'!$D:$D,'Base -Receita-Despesa'!BK$5)</f>
        <v>-186997.10999999996</v>
      </c>
      <c r="BL36" s="193">
        <f>SUMIFS('Conciliação Bancária 2016.17.18'!$J:$J,'Conciliação Bancária 2016.17.18'!$K:$K,'Base -Receita-Despesa'!$B36,'Conciliação Bancária 2016.17.18'!$D:$D,'Base -Receita-Despesa'!BL$5)</f>
        <v>-1585038.62</v>
      </c>
      <c r="BM36" s="193">
        <f>SUMIFS('Conciliação Bancária 2016.17.18'!$J:$J,'Conciliação Bancária 2016.17.18'!$K:$K,'Base -Receita-Despesa'!$B36,'Conciliação Bancária 2016.17.18'!$D:$D,'Base -Receita-Despesa'!BM$5)</f>
        <v>-492770.26</v>
      </c>
      <c r="BN36" s="193">
        <f>SUMIFS('Conciliação Bancária 2016.17.18'!$J:$J,'Conciliação Bancária 2016.17.18'!$K:$K,'Base -Receita-Despesa'!$B36,'Conciliação Bancária 2016.17.18'!$D:$D,'Base -Receita-Despesa'!BN$5)</f>
        <v>-197446.98</v>
      </c>
      <c r="BO36" s="193">
        <f>SUMIFS('Conciliação Bancária 2016.17.18'!$J:$J,'Conciliação Bancária 2016.17.18'!$K:$K,'Base -Receita-Despesa'!$B36,'Conciliação Bancária 2016.17.18'!$D:$D,'Base -Receita-Despesa'!BO$5)</f>
        <v>-101705.56</v>
      </c>
      <c r="BP36" s="193">
        <f>SUMIFS('Conciliação Bancária 2016.17.18'!$J:$J,'Conciliação Bancária 2016.17.18'!$K:$K,'Base -Receita-Despesa'!$B36,'Conciliação Bancária 2016.17.18'!$D:$D,'Base -Receita-Despesa'!BP$5)</f>
        <v>-337490.04</v>
      </c>
      <c r="BQ36" s="193">
        <f>SUMIFS('Conciliação Bancária 2016.17.18'!$J:$J,'Conciliação Bancária 2016.17.18'!$K:$K,'Base -Receita-Despesa'!$B36,'Conciliação Bancária 2016.17.18'!$D:$D,'Base -Receita-Despesa'!BQ$5)</f>
        <v>-170356.98000000004</v>
      </c>
      <c r="BR36" s="193">
        <f>SUMIFS('Conciliação Bancária 2016.17.18'!$J:$J,'Conciliação Bancária 2016.17.18'!$K:$K,'Base -Receita-Despesa'!$B36,'Conciliação Bancária 2016.17.18'!$D:$D,'Base -Receita-Despesa'!BR$5)</f>
        <v>-205329.17</v>
      </c>
      <c r="BS36" s="193">
        <f>SUMIFS('Conciliação Bancária 2016.17.18'!$J:$J,'Conciliação Bancária 2016.17.18'!$K:$K,'Base -Receita-Despesa'!$B36,'Conciliação Bancária 2016.17.18'!$D:$D,'Base -Receita-Despesa'!BS$5)</f>
        <v>-167837.50000000003</v>
      </c>
      <c r="BT36" s="193">
        <f>SUMIFS('Conciliação Bancária 2016.17.18'!$J:$J,'Conciliação Bancária 2016.17.18'!$K:$K,'Base -Receita-Despesa'!$B36,'Conciliação Bancária 2016.17.18'!$D:$D,'Base -Receita-Despesa'!BT$5)</f>
        <v>-137561.59</v>
      </c>
      <c r="BU36" s="193">
        <f>SUMIFS('Conciliação Bancária 2016.17.18'!$J:$J,'Conciliação Bancária 2016.17.18'!$K:$K,'Base -Receita-Despesa'!$B36,'Conciliação Bancária 2016.17.18'!$D:$D,'Base -Receita-Despesa'!BU$5)</f>
        <v>-79513.270000000019</v>
      </c>
      <c r="BV36" s="194">
        <f t="shared" si="110"/>
        <v>-3825879.54</v>
      </c>
      <c r="BW36" s="198">
        <f t="shared" si="111"/>
        <v>0.13771930494222687</v>
      </c>
      <c r="BX36" s="195"/>
    </row>
    <row r="37" spans="2:76"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10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104"/>
        <v>-236430.02999999997</v>
      </c>
      <c r="AD37" s="198">
        <f t="shared" si="10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106"/>
        <v>-202240.68999999997</v>
      </c>
      <c r="AS37" s="198">
        <f t="shared" si="10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-18260.39</v>
      </c>
      <c r="BG37" s="194">
        <f t="shared" si="108"/>
        <v>-223586.96000000002</v>
      </c>
      <c r="BH37" s="198">
        <f t="shared" si="109"/>
        <v>8.0484083211217576E-3</v>
      </c>
      <c r="BI37" s="195"/>
      <c r="BJ37" s="217">
        <f>SUMIFS('Conciliação Bancária 2016.17.18'!$J:$J,'Conciliação Bancária 2016.17.18'!$K:$K,'Base -Receita-Despesa'!$B37,'Conciliação Bancária 2016.17.18'!$D:$D,'Base -Receita-Despesa'!BJ$5)</f>
        <v>-17941.77</v>
      </c>
      <c r="BK37" s="193">
        <f>SUMIFS('Conciliação Bancária 2016.17.18'!$J:$J,'Conciliação Bancária 2016.17.18'!$K:$K,'Base -Receita-Despesa'!$B37,'Conciliação Bancária 2016.17.18'!$D:$D,'Base -Receita-Despesa'!BK$5)</f>
        <v>-24433.969999999998</v>
      </c>
      <c r="BL37" s="193">
        <f>SUMIFS('Conciliação Bancária 2016.17.18'!$J:$J,'Conciliação Bancária 2016.17.18'!$K:$K,'Base -Receita-Despesa'!$B37,'Conciliação Bancária 2016.17.18'!$D:$D,'Base -Receita-Despesa'!BL$5)</f>
        <v>-17642.29</v>
      </c>
      <c r="BM37" s="193">
        <f>SUMIFS('Conciliação Bancária 2016.17.18'!$J:$J,'Conciliação Bancária 2016.17.18'!$K:$K,'Base -Receita-Despesa'!$B37,'Conciliação Bancária 2016.17.18'!$D:$D,'Base -Receita-Despesa'!BM$5)</f>
        <v>-17990.79</v>
      </c>
      <c r="BN37" s="193">
        <f>SUMIFS('Conciliação Bancária 2016.17.18'!$J:$J,'Conciliação Bancária 2016.17.18'!$K:$K,'Base -Receita-Despesa'!$B37,'Conciliação Bancária 2016.17.18'!$D:$D,'Base -Receita-Despesa'!BN$5)</f>
        <v>-15867.699999999999</v>
      </c>
      <c r="BO37" s="193">
        <f>SUMIFS('Conciliação Bancária 2016.17.18'!$J:$J,'Conciliação Bancária 2016.17.18'!$K:$K,'Base -Receita-Despesa'!$B37,'Conciliação Bancária 2016.17.18'!$D:$D,'Base -Receita-Despesa'!BO$5)</f>
        <v>-15782.880000000001</v>
      </c>
      <c r="BP37" s="193">
        <f>SUMIFS('Conciliação Bancária 2016.17.18'!$J:$J,'Conciliação Bancária 2016.17.18'!$K:$K,'Base -Receita-Despesa'!$B37,'Conciliação Bancária 2016.17.18'!$D:$D,'Base -Receita-Despesa'!BP$5)</f>
        <v>-9312.8000000000011</v>
      </c>
      <c r="BQ37" s="193">
        <f>SUMIFS('Conciliação Bancária 2016.17.18'!$J:$J,'Conciliação Bancária 2016.17.18'!$K:$K,'Base -Receita-Despesa'!$B37,'Conciliação Bancária 2016.17.18'!$D:$D,'Base -Receita-Despesa'!BQ$5)</f>
        <v>-15460.660000000002</v>
      </c>
      <c r="BR37" s="193">
        <f>SUMIFS('Conciliação Bancária 2016.17.18'!$J:$J,'Conciliação Bancária 2016.17.18'!$K:$K,'Base -Receita-Despesa'!$B37,'Conciliação Bancária 2016.17.18'!$D:$D,'Base -Receita-Despesa'!BR$5)</f>
        <v>-28008.53</v>
      </c>
      <c r="BS37" s="193">
        <f>SUMIFS('Conciliação Bancária 2016.17.18'!$J:$J,'Conciliação Bancária 2016.17.18'!$K:$K,'Base -Receita-Despesa'!$B37,'Conciliação Bancária 2016.17.18'!$D:$D,'Base -Receita-Despesa'!BS$5)</f>
        <v>-16727.32</v>
      </c>
      <c r="BT37" s="193">
        <f>SUMIFS('Conciliação Bancária 2016.17.18'!$J:$J,'Conciliação Bancária 2016.17.18'!$K:$K,'Base -Receita-Despesa'!$B37,'Conciliação Bancária 2016.17.18'!$D:$D,'Base -Receita-Despesa'!BT$5)</f>
        <v>-31285.43</v>
      </c>
      <c r="BU37" s="193">
        <f>SUMIFS('Conciliação Bancária 2016.17.18'!$J:$J,'Conciliação Bancária 2016.17.18'!$K:$K,'Base -Receita-Despesa'!$B37,'Conciliação Bancária 2016.17.18'!$D:$D,'Base -Receita-Despesa'!BU$5)</f>
        <v>-13087.37</v>
      </c>
      <c r="BV37" s="194">
        <f t="shared" si="110"/>
        <v>-223541.51</v>
      </c>
      <c r="BW37" s="198">
        <f t="shared" si="111"/>
        <v>8.0467722679360299E-3</v>
      </c>
      <c r="BX37" s="195"/>
    </row>
    <row r="38" spans="2:76"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10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104"/>
        <v>-55251.46</v>
      </c>
      <c r="AD38" s="198">
        <f t="shared" si="10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106"/>
        <v>-36862.92</v>
      </c>
      <c r="AS38" s="198">
        <f t="shared" si="10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-831.63000000000011</v>
      </c>
      <c r="BG38" s="194">
        <f t="shared" si="108"/>
        <v>-33973.699999999997</v>
      </c>
      <c r="BH38" s="198">
        <f t="shared" si="109"/>
        <v>1.2229434568961188E-3</v>
      </c>
      <c r="BI38" s="195"/>
      <c r="BJ38" s="217">
        <f>SUMIFS('Conciliação Bancária 2016.17.18'!$J:$J,'Conciliação Bancária 2016.17.18'!$K:$K,'Base -Receita-Despesa'!$B38,'Conciliação Bancária 2016.17.18'!$D:$D,'Base -Receita-Despesa'!BJ$5)</f>
        <v>-728.15</v>
      </c>
      <c r="BK38" s="193">
        <f>SUMIFS('Conciliação Bancária 2016.17.18'!$J:$J,'Conciliação Bancária 2016.17.18'!$K:$K,'Base -Receita-Despesa'!$B38,'Conciliação Bancária 2016.17.18'!$D:$D,'Base -Receita-Despesa'!BK$5)</f>
        <v>-843.7</v>
      </c>
      <c r="BL38" s="193">
        <f>SUMIFS('Conciliação Bancária 2016.17.18'!$J:$J,'Conciliação Bancária 2016.17.18'!$K:$K,'Base -Receita-Despesa'!$B38,'Conciliação Bancária 2016.17.18'!$D:$D,'Base -Receita-Despesa'!BL$5)</f>
        <v>-3925.13</v>
      </c>
      <c r="BM38" s="193">
        <f>SUMIFS('Conciliação Bancária 2016.17.18'!$J:$J,'Conciliação Bancária 2016.17.18'!$K:$K,'Base -Receita-Despesa'!$B38,'Conciliação Bancária 2016.17.18'!$D:$D,'Base -Receita-Despesa'!BM$5)</f>
        <v>-3762.34</v>
      </c>
      <c r="BN38" s="193">
        <f>SUMIFS('Conciliação Bancária 2016.17.18'!$J:$J,'Conciliação Bancária 2016.17.18'!$K:$K,'Base -Receita-Despesa'!$B38,'Conciliação Bancária 2016.17.18'!$D:$D,'Base -Receita-Despesa'!BN$5)</f>
        <v>-37082.54</v>
      </c>
      <c r="BO38" s="193">
        <f>SUMIFS('Conciliação Bancária 2016.17.18'!$J:$J,'Conciliação Bancária 2016.17.18'!$K:$K,'Base -Receita-Despesa'!$B38,'Conciliação Bancária 2016.17.18'!$D:$D,'Base -Receita-Despesa'!BO$5)</f>
        <v>-415.31</v>
      </c>
      <c r="BP38" s="193">
        <f>SUMIFS('Conciliação Bancária 2016.17.18'!$J:$J,'Conciliação Bancária 2016.17.18'!$K:$K,'Base -Receita-Despesa'!$B38,'Conciliação Bancária 2016.17.18'!$D:$D,'Base -Receita-Despesa'!BP$5)</f>
        <v>-480.81</v>
      </c>
      <c r="BQ38" s="193">
        <f>SUMIFS('Conciliação Bancária 2016.17.18'!$J:$J,'Conciliação Bancária 2016.17.18'!$K:$K,'Base -Receita-Despesa'!$B38,'Conciliação Bancária 2016.17.18'!$D:$D,'Base -Receita-Despesa'!BQ$5)</f>
        <v>-180</v>
      </c>
      <c r="BR38" s="193">
        <f>SUMIFS('Conciliação Bancária 2016.17.18'!$J:$J,'Conciliação Bancária 2016.17.18'!$K:$K,'Base -Receita-Despesa'!$B38,'Conciliação Bancária 2016.17.18'!$D:$D,'Base -Receita-Despesa'!BR$5)</f>
        <v>-2420.62</v>
      </c>
      <c r="BS38" s="193">
        <f>SUMIFS('Conciliação Bancária 2016.17.18'!$J:$J,'Conciliação Bancária 2016.17.18'!$K:$K,'Base -Receita-Despesa'!$B38,'Conciliação Bancária 2016.17.18'!$D:$D,'Base -Receita-Despesa'!BS$5)</f>
        <v>-360</v>
      </c>
      <c r="BT38" s="193">
        <f>SUMIFS('Conciliação Bancária 2016.17.18'!$J:$J,'Conciliação Bancária 2016.17.18'!$K:$K,'Base -Receita-Despesa'!$B38,'Conciliação Bancária 2016.17.18'!$D:$D,'Base -Receita-Despesa'!BT$5)</f>
        <v>0</v>
      </c>
      <c r="BU38" s="193">
        <f>SUMIFS('Conciliação Bancária 2016.17.18'!$J:$J,'Conciliação Bancária 2016.17.18'!$K:$K,'Base -Receita-Despesa'!$B38,'Conciliação Bancária 2016.17.18'!$D:$D,'Base -Receita-Despesa'!BU$5)</f>
        <v>-201.25</v>
      </c>
      <c r="BV38" s="194">
        <f t="shared" si="110"/>
        <v>-50399.85</v>
      </c>
      <c r="BW38" s="198">
        <f t="shared" si="111"/>
        <v>1.8142317965380824E-3</v>
      </c>
      <c r="BX38" s="195"/>
    </row>
    <row r="39" spans="2:76"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10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104"/>
        <v>258861.01999999932</v>
      </c>
      <c r="AD39" s="198">
        <f t="shared" si="10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106"/>
        <v>-110495.15529021884</v>
      </c>
      <c r="AS39" s="198">
        <f t="shared" si="10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-4753.8</v>
      </c>
      <c r="BG39" s="194">
        <f t="shared" si="108"/>
        <v>-217260.49999999991</v>
      </c>
      <c r="BH39" s="198">
        <f t="shared" si="109"/>
        <v>7.8206761970871334E-3</v>
      </c>
      <c r="BI39" s="195"/>
      <c r="BJ39" s="217">
        <f>SUMIFS('Conciliação Bancária 2016.17.18'!$J:$J,'Conciliação Bancária 2016.17.18'!$K:$K,'Base -Receita-Despesa'!$B39,'Conciliação Bancária 2016.17.18'!$D:$D,'Base -Receita-Despesa'!BJ$5)</f>
        <v>-9453.1899999999969</v>
      </c>
      <c r="BK39" s="193">
        <f>SUMIFS('Conciliação Bancária 2016.17.18'!$J:$J,'Conciliação Bancária 2016.17.18'!$K:$K,'Base -Receita-Despesa'!$B39,'Conciliação Bancária 2016.17.18'!$D:$D,'Base -Receita-Despesa'!BK$5)</f>
        <v>-4084.02</v>
      </c>
      <c r="BL39" s="193">
        <f>SUMIFS('Conciliação Bancária 2016.17.18'!$J:$J,'Conciliação Bancária 2016.17.18'!$K:$K,'Base -Receita-Despesa'!$B39,'Conciliação Bancária 2016.17.18'!$D:$D,'Base -Receita-Despesa'!BL$5)</f>
        <v>-6526.91</v>
      </c>
      <c r="BM39" s="193">
        <f>SUMIFS('Conciliação Bancária 2016.17.18'!$J:$J,'Conciliação Bancária 2016.17.18'!$K:$K,'Base -Receita-Despesa'!$B39,'Conciliação Bancária 2016.17.18'!$D:$D,'Base -Receita-Despesa'!BM$5)</f>
        <v>-432151.54000000004</v>
      </c>
      <c r="BN39" s="193">
        <f>SUMIFS('Conciliação Bancária 2016.17.18'!$J:$J,'Conciliação Bancária 2016.17.18'!$K:$K,'Base -Receita-Despesa'!$B39,'Conciliação Bancária 2016.17.18'!$D:$D,'Base -Receita-Despesa'!BN$5)</f>
        <v>-4650.5899999999992</v>
      </c>
      <c r="BO39" s="193">
        <f>SUMIFS('Conciliação Bancária 2016.17.18'!$J:$J,'Conciliação Bancária 2016.17.18'!$K:$K,'Base -Receita-Despesa'!$B39,'Conciliação Bancária 2016.17.18'!$D:$D,'Base -Receita-Despesa'!BO$5)</f>
        <v>-3961.8900000000003</v>
      </c>
      <c r="BP39" s="193">
        <f>SUMIFS('Conciliação Bancária 2016.17.18'!$J:$J,'Conciliação Bancária 2016.17.18'!$K:$K,'Base -Receita-Despesa'!$B39,'Conciliação Bancária 2016.17.18'!$D:$D,'Base -Receita-Despesa'!BP$5)</f>
        <v>-4951.9999999999991</v>
      </c>
      <c r="BQ39" s="193">
        <f>SUMIFS('Conciliação Bancária 2016.17.18'!$J:$J,'Conciliação Bancária 2016.17.18'!$K:$K,'Base -Receita-Despesa'!$B39,'Conciliação Bancária 2016.17.18'!$D:$D,'Base -Receita-Despesa'!BQ$5)</f>
        <v>-4361.1900000000005</v>
      </c>
      <c r="BR39" s="193">
        <f>SUMIFS('Conciliação Bancária 2016.17.18'!$J:$J,'Conciliação Bancária 2016.17.18'!$K:$K,'Base -Receita-Despesa'!$B39,'Conciliação Bancária 2016.17.18'!$D:$D,'Base -Receita-Despesa'!BR$5)</f>
        <v>-4629.22</v>
      </c>
      <c r="BS39" s="193">
        <f>SUMIFS('Conciliação Bancária 2016.17.18'!$J:$J,'Conciliação Bancária 2016.17.18'!$K:$K,'Base -Receita-Despesa'!$B39,'Conciliação Bancária 2016.17.18'!$D:$D,'Base -Receita-Despesa'!BS$5)</f>
        <v>-2769</v>
      </c>
      <c r="BT39" s="193">
        <f>SUMIFS('Conciliação Bancária 2016.17.18'!$J:$J,'Conciliação Bancária 2016.17.18'!$K:$K,'Base -Receita-Despesa'!$B39,'Conciliação Bancária 2016.17.18'!$D:$D,'Base -Receita-Despesa'!BT$5)</f>
        <v>-5162.99</v>
      </c>
      <c r="BU39" s="193">
        <f>SUMIFS('Conciliação Bancária 2016.17.18'!$J:$J,'Conciliação Bancária 2016.17.18'!$K:$K,'Base -Receita-Despesa'!$B39,'Conciliação Bancária 2016.17.18'!$D:$D,'Base -Receita-Despesa'!BU$5)</f>
        <v>-4154</v>
      </c>
      <c r="BV39" s="194">
        <f t="shared" si="110"/>
        <v>-486856.54000000004</v>
      </c>
      <c r="BW39" s="198">
        <f t="shared" si="111"/>
        <v>1.7525262777974834E-2</v>
      </c>
      <c r="BX39" s="195"/>
    </row>
    <row r="40" spans="2:76"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10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104"/>
        <v>0</v>
      </c>
      <c r="AD40" s="198">
        <f t="shared" si="10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106"/>
        <v>0</v>
      </c>
      <c r="AS40" s="198">
        <f t="shared" si="10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108"/>
        <v>0</v>
      </c>
      <c r="BH40" s="198">
        <f t="shared" si="109"/>
        <v>0</v>
      </c>
      <c r="BI40" s="195"/>
      <c r="BJ40" s="217">
        <f>SUMIFS('Conciliação Bancária 2016.17.18'!$J:$J,'Conciliação Bancária 2016.17.18'!$K:$K,'Base -Receita-Despesa'!$B40,'Conciliação Bancária 2016.17.18'!$D:$D,'Base -Receita-Despesa'!BJ$5)</f>
        <v>0</v>
      </c>
      <c r="BK40" s="193">
        <f>SUMIFS('Conciliação Bancária 2016.17.18'!$J:$J,'Conciliação Bancária 2016.17.18'!$K:$K,'Base -Receita-Despesa'!$B40,'Conciliação Bancária 2016.17.18'!$D:$D,'Base -Receita-Despesa'!BK$5)</f>
        <v>0</v>
      </c>
      <c r="BL40" s="193">
        <f>SUMIFS('Conciliação Bancária 2016.17.18'!$J:$J,'Conciliação Bancária 2016.17.18'!$K:$K,'Base -Receita-Despesa'!$B40,'Conciliação Bancária 2016.17.18'!$D:$D,'Base -Receita-Despesa'!BL$5)</f>
        <v>0</v>
      </c>
      <c r="BM40" s="193">
        <f>SUMIFS('Conciliação Bancária 2016.17.18'!$J:$J,'Conciliação Bancária 2016.17.18'!$K:$K,'Base -Receita-Despesa'!$B40,'Conciliação Bancária 2016.17.18'!$D:$D,'Base -Receita-Despesa'!BM$5)</f>
        <v>0</v>
      </c>
      <c r="BN40" s="193">
        <f>SUMIFS('Conciliação Bancária 2016.17.18'!$J:$J,'Conciliação Bancária 2016.17.18'!$K:$K,'Base -Receita-Despesa'!$B40,'Conciliação Bancária 2016.17.18'!$D:$D,'Base -Receita-Despesa'!BN$5)</f>
        <v>0</v>
      </c>
      <c r="BO40" s="193">
        <f>SUMIFS('Conciliação Bancária 2016.17.18'!$J:$J,'Conciliação Bancária 2016.17.18'!$K:$K,'Base -Receita-Despesa'!$B40,'Conciliação Bancária 2016.17.18'!$D:$D,'Base -Receita-Despesa'!BO$5)</f>
        <v>0</v>
      </c>
      <c r="BP40" s="193">
        <f>SUMIFS('Conciliação Bancária 2016.17.18'!$J:$J,'Conciliação Bancária 2016.17.18'!$K:$K,'Base -Receita-Despesa'!$B40,'Conciliação Bancária 2016.17.18'!$D:$D,'Base -Receita-Despesa'!BP$5)</f>
        <v>0</v>
      </c>
      <c r="BQ40" s="193">
        <f>SUMIFS('Conciliação Bancária 2016.17.18'!$J:$J,'Conciliação Bancária 2016.17.18'!$K:$K,'Base -Receita-Despesa'!$B40,'Conciliação Bancária 2016.17.18'!$D:$D,'Base -Receita-Despesa'!BQ$5)</f>
        <v>0</v>
      </c>
      <c r="BR40" s="193">
        <f>SUMIFS('Conciliação Bancária 2016.17.18'!$J:$J,'Conciliação Bancária 2016.17.18'!$K:$K,'Base -Receita-Despesa'!$B40,'Conciliação Bancária 2016.17.18'!$D:$D,'Base -Receita-Despesa'!BR$5)</f>
        <v>0</v>
      </c>
      <c r="BS40" s="193">
        <f>SUMIFS('Conciliação Bancária 2016.17.18'!$J:$J,'Conciliação Bancária 2016.17.18'!$K:$K,'Base -Receita-Despesa'!$B40,'Conciliação Bancária 2016.17.18'!$D:$D,'Base -Receita-Despesa'!BS$5)</f>
        <v>0</v>
      </c>
      <c r="BT40" s="193">
        <f>SUMIFS('Conciliação Bancária 2016.17.18'!$J:$J,'Conciliação Bancária 2016.17.18'!$K:$K,'Base -Receita-Despesa'!$B40,'Conciliação Bancária 2016.17.18'!$D:$D,'Base -Receita-Despesa'!BT$5)</f>
        <v>0</v>
      </c>
      <c r="BU40" s="193">
        <f>SUMIFS('Conciliação Bancária 2016.17.18'!$J:$J,'Conciliação Bancária 2016.17.18'!$K:$K,'Base -Receita-Despesa'!$B40,'Conciliação Bancária 2016.17.18'!$D:$D,'Base -Receita-Despesa'!BU$5)</f>
        <v>0</v>
      </c>
      <c r="BV40" s="194">
        <f t="shared" si="110"/>
        <v>0</v>
      </c>
      <c r="BW40" s="198">
        <f t="shared" si="111"/>
        <v>0</v>
      </c>
      <c r="BX40" s="195"/>
    </row>
    <row r="41" spans="2:76"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10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104"/>
        <v>-273717.52</v>
      </c>
      <c r="AD41" s="198">
        <f t="shared" si="10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106"/>
        <v>-585008.22000000009</v>
      </c>
      <c r="AS41" s="198">
        <f t="shared" si="10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-13626.44</v>
      </c>
      <c r="BG41" s="194">
        <f t="shared" si="108"/>
        <v>-285110.51</v>
      </c>
      <c r="BH41" s="198">
        <f t="shared" si="109"/>
        <v>1.0263057385472158E-2</v>
      </c>
      <c r="BI41" s="195"/>
      <c r="BJ41" s="217">
        <f>SUMIFS('Conciliação Bancária 2016.17.18'!$J:$J,'Conciliação Bancária 2016.17.18'!$K:$K,'Base -Receita-Despesa'!$B41,'Conciliação Bancária 2016.17.18'!$D:$D,'Base -Receita-Despesa'!BJ$5)</f>
        <v>-245431.46</v>
      </c>
      <c r="BK41" s="193">
        <f>SUMIFS('Conciliação Bancária 2016.17.18'!$J:$J,'Conciliação Bancária 2016.17.18'!$K:$K,'Base -Receita-Despesa'!$B41,'Conciliação Bancária 2016.17.18'!$D:$D,'Base -Receita-Despesa'!BK$5)</f>
        <v>-54262.22</v>
      </c>
      <c r="BL41" s="193">
        <f>SUMIFS('Conciliação Bancária 2016.17.18'!$J:$J,'Conciliação Bancária 2016.17.18'!$K:$K,'Base -Receita-Despesa'!$B41,'Conciliação Bancária 2016.17.18'!$D:$D,'Base -Receita-Despesa'!BL$5)</f>
        <v>-123419.59000000001</v>
      </c>
      <c r="BM41" s="193">
        <f>SUMIFS('Conciliação Bancária 2016.17.18'!$J:$J,'Conciliação Bancária 2016.17.18'!$K:$K,'Base -Receita-Despesa'!$B41,'Conciliação Bancária 2016.17.18'!$D:$D,'Base -Receita-Despesa'!BM$5)</f>
        <v>-123540.46</v>
      </c>
      <c r="BN41" s="193">
        <f>SUMIFS('Conciliação Bancária 2016.17.18'!$J:$J,'Conciliação Bancária 2016.17.18'!$K:$K,'Base -Receita-Despesa'!$B41,'Conciliação Bancária 2016.17.18'!$D:$D,'Base -Receita-Despesa'!BN$5)</f>
        <v>-185409.68999999994</v>
      </c>
      <c r="BO41" s="193">
        <f>SUMIFS('Conciliação Bancária 2016.17.18'!$J:$J,'Conciliação Bancária 2016.17.18'!$K:$K,'Base -Receita-Despesa'!$B41,'Conciliação Bancária 2016.17.18'!$D:$D,'Base -Receita-Despesa'!BO$5)</f>
        <v>-22616.710000000003</v>
      </c>
      <c r="BP41" s="193">
        <f>SUMIFS('Conciliação Bancária 2016.17.18'!$J:$J,'Conciliação Bancária 2016.17.18'!$K:$K,'Base -Receita-Despesa'!$B41,'Conciliação Bancária 2016.17.18'!$D:$D,'Base -Receita-Despesa'!BP$5)</f>
        <v>-62.55</v>
      </c>
      <c r="BQ41" s="193">
        <f>SUMIFS('Conciliação Bancária 2016.17.18'!$J:$J,'Conciliação Bancária 2016.17.18'!$K:$K,'Base -Receita-Despesa'!$B41,'Conciliação Bancária 2016.17.18'!$D:$D,'Base -Receita-Despesa'!BQ$5)</f>
        <v>-6081.02</v>
      </c>
      <c r="BR41" s="193">
        <f>SUMIFS('Conciliação Bancária 2016.17.18'!$J:$J,'Conciliação Bancária 2016.17.18'!$K:$K,'Base -Receita-Despesa'!$B41,'Conciliação Bancária 2016.17.18'!$D:$D,'Base -Receita-Despesa'!BR$5)</f>
        <v>-13866.650000000001</v>
      </c>
      <c r="BS41" s="193">
        <f>SUMIFS('Conciliação Bancária 2016.17.18'!$J:$J,'Conciliação Bancária 2016.17.18'!$K:$K,'Base -Receita-Despesa'!$B41,'Conciliação Bancária 2016.17.18'!$D:$D,'Base -Receita-Despesa'!BS$5)</f>
        <v>-14252.42</v>
      </c>
      <c r="BT41" s="193">
        <f>SUMIFS('Conciliação Bancária 2016.17.18'!$J:$J,'Conciliação Bancária 2016.17.18'!$K:$K,'Base -Receita-Despesa'!$B41,'Conciliação Bancária 2016.17.18'!$D:$D,'Base -Receita-Despesa'!BT$5)</f>
        <v>-26972.44</v>
      </c>
      <c r="BU41" s="193">
        <f>SUMIFS('Conciliação Bancária 2016.17.18'!$J:$J,'Conciliação Bancária 2016.17.18'!$K:$K,'Base -Receita-Despesa'!$B41,'Conciliação Bancária 2016.17.18'!$D:$D,'Base -Receita-Despesa'!BU$5)</f>
        <v>-284.82</v>
      </c>
      <c r="BV41" s="194">
        <f t="shared" si="110"/>
        <v>-816200.02999999991</v>
      </c>
      <c r="BW41" s="198">
        <f t="shared" si="111"/>
        <v>2.938056456043692E-2</v>
      </c>
      <c r="BX41" s="195"/>
    </row>
    <row r="42" spans="2:76"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10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104"/>
        <v>-831795.97</v>
      </c>
      <c r="AD42" s="198">
        <f t="shared" si="10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106"/>
        <v>-1062351.45</v>
      </c>
      <c r="AS42" s="198">
        <f t="shared" si="10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-87756.73</v>
      </c>
      <c r="BG42" s="194">
        <f t="shared" si="108"/>
        <v>-934387.46000000008</v>
      </c>
      <c r="BH42" s="198">
        <f t="shared" si="109"/>
        <v>3.363493026702373E-2</v>
      </c>
      <c r="BI42" s="195"/>
      <c r="BJ42" s="217">
        <f>SUMIFS('Conciliação Bancária 2016.17.18'!$J:$J,'Conciliação Bancária 2016.17.18'!$K:$K,'Base -Receita-Despesa'!$B42,'Conciliação Bancária 2016.17.18'!$D:$D,'Base -Receita-Despesa'!BJ$5)</f>
        <v>-66233.22</v>
      </c>
      <c r="BK42" s="193">
        <f>SUMIFS('Conciliação Bancária 2016.17.18'!$J:$J,'Conciliação Bancária 2016.17.18'!$K:$K,'Base -Receita-Despesa'!$B42,'Conciliação Bancária 2016.17.18'!$D:$D,'Base -Receita-Despesa'!BK$5)</f>
        <v>-88799.760000000009</v>
      </c>
      <c r="BL42" s="193">
        <f>SUMIFS('Conciliação Bancária 2016.17.18'!$J:$J,'Conciliação Bancária 2016.17.18'!$K:$K,'Base -Receita-Despesa'!$B42,'Conciliação Bancária 2016.17.18'!$D:$D,'Base -Receita-Despesa'!BL$5)</f>
        <v>-92048.34</v>
      </c>
      <c r="BM42" s="193">
        <f>SUMIFS('Conciliação Bancária 2016.17.18'!$J:$J,'Conciliação Bancária 2016.17.18'!$K:$K,'Base -Receita-Despesa'!$B42,'Conciliação Bancária 2016.17.18'!$D:$D,'Base -Receita-Despesa'!BM$5)</f>
        <v>-89320.08</v>
      </c>
      <c r="BN42" s="193">
        <f>SUMIFS('Conciliação Bancária 2016.17.18'!$J:$J,'Conciliação Bancária 2016.17.18'!$K:$K,'Base -Receita-Despesa'!$B42,'Conciliação Bancária 2016.17.18'!$D:$D,'Base -Receita-Despesa'!BN$5)</f>
        <v>-104753.04999999999</v>
      </c>
      <c r="BO42" s="193">
        <f>SUMIFS('Conciliação Bancária 2016.17.18'!$J:$J,'Conciliação Bancária 2016.17.18'!$K:$K,'Base -Receita-Despesa'!$B42,'Conciliação Bancária 2016.17.18'!$D:$D,'Base -Receita-Despesa'!BO$5)</f>
        <v>-92900.97</v>
      </c>
      <c r="BP42" s="193">
        <f>SUMIFS('Conciliação Bancária 2016.17.18'!$J:$J,'Conciliação Bancária 2016.17.18'!$K:$K,'Base -Receita-Despesa'!$B42,'Conciliação Bancária 2016.17.18'!$D:$D,'Base -Receita-Despesa'!BP$5)</f>
        <v>-89294.22</v>
      </c>
      <c r="BQ42" s="193">
        <f>SUMIFS('Conciliação Bancária 2016.17.18'!$J:$J,'Conciliação Bancária 2016.17.18'!$K:$K,'Base -Receita-Despesa'!$B42,'Conciliação Bancária 2016.17.18'!$D:$D,'Base -Receita-Despesa'!BQ$5)</f>
        <v>-89181.43</v>
      </c>
      <c r="BR42" s="193">
        <f>SUMIFS('Conciliação Bancária 2016.17.18'!$J:$J,'Conciliação Bancária 2016.17.18'!$K:$K,'Base -Receita-Despesa'!$B42,'Conciliação Bancária 2016.17.18'!$D:$D,'Base -Receita-Despesa'!BR$5)</f>
        <v>-83223.41</v>
      </c>
      <c r="BS42" s="193">
        <f>SUMIFS('Conciliação Bancária 2016.17.18'!$J:$J,'Conciliação Bancária 2016.17.18'!$K:$K,'Base -Receita-Despesa'!$B42,'Conciliação Bancária 2016.17.18'!$D:$D,'Base -Receita-Despesa'!BS$5)</f>
        <v>-86810.41</v>
      </c>
      <c r="BT42" s="193">
        <f>SUMIFS('Conciliação Bancária 2016.17.18'!$J:$J,'Conciliação Bancária 2016.17.18'!$K:$K,'Base -Receita-Despesa'!$B42,'Conciliação Bancária 2016.17.18'!$D:$D,'Base -Receita-Despesa'!BT$5)</f>
        <v>-99550.340000000011</v>
      </c>
      <c r="BU42" s="193">
        <f>SUMIFS('Conciliação Bancária 2016.17.18'!$J:$J,'Conciliação Bancária 2016.17.18'!$K:$K,'Base -Receita-Despesa'!$B42,'Conciliação Bancária 2016.17.18'!$D:$D,'Base -Receita-Despesa'!BU$5)</f>
        <v>-94667.55</v>
      </c>
      <c r="BV42" s="194">
        <f t="shared" si="110"/>
        <v>-1076782.78</v>
      </c>
      <c r="BW42" s="198">
        <f t="shared" si="111"/>
        <v>3.8760701816387765E-2</v>
      </c>
      <c r="BX42" s="195"/>
    </row>
    <row r="43" spans="2:76"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10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104"/>
        <v>-82830.58</v>
      </c>
      <c r="AD43" s="198">
        <f t="shared" si="10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106"/>
        <v>-72339.509999999995</v>
      </c>
      <c r="AS43" s="198">
        <f t="shared" si="10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-2488.23</v>
      </c>
      <c r="BG43" s="194">
        <f t="shared" si="108"/>
        <v>-65589.759999999995</v>
      </c>
      <c r="BH43" s="198">
        <f t="shared" si="109"/>
        <v>2.3610194895282753E-3</v>
      </c>
      <c r="BI43" s="195"/>
      <c r="BJ43" s="217">
        <f>SUMIFS('Conciliação Bancária 2016.17.18'!$J:$J,'Conciliação Bancária 2016.17.18'!$K:$K,'Base -Receita-Despesa'!$B43,'Conciliação Bancária 2016.17.18'!$D:$D,'Base -Receita-Despesa'!BJ$5)</f>
        <v>-2096.29</v>
      </c>
      <c r="BK43" s="193">
        <f>SUMIFS('Conciliação Bancária 2016.17.18'!$J:$J,'Conciliação Bancária 2016.17.18'!$K:$K,'Base -Receita-Despesa'!$B43,'Conciliação Bancária 2016.17.18'!$D:$D,'Base -Receita-Despesa'!BK$5)</f>
        <v>-385.17</v>
      </c>
      <c r="BL43" s="193">
        <f>SUMIFS('Conciliação Bancária 2016.17.18'!$J:$J,'Conciliação Bancária 2016.17.18'!$K:$K,'Base -Receita-Despesa'!$B43,'Conciliação Bancária 2016.17.18'!$D:$D,'Base -Receita-Despesa'!BL$5)</f>
        <v>-378.16</v>
      </c>
      <c r="BM43" s="193">
        <f>SUMIFS('Conciliação Bancária 2016.17.18'!$J:$J,'Conciliação Bancária 2016.17.18'!$K:$K,'Base -Receita-Despesa'!$B43,'Conciliação Bancária 2016.17.18'!$D:$D,'Base -Receita-Despesa'!BM$5)</f>
        <v>0</v>
      </c>
      <c r="BN43" s="193">
        <f>SUMIFS('Conciliação Bancária 2016.17.18'!$J:$J,'Conciliação Bancária 2016.17.18'!$K:$K,'Base -Receita-Despesa'!$B43,'Conciliação Bancária 2016.17.18'!$D:$D,'Base -Receita-Despesa'!BN$5)</f>
        <v>-1248.98</v>
      </c>
      <c r="BO43" s="193">
        <f>SUMIFS('Conciliação Bancária 2016.17.18'!$J:$J,'Conciliação Bancária 2016.17.18'!$K:$K,'Base -Receita-Despesa'!$B43,'Conciliação Bancária 2016.17.18'!$D:$D,'Base -Receita-Despesa'!BO$5)</f>
        <v>439.84</v>
      </c>
      <c r="BP43" s="193">
        <f>SUMIFS('Conciliação Bancária 2016.17.18'!$J:$J,'Conciliação Bancária 2016.17.18'!$K:$K,'Base -Receita-Despesa'!$B43,'Conciliação Bancária 2016.17.18'!$D:$D,'Base -Receita-Despesa'!BP$5)</f>
        <v>-709.56</v>
      </c>
      <c r="BQ43" s="193">
        <f>SUMIFS('Conciliação Bancária 2016.17.18'!$J:$J,'Conciliação Bancária 2016.17.18'!$K:$K,'Base -Receita-Despesa'!$B43,'Conciliação Bancária 2016.17.18'!$D:$D,'Base -Receita-Despesa'!BQ$5)</f>
        <v>0</v>
      </c>
      <c r="BR43" s="193">
        <f>SUMIFS('Conciliação Bancária 2016.17.18'!$J:$J,'Conciliação Bancária 2016.17.18'!$K:$K,'Base -Receita-Despesa'!$B43,'Conciliação Bancária 2016.17.18'!$D:$D,'Base -Receita-Despesa'!BR$5)</f>
        <v>-319.62</v>
      </c>
      <c r="BS43" s="193">
        <f>SUMIFS('Conciliação Bancária 2016.17.18'!$J:$J,'Conciliação Bancária 2016.17.18'!$K:$K,'Base -Receita-Despesa'!$B43,'Conciliação Bancária 2016.17.18'!$D:$D,'Base -Receita-Despesa'!BS$5)</f>
        <v>-273.36</v>
      </c>
      <c r="BT43" s="193">
        <f>SUMIFS('Conciliação Bancária 2016.17.18'!$J:$J,'Conciliação Bancária 2016.17.18'!$K:$K,'Base -Receita-Despesa'!$B43,'Conciliação Bancária 2016.17.18'!$D:$D,'Base -Receita-Despesa'!BT$5)</f>
        <v>0</v>
      </c>
      <c r="BU43" s="193">
        <f>SUMIFS('Conciliação Bancária 2016.17.18'!$J:$J,'Conciliação Bancária 2016.17.18'!$K:$K,'Base -Receita-Despesa'!$B43,'Conciliação Bancária 2016.17.18'!$D:$D,'Base -Receita-Despesa'!BU$5)</f>
        <v>-500.40000000000009</v>
      </c>
      <c r="BV43" s="194">
        <f t="shared" si="110"/>
        <v>-5471.6999999999989</v>
      </c>
      <c r="BW43" s="198">
        <f t="shared" si="111"/>
        <v>1.969635251120276E-4</v>
      </c>
      <c r="BX43" s="195"/>
    </row>
    <row r="44" spans="2:76"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10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104"/>
        <v>0</v>
      </c>
      <c r="AD44" s="198">
        <f t="shared" si="10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106"/>
        <v>0</v>
      </c>
      <c r="AS44" s="198">
        <f t="shared" si="10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108"/>
        <v>0</v>
      </c>
      <c r="BH44" s="198">
        <f t="shared" si="109"/>
        <v>0</v>
      </c>
      <c r="BI44" s="195"/>
      <c r="BJ44" s="217">
        <f>SUMIFS('Conciliação Bancária 2016.17.18'!$J:$J,'Conciliação Bancária 2016.17.18'!$K:$K,'Base -Receita-Despesa'!$B44,'Conciliação Bancária 2016.17.18'!$D:$D,'Base -Receita-Despesa'!BJ$5)</f>
        <v>0</v>
      </c>
      <c r="BK44" s="193">
        <f>SUMIFS('Conciliação Bancária 2016.17.18'!$J:$J,'Conciliação Bancária 2016.17.18'!$K:$K,'Base -Receita-Despesa'!$B44,'Conciliação Bancária 2016.17.18'!$D:$D,'Base -Receita-Despesa'!BK$5)</f>
        <v>0</v>
      </c>
      <c r="BL44" s="193">
        <f>SUMIFS('Conciliação Bancária 2016.17.18'!$J:$J,'Conciliação Bancária 2016.17.18'!$K:$K,'Base -Receita-Despesa'!$B44,'Conciliação Bancária 2016.17.18'!$D:$D,'Base -Receita-Despesa'!BL$5)</f>
        <v>0</v>
      </c>
      <c r="BM44" s="193">
        <f>SUMIFS('Conciliação Bancária 2016.17.18'!$J:$J,'Conciliação Bancária 2016.17.18'!$K:$K,'Base -Receita-Despesa'!$B44,'Conciliação Bancária 2016.17.18'!$D:$D,'Base -Receita-Despesa'!BM$5)</f>
        <v>0</v>
      </c>
      <c r="BN44" s="193">
        <f>SUMIFS('Conciliação Bancária 2016.17.18'!$J:$J,'Conciliação Bancária 2016.17.18'!$K:$K,'Base -Receita-Despesa'!$B44,'Conciliação Bancária 2016.17.18'!$D:$D,'Base -Receita-Despesa'!BN$5)</f>
        <v>0</v>
      </c>
      <c r="BO44" s="193">
        <f>SUMIFS('Conciliação Bancária 2016.17.18'!$J:$J,'Conciliação Bancária 2016.17.18'!$K:$K,'Base -Receita-Despesa'!$B44,'Conciliação Bancária 2016.17.18'!$D:$D,'Base -Receita-Despesa'!BO$5)</f>
        <v>0</v>
      </c>
      <c r="BP44" s="193">
        <f>SUMIFS('Conciliação Bancária 2016.17.18'!$J:$J,'Conciliação Bancária 2016.17.18'!$K:$K,'Base -Receita-Despesa'!$B44,'Conciliação Bancária 2016.17.18'!$D:$D,'Base -Receita-Despesa'!BP$5)</f>
        <v>0</v>
      </c>
      <c r="BQ44" s="193">
        <f>SUMIFS('Conciliação Bancária 2016.17.18'!$J:$J,'Conciliação Bancária 2016.17.18'!$K:$K,'Base -Receita-Despesa'!$B44,'Conciliação Bancária 2016.17.18'!$D:$D,'Base -Receita-Despesa'!BQ$5)</f>
        <v>0</v>
      </c>
      <c r="BR44" s="193">
        <f>SUMIFS('Conciliação Bancária 2016.17.18'!$J:$J,'Conciliação Bancária 2016.17.18'!$K:$K,'Base -Receita-Despesa'!$B44,'Conciliação Bancária 2016.17.18'!$D:$D,'Base -Receita-Despesa'!BR$5)</f>
        <v>0</v>
      </c>
      <c r="BS44" s="193">
        <f>SUMIFS('Conciliação Bancária 2016.17.18'!$J:$J,'Conciliação Bancária 2016.17.18'!$K:$K,'Base -Receita-Despesa'!$B44,'Conciliação Bancária 2016.17.18'!$D:$D,'Base -Receita-Despesa'!BS$5)</f>
        <v>0</v>
      </c>
      <c r="BT44" s="193">
        <f>SUMIFS('Conciliação Bancária 2016.17.18'!$J:$J,'Conciliação Bancária 2016.17.18'!$K:$K,'Base -Receita-Despesa'!$B44,'Conciliação Bancária 2016.17.18'!$D:$D,'Base -Receita-Despesa'!BT$5)</f>
        <v>0</v>
      </c>
      <c r="BU44" s="193">
        <f>SUMIFS('Conciliação Bancária 2016.17.18'!$J:$J,'Conciliação Bancária 2016.17.18'!$K:$K,'Base -Receita-Despesa'!$B44,'Conciliação Bancária 2016.17.18'!$D:$D,'Base -Receita-Despesa'!BU$5)</f>
        <v>0</v>
      </c>
      <c r="BV44" s="194">
        <f t="shared" si="110"/>
        <v>0</v>
      </c>
      <c r="BW44" s="198">
        <f t="shared" si="111"/>
        <v>0</v>
      </c>
      <c r="BX44" s="195"/>
    </row>
    <row r="45" spans="2:76"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10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104"/>
        <v>-10250</v>
      </c>
      <c r="AD45" s="198">
        <f t="shared" si="10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106"/>
        <v>-10473.77</v>
      </c>
      <c r="AS45" s="198">
        <f t="shared" si="10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-998</v>
      </c>
      <c r="BG45" s="194">
        <f t="shared" si="108"/>
        <v>-11888</v>
      </c>
      <c r="BH45" s="198">
        <f t="shared" si="109"/>
        <v>4.2792959894215408E-4</v>
      </c>
      <c r="BI45" s="195"/>
      <c r="BJ45" s="217">
        <f>SUMIFS('Conciliação Bancária 2016.17.18'!$J:$J,'Conciliação Bancária 2016.17.18'!$K:$K,'Base -Receita-Despesa'!$B45,'Conciliação Bancária 2016.17.18'!$D:$D,'Base -Receita-Despesa'!BJ$5)</f>
        <v>-998</v>
      </c>
      <c r="BK45" s="193">
        <f>SUMIFS('Conciliação Bancária 2016.17.18'!$J:$J,'Conciliação Bancária 2016.17.18'!$K:$K,'Base -Receita-Despesa'!$B45,'Conciliação Bancária 2016.17.18'!$D:$D,'Base -Receita-Despesa'!BK$5)</f>
        <v>-2037</v>
      </c>
      <c r="BL45" s="193">
        <f>SUMIFS('Conciliação Bancária 2016.17.18'!$J:$J,'Conciliação Bancária 2016.17.18'!$K:$K,'Base -Receita-Despesa'!$B45,'Conciliação Bancária 2016.17.18'!$D:$D,'Base -Receita-Despesa'!BL$5)</f>
        <v>-1045</v>
      </c>
      <c r="BM45" s="193">
        <f>SUMIFS('Conciliação Bancária 2016.17.18'!$J:$J,'Conciliação Bancária 2016.17.18'!$K:$K,'Base -Receita-Despesa'!$B45,'Conciliação Bancária 2016.17.18'!$D:$D,'Base -Receita-Despesa'!BM$5)</f>
        <v>-1045</v>
      </c>
      <c r="BN45" s="193">
        <f>SUMIFS('Conciliação Bancária 2016.17.18'!$J:$J,'Conciliação Bancária 2016.17.18'!$K:$K,'Base -Receita-Despesa'!$B45,'Conciliação Bancária 2016.17.18'!$D:$D,'Base -Receita-Despesa'!BN$5)</f>
        <v>-1045</v>
      </c>
      <c r="BO45" s="193">
        <f>SUMIFS('Conciliação Bancária 2016.17.18'!$J:$J,'Conciliação Bancária 2016.17.18'!$K:$K,'Base -Receita-Despesa'!$B45,'Conciliação Bancária 2016.17.18'!$D:$D,'Base -Receita-Despesa'!BO$5)</f>
        <v>-1045</v>
      </c>
      <c r="BP45" s="193">
        <f>SUMIFS('Conciliação Bancária 2016.17.18'!$J:$J,'Conciliação Bancária 2016.17.18'!$K:$K,'Base -Receita-Despesa'!$B45,'Conciliação Bancária 2016.17.18'!$D:$D,'Base -Receita-Despesa'!BP$5)</f>
        <v>0</v>
      </c>
      <c r="BQ45" s="193">
        <f>SUMIFS('Conciliação Bancária 2016.17.18'!$J:$J,'Conciliação Bancária 2016.17.18'!$K:$K,'Base -Receita-Despesa'!$B45,'Conciliação Bancária 2016.17.18'!$D:$D,'Base -Receita-Despesa'!BQ$5)</f>
        <v>-1045</v>
      </c>
      <c r="BR45" s="193">
        <f>SUMIFS('Conciliação Bancária 2016.17.18'!$J:$J,'Conciliação Bancária 2016.17.18'!$K:$K,'Base -Receita-Despesa'!$B45,'Conciliação Bancária 2016.17.18'!$D:$D,'Base -Receita-Despesa'!BR$5)</f>
        <v>-1045</v>
      </c>
      <c r="BS45" s="193">
        <f>SUMIFS('Conciliação Bancária 2016.17.18'!$J:$J,'Conciliação Bancária 2016.17.18'!$K:$K,'Base -Receita-Despesa'!$B45,'Conciliação Bancária 2016.17.18'!$D:$D,'Base -Receita-Despesa'!BS$5)</f>
        <v>-1045</v>
      </c>
      <c r="BT45" s="193">
        <f>SUMIFS('Conciliação Bancária 2016.17.18'!$J:$J,'Conciliação Bancária 2016.17.18'!$K:$K,'Base -Receita-Despesa'!$B45,'Conciliação Bancária 2016.17.18'!$D:$D,'Base -Receita-Despesa'!BT$5)</f>
        <v>-1045</v>
      </c>
      <c r="BU45" s="193">
        <f>SUMIFS('Conciliação Bancária 2016.17.18'!$J:$J,'Conciliação Bancária 2016.17.18'!$K:$K,'Base -Receita-Despesa'!$B45,'Conciliação Bancária 2016.17.18'!$D:$D,'Base -Receita-Despesa'!BU$5)</f>
        <v>-1045</v>
      </c>
      <c r="BV45" s="194">
        <f t="shared" si="110"/>
        <v>-12440</v>
      </c>
      <c r="BW45" s="198">
        <f t="shared" si="111"/>
        <v>4.4779981585131199E-4</v>
      </c>
      <c r="BX45" s="195"/>
    </row>
    <row r="46" spans="2:76"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10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104"/>
        <v>0</v>
      </c>
      <c r="AD46" s="198">
        <f t="shared" si="10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106"/>
        <v>0</v>
      </c>
      <c r="AS46" s="198">
        <f t="shared" si="10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108"/>
        <v>0</v>
      </c>
      <c r="BH46" s="198">
        <f t="shared" si="109"/>
        <v>0</v>
      </c>
      <c r="BI46" s="195"/>
      <c r="BJ46" s="217">
        <f>SUMIFS('Conciliação Bancária 2016.17.18'!$J:$J,'Conciliação Bancária 2016.17.18'!$K:$K,'Base -Receita-Despesa'!$B46,'Conciliação Bancária 2016.17.18'!$D:$D,'Base -Receita-Despesa'!BJ$5)</f>
        <v>0</v>
      </c>
      <c r="BK46" s="193">
        <f>SUMIFS('Conciliação Bancária 2016.17.18'!$J:$J,'Conciliação Bancária 2016.17.18'!$K:$K,'Base -Receita-Despesa'!$B46,'Conciliação Bancária 2016.17.18'!$D:$D,'Base -Receita-Despesa'!BK$5)</f>
        <v>0</v>
      </c>
      <c r="BL46" s="193">
        <f>SUMIFS('Conciliação Bancária 2016.17.18'!$J:$J,'Conciliação Bancária 2016.17.18'!$K:$K,'Base -Receita-Despesa'!$B46,'Conciliação Bancária 2016.17.18'!$D:$D,'Base -Receita-Despesa'!BL$5)</f>
        <v>0</v>
      </c>
      <c r="BM46" s="193">
        <f>SUMIFS('Conciliação Bancária 2016.17.18'!$J:$J,'Conciliação Bancária 2016.17.18'!$K:$K,'Base -Receita-Despesa'!$B46,'Conciliação Bancária 2016.17.18'!$D:$D,'Base -Receita-Despesa'!BM$5)</f>
        <v>0</v>
      </c>
      <c r="BN46" s="193">
        <f>SUMIFS('Conciliação Bancária 2016.17.18'!$J:$J,'Conciliação Bancária 2016.17.18'!$K:$K,'Base -Receita-Despesa'!$B46,'Conciliação Bancária 2016.17.18'!$D:$D,'Base -Receita-Despesa'!BN$5)</f>
        <v>0</v>
      </c>
      <c r="BO46" s="193">
        <f>SUMIFS('Conciliação Bancária 2016.17.18'!$J:$J,'Conciliação Bancária 2016.17.18'!$K:$K,'Base -Receita-Despesa'!$B46,'Conciliação Bancária 2016.17.18'!$D:$D,'Base -Receita-Despesa'!BO$5)</f>
        <v>0</v>
      </c>
      <c r="BP46" s="193">
        <f>SUMIFS('Conciliação Bancária 2016.17.18'!$J:$J,'Conciliação Bancária 2016.17.18'!$K:$K,'Base -Receita-Despesa'!$B46,'Conciliação Bancária 2016.17.18'!$D:$D,'Base -Receita-Despesa'!BP$5)</f>
        <v>0</v>
      </c>
      <c r="BQ46" s="193">
        <f>SUMIFS('Conciliação Bancária 2016.17.18'!$J:$J,'Conciliação Bancária 2016.17.18'!$K:$K,'Base -Receita-Despesa'!$B46,'Conciliação Bancária 2016.17.18'!$D:$D,'Base -Receita-Despesa'!BQ$5)</f>
        <v>0</v>
      </c>
      <c r="BR46" s="193">
        <f>SUMIFS('Conciliação Bancária 2016.17.18'!$J:$J,'Conciliação Bancária 2016.17.18'!$K:$K,'Base -Receita-Despesa'!$B46,'Conciliação Bancária 2016.17.18'!$D:$D,'Base -Receita-Despesa'!BR$5)</f>
        <v>0</v>
      </c>
      <c r="BS46" s="193">
        <f>SUMIFS('Conciliação Bancária 2016.17.18'!$J:$J,'Conciliação Bancária 2016.17.18'!$K:$K,'Base -Receita-Despesa'!$B46,'Conciliação Bancária 2016.17.18'!$D:$D,'Base -Receita-Despesa'!BS$5)</f>
        <v>0</v>
      </c>
      <c r="BT46" s="193">
        <f>SUMIFS('Conciliação Bancária 2016.17.18'!$J:$J,'Conciliação Bancária 2016.17.18'!$K:$K,'Base -Receita-Despesa'!$B46,'Conciliação Bancária 2016.17.18'!$D:$D,'Base -Receita-Despesa'!BT$5)</f>
        <v>0</v>
      </c>
      <c r="BU46" s="193">
        <f>SUMIFS('Conciliação Bancária 2016.17.18'!$J:$J,'Conciliação Bancária 2016.17.18'!$K:$K,'Base -Receita-Despesa'!$B46,'Conciliação Bancária 2016.17.18'!$D:$D,'Base -Receita-Despesa'!BU$5)</f>
        <v>0</v>
      </c>
      <c r="BV46" s="194">
        <f t="shared" si="110"/>
        <v>0</v>
      </c>
      <c r="BW46" s="198">
        <f t="shared" si="111"/>
        <v>0</v>
      </c>
      <c r="BX46" s="195"/>
    </row>
    <row r="47" spans="2:76"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10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104"/>
        <v>-2699640.98</v>
      </c>
      <c r="AD47" s="198">
        <f t="shared" si="10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106"/>
        <v>-2287736.4299999997</v>
      </c>
      <c r="AS47" s="198">
        <f t="shared" si="10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-439374.51</v>
      </c>
      <c r="BG47" s="194">
        <f t="shared" si="108"/>
        <v>-2846873.5199999996</v>
      </c>
      <c r="BH47" s="198">
        <f t="shared" si="109"/>
        <v>0.10247825064372798</v>
      </c>
      <c r="BI47" s="195"/>
      <c r="BJ47" s="217">
        <f>SUMIFS('Conciliação Bancária 2016.17.18'!$J:$J,'Conciliação Bancária 2016.17.18'!$K:$K,'Base -Receita-Despesa'!$B47,'Conciliação Bancária 2016.17.18'!$D:$D,'Base -Receita-Despesa'!BJ$5)</f>
        <v>-321551.45999999996</v>
      </c>
      <c r="BK47" s="193">
        <f>SUMIFS('Conciliação Bancária 2016.17.18'!$J:$J,'Conciliação Bancária 2016.17.18'!$K:$K,'Base -Receita-Despesa'!$B47,'Conciliação Bancária 2016.17.18'!$D:$D,'Base -Receita-Despesa'!BK$5)</f>
        <v>-291243.8</v>
      </c>
      <c r="BL47" s="193">
        <f>SUMIFS('Conciliação Bancária 2016.17.18'!$J:$J,'Conciliação Bancária 2016.17.18'!$K:$K,'Base -Receita-Despesa'!$B47,'Conciliação Bancária 2016.17.18'!$D:$D,'Base -Receita-Despesa'!BL$5)</f>
        <v>-284441.83999999997</v>
      </c>
      <c r="BM47" s="193">
        <f>SUMIFS('Conciliação Bancária 2016.17.18'!$J:$J,'Conciliação Bancária 2016.17.18'!$K:$K,'Base -Receita-Despesa'!$B47,'Conciliação Bancária 2016.17.18'!$D:$D,'Base -Receita-Despesa'!BM$5)</f>
        <v>-1455986.0299999996</v>
      </c>
      <c r="BN47" s="193">
        <f>SUMIFS('Conciliação Bancária 2016.17.18'!$J:$J,'Conciliação Bancária 2016.17.18'!$K:$K,'Base -Receita-Despesa'!$B47,'Conciliação Bancária 2016.17.18'!$D:$D,'Base -Receita-Despesa'!BN$5)</f>
        <v>-274675.87</v>
      </c>
      <c r="BO47" s="193">
        <f>SUMIFS('Conciliação Bancária 2016.17.18'!$J:$J,'Conciliação Bancária 2016.17.18'!$K:$K,'Base -Receita-Despesa'!$B47,'Conciliação Bancária 2016.17.18'!$D:$D,'Base -Receita-Despesa'!BO$5)</f>
        <v>-243482.05</v>
      </c>
      <c r="BP47" s="193">
        <f>SUMIFS('Conciliação Bancária 2016.17.18'!$J:$J,'Conciliação Bancária 2016.17.18'!$K:$K,'Base -Receita-Despesa'!$B47,'Conciliação Bancária 2016.17.18'!$D:$D,'Base -Receita-Despesa'!BP$5)</f>
        <v>-261764.83</v>
      </c>
      <c r="BQ47" s="193">
        <f>SUMIFS('Conciliação Bancária 2016.17.18'!$J:$J,'Conciliação Bancária 2016.17.18'!$K:$K,'Base -Receita-Despesa'!$B47,'Conciliação Bancária 2016.17.18'!$D:$D,'Base -Receita-Despesa'!BQ$5)</f>
        <v>-209375.5</v>
      </c>
      <c r="BR47" s="193">
        <f>SUMIFS('Conciliação Bancária 2016.17.18'!$J:$J,'Conciliação Bancária 2016.17.18'!$K:$K,'Base -Receita-Despesa'!$B47,'Conciliação Bancária 2016.17.18'!$D:$D,'Base -Receita-Despesa'!BR$5)</f>
        <v>-212825.69999999998</v>
      </c>
      <c r="BS47" s="193">
        <f>SUMIFS('Conciliação Bancária 2016.17.18'!$J:$J,'Conciliação Bancária 2016.17.18'!$K:$K,'Base -Receita-Despesa'!$B47,'Conciliação Bancária 2016.17.18'!$D:$D,'Base -Receita-Despesa'!BS$5)</f>
        <v>-223781.06999999998</v>
      </c>
      <c r="BT47" s="193">
        <f>SUMIFS('Conciliação Bancária 2016.17.18'!$J:$J,'Conciliação Bancária 2016.17.18'!$K:$K,'Base -Receita-Despesa'!$B47,'Conciliação Bancária 2016.17.18'!$D:$D,'Base -Receita-Despesa'!BT$5)</f>
        <v>-238579.71000000002</v>
      </c>
      <c r="BU47" s="193">
        <f>SUMIFS('Conciliação Bancária 2016.17.18'!$J:$J,'Conciliação Bancária 2016.17.18'!$K:$K,'Base -Receita-Despesa'!$B47,'Conciliação Bancária 2016.17.18'!$D:$D,'Base -Receita-Despesa'!BU$5)</f>
        <v>-48968.84</v>
      </c>
      <c r="BV47" s="194">
        <f t="shared" si="110"/>
        <v>-4066676.6999999993</v>
      </c>
      <c r="BW47" s="198">
        <f t="shared" si="111"/>
        <v>0.14638722487032321</v>
      </c>
      <c r="BX47" s="195"/>
    </row>
    <row r="48" spans="2:76"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10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104"/>
        <v>0</v>
      </c>
      <c r="AD48" s="139">
        <f t="shared" si="10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106"/>
        <v>0</v>
      </c>
      <c r="AS48" s="139">
        <f t="shared" si="10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108"/>
        <v>0</v>
      </c>
      <c r="BH48" s="139">
        <f t="shared" si="109"/>
        <v>0</v>
      </c>
      <c r="BI48" s="115"/>
      <c r="BJ48" s="216">
        <f>SUMIFS('Conciliação Bancária 2016.17.18'!$J:$J,'Conciliação Bancária 2016.17.18'!$K:$K,'Base -Receita-Despesa'!$B48,'Conciliação Bancária 2016.17.18'!$D:$D,'Base -Receita-Despesa'!BJ$5)</f>
        <v>0</v>
      </c>
      <c r="BK48" s="146">
        <f>SUMIFS('Conciliação Bancária 2016.17.18'!$J:$J,'Conciliação Bancária 2016.17.18'!$K:$K,'Base -Receita-Despesa'!$B48,'Conciliação Bancária 2016.17.18'!$D:$D,'Base -Receita-Despesa'!BK$5)</f>
        <v>0</v>
      </c>
      <c r="BL48" s="146">
        <f>SUMIFS('Conciliação Bancária 2016.17.18'!$J:$J,'Conciliação Bancária 2016.17.18'!$K:$K,'Base -Receita-Despesa'!$B48,'Conciliação Bancária 2016.17.18'!$D:$D,'Base -Receita-Despesa'!BL$5)</f>
        <v>0</v>
      </c>
      <c r="BM48" s="146">
        <f>SUMIFS('Conciliação Bancária 2016.17.18'!$J:$J,'Conciliação Bancária 2016.17.18'!$K:$K,'Base -Receita-Despesa'!$B48,'Conciliação Bancária 2016.17.18'!$D:$D,'Base -Receita-Despesa'!BM$5)</f>
        <v>0</v>
      </c>
      <c r="BN48" s="146">
        <f>SUMIFS('Conciliação Bancária 2016.17.18'!$J:$J,'Conciliação Bancária 2016.17.18'!$K:$K,'Base -Receita-Despesa'!$B48,'Conciliação Bancária 2016.17.18'!$D:$D,'Base -Receita-Despesa'!BN$5)</f>
        <v>0</v>
      </c>
      <c r="BO48" s="146">
        <f>SUMIFS('Conciliação Bancária 2016.17.18'!$J:$J,'Conciliação Bancária 2016.17.18'!$K:$K,'Base -Receita-Despesa'!$B48,'Conciliação Bancária 2016.17.18'!$D:$D,'Base -Receita-Despesa'!BO$5)</f>
        <v>0</v>
      </c>
      <c r="BP48" s="146">
        <f>SUMIFS('Conciliação Bancária 2016.17.18'!$J:$J,'Conciliação Bancária 2016.17.18'!$K:$K,'Base -Receita-Despesa'!$B48,'Conciliação Bancária 2016.17.18'!$D:$D,'Base -Receita-Despesa'!BP$5)</f>
        <v>0</v>
      </c>
      <c r="BQ48" s="146">
        <f>SUMIFS('Conciliação Bancária 2016.17.18'!$J:$J,'Conciliação Bancária 2016.17.18'!$K:$K,'Base -Receita-Despesa'!$B48,'Conciliação Bancária 2016.17.18'!$D:$D,'Base -Receita-Despesa'!BQ$5)</f>
        <v>0</v>
      </c>
      <c r="BR48" s="146">
        <f>SUMIFS('Conciliação Bancária 2016.17.18'!$J:$J,'Conciliação Bancária 2016.17.18'!$K:$K,'Base -Receita-Despesa'!$B48,'Conciliação Bancária 2016.17.18'!$D:$D,'Base -Receita-Despesa'!BR$5)</f>
        <v>0</v>
      </c>
      <c r="BS48" s="146">
        <f>SUMIFS('Conciliação Bancária 2016.17.18'!$J:$J,'Conciliação Bancária 2016.17.18'!$K:$K,'Base -Receita-Despesa'!$B48,'Conciliação Bancária 2016.17.18'!$D:$D,'Base -Receita-Despesa'!BS$5)</f>
        <v>0</v>
      </c>
      <c r="BT48" s="146">
        <f>SUMIFS('Conciliação Bancária 2016.17.18'!$J:$J,'Conciliação Bancária 2016.17.18'!$K:$K,'Base -Receita-Despesa'!$B48,'Conciliação Bancária 2016.17.18'!$D:$D,'Base -Receita-Despesa'!BT$5)</f>
        <v>0</v>
      </c>
      <c r="BU48" s="146">
        <f>SUMIFS('Conciliação Bancária 2016.17.18'!$J:$J,'Conciliação Bancária 2016.17.18'!$K:$K,'Base -Receita-Despesa'!$B48,'Conciliação Bancária 2016.17.18'!$D:$D,'Base -Receita-Despesa'!BU$5)</f>
        <v>0</v>
      </c>
      <c r="BV48" s="148">
        <f t="shared" si="110"/>
        <v>0</v>
      </c>
      <c r="BW48" s="139">
        <f t="shared" si="111"/>
        <v>0</v>
      </c>
      <c r="BX48" s="115"/>
    </row>
    <row r="49" spans="2:76"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10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104"/>
        <v>0</v>
      </c>
      <c r="AD49" s="139">
        <f t="shared" si="10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106"/>
        <v>0</v>
      </c>
      <c r="AS49" s="139">
        <f t="shared" si="10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108"/>
        <v>0</v>
      </c>
      <c r="BH49" s="139">
        <f t="shared" si="109"/>
        <v>0</v>
      </c>
      <c r="BI49" s="115"/>
      <c r="BJ49" s="216">
        <f>SUMIFS('Conciliação Bancária 2016.17.18'!$J:$J,'Conciliação Bancária 2016.17.18'!$K:$K,'Base -Receita-Despesa'!$B49,'Conciliação Bancária 2016.17.18'!$D:$D,'Base -Receita-Despesa'!BJ$5)</f>
        <v>0</v>
      </c>
      <c r="BK49" s="146">
        <f>SUMIFS('Conciliação Bancária 2016.17.18'!$J:$J,'Conciliação Bancária 2016.17.18'!$K:$K,'Base -Receita-Despesa'!$B49,'Conciliação Bancária 2016.17.18'!$D:$D,'Base -Receita-Despesa'!BK$5)</f>
        <v>0</v>
      </c>
      <c r="BL49" s="146">
        <f>SUMIFS('Conciliação Bancária 2016.17.18'!$J:$J,'Conciliação Bancária 2016.17.18'!$K:$K,'Base -Receita-Despesa'!$B49,'Conciliação Bancária 2016.17.18'!$D:$D,'Base -Receita-Despesa'!BL$5)</f>
        <v>0</v>
      </c>
      <c r="BM49" s="146">
        <f>SUMIFS('Conciliação Bancária 2016.17.18'!$J:$J,'Conciliação Bancária 2016.17.18'!$K:$K,'Base -Receita-Despesa'!$B49,'Conciliação Bancária 2016.17.18'!$D:$D,'Base -Receita-Despesa'!BM$5)</f>
        <v>0</v>
      </c>
      <c r="BN49" s="146">
        <f>SUMIFS('Conciliação Bancária 2016.17.18'!$J:$J,'Conciliação Bancária 2016.17.18'!$K:$K,'Base -Receita-Despesa'!$B49,'Conciliação Bancária 2016.17.18'!$D:$D,'Base -Receita-Despesa'!BN$5)</f>
        <v>0</v>
      </c>
      <c r="BO49" s="146">
        <f>SUMIFS('Conciliação Bancária 2016.17.18'!$J:$J,'Conciliação Bancária 2016.17.18'!$K:$K,'Base -Receita-Despesa'!$B49,'Conciliação Bancária 2016.17.18'!$D:$D,'Base -Receita-Despesa'!BO$5)</f>
        <v>0</v>
      </c>
      <c r="BP49" s="146">
        <f>SUMIFS('Conciliação Bancária 2016.17.18'!$J:$J,'Conciliação Bancária 2016.17.18'!$K:$K,'Base -Receita-Despesa'!$B49,'Conciliação Bancária 2016.17.18'!$D:$D,'Base -Receita-Despesa'!BP$5)</f>
        <v>0</v>
      </c>
      <c r="BQ49" s="146">
        <f>SUMIFS('Conciliação Bancária 2016.17.18'!$J:$J,'Conciliação Bancária 2016.17.18'!$K:$K,'Base -Receita-Despesa'!$B49,'Conciliação Bancária 2016.17.18'!$D:$D,'Base -Receita-Despesa'!BQ$5)</f>
        <v>0</v>
      </c>
      <c r="BR49" s="146">
        <f>SUMIFS('Conciliação Bancária 2016.17.18'!$J:$J,'Conciliação Bancária 2016.17.18'!$K:$K,'Base -Receita-Despesa'!$B49,'Conciliação Bancária 2016.17.18'!$D:$D,'Base -Receita-Despesa'!BR$5)</f>
        <v>0</v>
      </c>
      <c r="BS49" s="146">
        <f>SUMIFS('Conciliação Bancária 2016.17.18'!$J:$J,'Conciliação Bancária 2016.17.18'!$K:$K,'Base -Receita-Despesa'!$B49,'Conciliação Bancária 2016.17.18'!$D:$D,'Base -Receita-Despesa'!BS$5)</f>
        <v>0</v>
      </c>
      <c r="BT49" s="146">
        <f>SUMIFS('Conciliação Bancária 2016.17.18'!$J:$J,'Conciliação Bancária 2016.17.18'!$K:$K,'Base -Receita-Despesa'!$B49,'Conciliação Bancária 2016.17.18'!$D:$D,'Base -Receita-Despesa'!BT$5)</f>
        <v>0</v>
      </c>
      <c r="BU49" s="146">
        <f>SUMIFS('Conciliação Bancária 2016.17.18'!$J:$J,'Conciliação Bancária 2016.17.18'!$K:$K,'Base -Receita-Despesa'!$B49,'Conciliação Bancária 2016.17.18'!$D:$D,'Base -Receita-Despesa'!BU$5)</f>
        <v>0</v>
      </c>
      <c r="BV49" s="148">
        <f t="shared" si="110"/>
        <v>0</v>
      </c>
      <c r="BW49" s="139">
        <f t="shared" si="111"/>
        <v>0</v>
      </c>
      <c r="BX49" s="115"/>
    </row>
    <row r="50" spans="2:76" s="117" customFormat="1" x14ac:dyDescent="0.3">
      <c r="B50" s="249" t="s">
        <v>93</v>
      </c>
      <c r="C50" s="149">
        <f>SUM(C33:C49)</f>
        <v>-723255.36999999965</v>
      </c>
      <c r="D50" s="149">
        <f t="shared" ref="D50:O50" si="112">SUM(D33:D49)</f>
        <v>-1276481.3426564115</v>
      </c>
      <c r="E50" s="149">
        <f t="shared" si="112"/>
        <v>-1043828.3600000001</v>
      </c>
      <c r="F50" s="149">
        <f t="shared" si="112"/>
        <v>-1139392.8</v>
      </c>
      <c r="G50" s="149">
        <f t="shared" si="112"/>
        <v>-1585035.44</v>
      </c>
      <c r="H50" s="149">
        <f t="shared" si="112"/>
        <v>-1234415.44</v>
      </c>
      <c r="I50" s="149">
        <f t="shared" si="112"/>
        <v>-1362889.1100000003</v>
      </c>
      <c r="J50" s="149">
        <f t="shared" si="112"/>
        <v>-1161116.9500000002</v>
      </c>
      <c r="K50" s="149">
        <f t="shared" si="112"/>
        <v>-1164201.25</v>
      </c>
      <c r="L50" s="149">
        <f t="shared" si="112"/>
        <v>-1350907.76</v>
      </c>
      <c r="M50" s="149">
        <f t="shared" si="112"/>
        <v>-1305708.45</v>
      </c>
      <c r="N50" s="203">
        <f t="shared" si="112"/>
        <v>-1454308.4000000001</v>
      </c>
      <c r="O50" s="220">
        <f t="shared" si="112"/>
        <v>-14801540.672656409</v>
      </c>
      <c r="P50" s="212"/>
      <c r="Q50" s="149">
        <f t="shared" ref="Q50" si="113">SUM(Q33:Q49)</f>
        <v>-1155034.08</v>
      </c>
      <c r="R50" s="149">
        <f t="shared" ref="R50" si="114">SUM(R33:R49)</f>
        <v>-865378.5399999998</v>
      </c>
      <c r="S50" s="149">
        <f t="shared" ref="S50" si="115">SUM(S33:S49)</f>
        <v>-1680963.2699999996</v>
      </c>
      <c r="T50" s="149">
        <f t="shared" ref="T50" si="116">SUM(T33:T49)</f>
        <v>-1064377.1200000001</v>
      </c>
      <c r="U50" s="149">
        <f t="shared" ref="U50" si="117">SUM(U33:U49)</f>
        <v>-1620687.8899999997</v>
      </c>
      <c r="V50" s="149">
        <f t="shared" ref="V50" si="118">SUM(V33:V49)</f>
        <v>43784.219999999332</v>
      </c>
      <c r="W50" s="149">
        <f t="shared" ref="W50" si="119">SUM(W33:W49)</f>
        <v>-1415210.0400000003</v>
      </c>
      <c r="X50" s="149">
        <f t="shared" ref="X50" si="120">SUM(X33:X49)</f>
        <v>-2090279.4300000002</v>
      </c>
      <c r="Y50" s="149">
        <f t="shared" ref="Y50" si="121">SUM(Y33:Y49)</f>
        <v>-1935131.7799999996</v>
      </c>
      <c r="Z50" s="149">
        <f t="shared" ref="Z50" si="122">SUM(Z33:Z49)</f>
        <v>-2237707.9899999993</v>
      </c>
      <c r="AA50" s="149">
        <f t="shared" ref="AA50" si="123">SUM(AA33:AA49)</f>
        <v>-1969136.8000000012</v>
      </c>
      <c r="AB50" s="149">
        <f t="shared" ref="AB50" si="124">SUM(AB33:AB49)</f>
        <v>-2533344.6199999996</v>
      </c>
      <c r="AC50" s="149">
        <f t="shared" ref="AC50" si="125">SUM(AC33:AC49)</f>
        <v>-18523467.34</v>
      </c>
      <c r="AD50" s="139">
        <f t="shared" si="105"/>
        <v>1</v>
      </c>
      <c r="AE50" s="122"/>
      <c r="AF50" s="149">
        <f t="shared" ref="AF50" si="126">SUM(AF33:AF49)</f>
        <v>-2314068.7899999996</v>
      </c>
      <c r="AG50" s="149">
        <f t="shared" ref="AG50" si="127">SUM(AG33:AG49)</f>
        <v>-2666827.4299999997</v>
      </c>
      <c r="AH50" s="149">
        <f t="shared" ref="AH50" si="128">SUM(AH33:AH49)</f>
        <v>-2396395.6199999996</v>
      </c>
      <c r="AI50" s="149">
        <f t="shared" ref="AI50" si="129">SUM(AI33:AI49)</f>
        <v>-2865476.0999999996</v>
      </c>
      <c r="AJ50" s="149">
        <f t="shared" ref="AJ50" si="130">SUM(AJ33:AJ49)</f>
        <v>-2448150.4799999995</v>
      </c>
      <c r="AK50" s="149">
        <f t="shared" ref="AK50" si="131">SUM(AK33:AK49)</f>
        <v>-2358981.9430000004</v>
      </c>
      <c r="AL50" s="149">
        <f t="shared" ref="AL50" si="132">SUM(AL33:AL49)</f>
        <v>-2465088.6700000004</v>
      </c>
      <c r="AM50" s="149">
        <f t="shared" ref="AM50" si="133">SUM(AM33:AM49)</f>
        <v>-2435704.9700000002</v>
      </c>
      <c r="AN50" s="149">
        <f t="shared" ref="AN50" si="134">SUM(AN33:AN49)</f>
        <v>-1904203.1799999992</v>
      </c>
      <c r="AO50" s="149">
        <f t="shared" ref="AO50" si="135">SUM(AO33:AO49)</f>
        <v>-2185478.58</v>
      </c>
      <c r="AP50" s="149">
        <f t="shared" ref="AP50" si="136">SUM(AP33:AP49)</f>
        <v>-1036097.83</v>
      </c>
      <c r="AQ50" s="149">
        <f t="shared" ref="AQ50" si="137">SUM(AQ33:AQ49)</f>
        <v>-2703796.8752902178</v>
      </c>
      <c r="AR50" s="149">
        <f t="shared" ref="AR50" si="138">SUM(AR33:AR49)</f>
        <v>-27780270.468290217</v>
      </c>
      <c r="AS50" s="139">
        <f t="shared" si="107"/>
        <v>1</v>
      </c>
      <c r="AT50" s="122"/>
      <c r="AU50" s="149">
        <f t="shared" ref="AU50:BG50" si="139">SUM(AU33:AU49)</f>
        <v>-1277060.2200000004</v>
      </c>
      <c r="AV50" s="149">
        <f t="shared" si="139"/>
        <v>-2258510.0700000003</v>
      </c>
      <c r="AW50" s="149">
        <f t="shared" si="139"/>
        <v>-2785296.0500000007</v>
      </c>
      <c r="AX50" s="149">
        <f t="shared" si="139"/>
        <v>-1252358.0599999998</v>
      </c>
      <c r="AY50" s="149">
        <f t="shared" si="139"/>
        <v>-2861041.88</v>
      </c>
      <c r="AZ50" s="149">
        <f t="shared" si="139"/>
        <v>-4182938.5299999989</v>
      </c>
      <c r="BA50" s="149">
        <f t="shared" si="139"/>
        <v>-3008264.4500000007</v>
      </c>
      <c r="BB50" s="149">
        <f t="shared" si="139"/>
        <v>-3272589.5599999991</v>
      </c>
      <c r="BC50" s="149">
        <f t="shared" si="139"/>
        <v>-1118813.25</v>
      </c>
      <c r="BD50" s="149">
        <f t="shared" si="139"/>
        <v>-3326889.94</v>
      </c>
      <c r="BE50" s="149">
        <f t="shared" si="139"/>
        <v>-2984508.5899999994</v>
      </c>
      <c r="BF50" s="149">
        <f t="shared" si="139"/>
        <v>-3250981.959999999</v>
      </c>
      <c r="BG50" s="149">
        <f t="shared" si="139"/>
        <v>-31579252.560000002</v>
      </c>
      <c r="BH50" s="139">
        <f t="shared" si="109"/>
        <v>1.1367510836889128</v>
      </c>
      <c r="BI50" s="122"/>
      <c r="BJ50" s="149">
        <f t="shared" ref="BJ50:BV50" si="140">SUM(BJ33:BJ49)</f>
        <v>-2326576.2699999996</v>
      </c>
      <c r="BK50" s="149">
        <f t="shared" si="140"/>
        <v>-2567822.9699999997</v>
      </c>
      <c r="BL50" s="149">
        <f t="shared" si="140"/>
        <v>-4326464.6499999994</v>
      </c>
      <c r="BM50" s="149">
        <f t="shared" si="140"/>
        <v>-4778222.6799999988</v>
      </c>
      <c r="BN50" s="149">
        <f t="shared" si="140"/>
        <v>-2372874.3600000003</v>
      </c>
      <c r="BO50" s="149">
        <f t="shared" si="140"/>
        <v>-1993857.4299999997</v>
      </c>
      <c r="BP50" s="149">
        <f t="shared" si="140"/>
        <v>-2063291.4100000004</v>
      </c>
      <c r="BQ50" s="149">
        <f t="shared" si="140"/>
        <v>-1758963.7999999998</v>
      </c>
      <c r="BR50" s="149">
        <f t="shared" si="140"/>
        <v>-1773323.79</v>
      </c>
      <c r="BS50" s="149">
        <f t="shared" si="140"/>
        <v>-2259062.1500000004</v>
      </c>
      <c r="BT50" s="149">
        <f t="shared" si="140"/>
        <v>-2330873.7400000002</v>
      </c>
      <c r="BU50" s="149">
        <f t="shared" si="140"/>
        <v>-861033.6100000001</v>
      </c>
      <c r="BV50" s="149">
        <f t="shared" si="140"/>
        <v>-29412366.859999999</v>
      </c>
      <c r="BW50" s="139">
        <f t="shared" si="111"/>
        <v>1.0587501980433465</v>
      </c>
      <c r="BX50" s="122"/>
    </row>
    <row r="51" spans="2:76"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104"/>
        <v>0</v>
      </c>
      <c r="AD51" s="139">
        <f t="shared" si="10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10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109"/>
        <v>0</v>
      </c>
      <c r="BI51" s="115"/>
      <c r="BJ51" s="150">
        <v>0</v>
      </c>
      <c r="BK51" s="133">
        <v>0</v>
      </c>
      <c r="BL51" s="133">
        <v>0</v>
      </c>
      <c r="BM51" s="133">
        <v>0</v>
      </c>
      <c r="BN51" s="133">
        <v>0</v>
      </c>
      <c r="BO51" s="133">
        <v>0</v>
      </c>
      <c r="BP51" s="151">
        <v>0</v>
      </c>
      <c r="BQ51" s="133">
        <v>0</v>
      </c>
      <c r="BR51" s="133">
        <v>0</v>
      </c>
      <c r="BS51" s="133">
        <v>0</v>
      </c>
      <c r="BT51" s="133">
        <v>0</v>
      </c>
      <c r="BU51" s="133">
        <v>0</v>
      </c>
      <c r="BV51" s="134">
        <v>0</v>
      </c>
      <c r="BW51" s="139">
        <f t="shared" si="111"/>
        <v>0</v>
      </c>
      <c r="BX51" s="115"/>
    </row>
    <row r="52" spans="2:76"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104"/>
        <v>0</v>
      </c>
      <c r="AD52" s="139">
        <f t="shared" si="10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10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109"/>
        <v>0</v>
      </c>
      <c r="BI52" s="115"/>
      <c r="BJ52" s="150">
        <v>0</v>
      </c>
      <c r="BK52" s="133">
        <v>0</v>
      </c>
      <c r="BL52" s="133">
        <v>0</v>
      </c>
      <c r="BM52" s="133">
        <v>0</v>
      </c>
      <c r="BN52" s="133">
        <v>0</v>
      </c>
      <c r="BO52" s="133">
        <v>0</v>
      </c>
      <c r="BP52" s="151">
        <v>0</v>
      </c>
      <c r="BQ52" s="133">
        <v>0</v>
      </c>
      <c r="BR52" s="133">
        <v>0</v>
      </c>
      <c r="BS52" s="133">
        <v>0</v>
      </c>
      <c r="BT52" s="133">
        <v>0</v>
      </c>
      <c r="BU52" s="133">
        <v>0</v>
      </c>
      <c r="BV52" s="134">
        <v>0</v>
      </c>
      <c r="BW52" s="139">
        <f t="shared" si="111"/>
        <v>0</v>
      </c>
      <c r="BX52" s="115"/>
    </row>
    <row r="53" spans="2:76" s="117" customFormat="1" x14ac:dyDescent="0.3">
      <c r="B53" s="247" t="s">
        <v>94</v>
      </c>
      <c r="C53" s="149">
        <f t="shared" ref="C53:O53" si="141">SUM(C50:C52)</f>
        <v>-723255.36999999965</v>
      </c>
      <c r="D53" s="148">
        <f t="shared" si="141"/>
        <v>-1276481.3426564115</v>
      </c>
      <c r="E53" s="148">
        <f t="shared" si="141"/>
        <v>-1043828.3600000001</v>
      </c>
      <c r="F53" s="148">
        <f t="shared" si="141"/>
        <v>-1139392.8</v>
      </c>
      <c r="G53" s="148">
        <f t="shared" si="141"/>
        <v>-1585035.44</v>
      </c>
      <c r="H53" s="148">
        <f t="shared" si="141"/>
        <v>-1234415.44</v>
      </c>
      <c r="I53" s="148">
        <f t="shared" si="141"/>
        <v>-1362889.1100000003</v>
      </c>
      <c r="J53" s="148">
        <f t="shared" si="141"/>
        <v>-1161116.9500000002</v>
      </c>
      <c r="K53" s="148">
        <f t="shared" si="141"/>
        <v>-1164201.25</v>
      </c>
      <c r="L53" s="148">
        <f t="shared" si="141"/>
        <v>-1350907.76</v>
      </c>
      <c r="M53" s="148">
        <f t="shared" si="141"/>
        <v>-1305708.45</v>
      </c>
      <c r="N53" s="147">
        <f t="shared" si="141"/>
        <v>-1454308.4000000001</v>
      </c>
      <c r="O53" s="220">
        <f t="shared" si="141"/>
        <v>-14801540.672656409</v>
      </c>
      <c r="P53" s="212"/>
      <c r="Q53" s="149">
        <f t="shared" ref="Q53:AB53" si="142">SUM(Q50:Q52)</f>
        <v>-1155034.08</v>
      </c>
      <c r="R53" s="148">
        <f t="shared" si="142"/>
        <v>-865378.5399999998</v>
      </c>
      <c r="S53" s="148">
        <f t="shared" si="142"/>
        <v>-1680963.2699999996</v>
      </c>
      <c r="T53" s="148">
        <f t="shared" si="142"/>
        <v>-1064377.1200000001</v>
      </c>
      <c r="U53" s="148">
        <f t="shared" si="142"/>
        <v>-1620687.8899999997</v>
      </c>
      <c r="V53" s="148">
        <f t="shared" si="142"/>
        <v>43784.219999999332</v>
      </c>
      <c r="W53" s="148">
        <f t="shared" si="142"/>
        <v>-1415210.0400000003</v>
      </c>
      <c r="X53" s="148">
        <f t="shared" si="142"/>
        <v>-2090279.4300000002</v>
      </c>
      <c r="Y53" s="148">
        <f t="shared" si="142"/>
        <v>-1935131.7799999996</v>
      </c>
      <c r="Z53" s="148">
        <f t="shared" si="142"/>
        <v>-2237707.9899999993</v>
      </c>
      <c r="AA53" s="148">
        <f t="shared" si="142"/>
        <v>-1969136.8000000012</v>
      </c>
      <c r="AB53" s="148">
        <f t="shared" si="142"/>
        <v>-2533344.6199999996</v>
      </c>
      <c r="AC53" s="148">
        <f t="shared" si="104"/>
        <v>-18523467.34</v>
      </c>
      <c r="AD53" s="139">
        <f t="shared" si="105"/>
        <v>1</v>
      </c>
      <c r="AE53" s="122"/>
      <c r="AF53" s="149">
        <f t="shared" ref="AF53:AR53" si="143">SUM(AF33:AF49)</f>
        <v>-2314068.7899999996</v>
      </c>
      <c r="AG53" s="148">
        <f t="shared" si="143"/>
        <v>-2666827.4299999997</v>
      </c>
      <c r="AH53" s="148">
        <f t="shared" si="143"/>
        <v>-2396395.6199999996</v>
      </c>
      <c r="AI53" s="148">
        <f t="shared" si="143"/>
        <v>-2865476.0999999996</v>
      </c>
      <c r="AJ53" s="148">
        <f t="shared" si="143"/>
        <v>-2448150.4799999995</v>
      </c>
      <c r="AK53" s="148">
        <f t="shared" si="143"/>
        <v>-2358981.9430000004</v>
      </c>
      <c r="AL53" s="152">
        <f t="shared" si="143"/>
        <v>-2465088.6700000004</v>
      </c>
      <c r="AM53" s="148">
        <f t="shared" si="143"/>
        <v>-2435704.9700000002</v>
      </c>
      <c r="AN53" s="148">
        <f t="shared" si="143"/>
        <v>-1904203.1799999992</v>
      </c>
      <c r="AO53" s="148">
        <f t="shared" si="143"/>
        <v>-2185478.58</v>
      </c>
      <c r="AP53" s="148">
        <f t="shared" si="143"/>
        <v>-1036097.83</v>
      </c>
      <c r="AQ53" s="148">
        <f t="shared" si="143"/>
        <v>-2703796.8752902178</v>
      </c>
      <c r="AR53" s="148">
        <f t="shared" si="143"/>
        <v>-27780270.468290217</v>
      </c>
      <c r="AS53" s="139">
        <f t="shared" si="107"/>
        <v>1</v>
      </c>
      <c r="AT53" s="122"/>
      <c r="AU53" s="149">
        <f t="shared" ref="AU53:BG53" si="144">SUM(AU33:AU49)</f>
        <v>-1277060.2200000004</v>
      </c>
      <c r="AV53" s="148">
        <f t="shared" si="144"/>
        <v>-2258510.0700000003</v>
      </c>
      <c r="AW53" s="148">
        <f t="shared" si="144"/>
        <v>-2785296.0500000007</v>
      </c>
      <c r="AX53" s="148">
        <f t="shared" si="144"/>
        <v>-1252358.0599999998</v>
      </c>
      <c r="AY53" s="148">
        <f t="shared" si="144"/>
        <v>-2861041.88</v>
      </c>
      <c r="AZ53" s="148">
        <f t="shared" si="144"/>
        <v>-4182938.5299999989</v>
      </c>
      <c r="BA53" s="152">
        <f t="shared" si="144"/>
        <v>-3008264.4500000007</v>
      </c>
      <c r="BB53" s="148">
        <f t="shared" si="144"/>
        <v>-3272589.5599999991</v>
      </c>
      <c r="BC53" s="148">
        <f t="shared" si="144"/>
        <v>-1118813.25</v>
      </c>
      <c r="BD53" s="148">
        <f t="shared" si="144"/>
        <v>-3326889.94</v>
      </c>
      <c r="BE53" s="148">
        <f t="shared" si="144"/>
        <v>-2984508.5899999994</v>
      </c>
      <c r="BF53" s="148">
        <f t="shared" si="144"/>
        <v>-3250981.959999999</v>
      </c>
      <c r="BG53" s="148">
        <f t="shared" si="144"/>
        <v>-31579252.560000002</v>
      </c>
      <c r="BH53" s="139">
        <f t="shared" si="109"/>
        <v>1.1367510836889128</v>
      </c>
      <c r="BI53" s="122"/>
      <c r="BJ53" s="149">
        <f t="shared" ref="BJ53:BV53" si="145">SUM(BJ33:BJ49)</f>
        <v>-2326576.2699999996</v>
      </c>
      <c r="BK53" s="148">
        <f t="shared" si="145"/>
        <v>-2567822.9699999997</v>
      </c>
      <c r="BL53" s="148">
        <f t="shared" si="145"/>
        <v>-4326464.6499999994</v>
      </c>
      <c r="BM53" s="148">
        <f t="shared" si="145"/>
        <v>-4778222.6799999988</v>
      </c>
      <c r="BN53" s="148">
        <f t="shared" si="145"/>
        <v>-2372874.3600000003</v>
      </c>
      <c r="BO53" s="148">
        <f t="shared" si="145"/>
        <v>-1993857.4299999997</v>
      </c>
      <c r="BP53" s="152">
        <f t="shared" si="145"/>
        <v>-2063291.4100000004</v>
      </c>
      <c r="BQ53" s="148">
        <f t="shared" si="145"/>
        <v>-1758963.7999999998</v>
      </c>
      <c r="BR53" s="148">
        <f t="shared" si="145"/>
        <v>-1773323.79</v>
      </c>
      <c r="BS53" s="148">
        <f t="shared" si="145"/>
        <v>-2259062.1500000004</v>
      </c>
      <c r="BT53" s="148">
        <f t="shared" si="145"/>
        <v>-2330873.7400000002</v>
      </c>
      <c r="BU53" s="148">
        <f t="shared" si="145"/>
        <v>-861033.6100000001</v>
      </c>
      <c r="BV53" s="148">
        <f t="shared" si="145"/>
        <v>-29412366.859999999</v>
      </c>
      <c r="BW53" s="139">
        <f t="shared" si="111"/>
        <v>1.0587501980433465</v>
      </c>
      <c r="BX53" s="122"/>
    </row>
    <row r="54" spans="2:76" x14ac:dyDescent="0.3">
      <c r="B54" s="251"/>
      <c r="C54" s="425" t="s">
        <v>95</v>
      </c>
      <c r="D54" s="425"/>
      <c r="E54" s="425"/>
      <c r="F54" s="425"/>
      <c r="G54" s="425"/>
      <c r="H54" s="425"/>
      <c r="I54" s="425"/>
      <c r="J54" s="425"/>
      <c r="K54" s="425"/>
      <c r="L54" s="425"/>
      <c r="M54" s="425"/>
      <c r="N54" s="426"/>
      <c r="O54" s="253"/>
      <c r="Q54" s="411" t="s">
        <v>96</v>
      </c>
      <c r="R54" s="411"/>
      <c r="S54" s="411"/>
      <c r="T54" s="411"/>
      <c r="U54" s="411"/>
      <c r="V54" s="411"/>
      <c r="W54" s="411"/>
      <c r="X54" s="411"/>
      <c r="Y54" s="411"/>
      <c r="Z54" s="411"/>
      <c r="AA54" s="411"/>
      <c r="AB54" s="411"/>
      <c r="AC54" s="411"/>
      <c r="AD54" s="411"/>
      <c r="AE54" s="115"/>
      <c r="AF54" s="411" t="s">
        <v>97</v>
      </c>
      <c r="AG54" s="411"/>
      <c r="AH54" s="411"/>
      <c r="AI54" s="411"/>
      <c r="AJ54" s="411"/>
      <c r="AK54" s="411"/>
      <c r="AL54" s="411"/>
      <c r="AM54" s="411"/>
      <c r="AN54" s="411"/>
      <c r="AO54" s="411"/>
      <c r="AP54" s="411"/>
      <c r="AQ54" s="411"/>
      <c r="AR54" s="411"/>
      <c r="AS54" s="411"/>
      <c r="AT54" s="115"/>
      <c r="AU54" s="411" t="s">
        <v>97</v>
      </c>
      <c r="AV54" s="411"/>
      <c r="AW54" s="411"/>
      <c r="AX54" s="411"/>
      <c r="AY54" s="411"/>
      <c r="AZ54" s="411"/>
      <c r="BA54" s="411"/>
      <c r="BB54" s="411"/>
      <c r="BC54" s="411"/>
      <c r="BD54" s="411"/>
      <c r="BE54" s="411"/>
      <c r="BF54" s="411"/>
      <c r="BG54" s="411"/>
      <c r="BH54" s="411"/>
      <c r="BI54" s="115"/>
      <c r="BJ54" s="411" t="s">
        <v>97</v>
      </c>
      <c r="BK54" s="411"/>
      <c r="BL54" s="411"/>
      <c r="BM54" s="411"/>
      <c r="BN54" s="411"/>
      <c r="BO54" s="411"/>
      <c r="BP54" s="411"/>
      <c r="BQ54" s="411"/>
      <c r="BR54" s="411"/>
      <c r="BS54" s="411"/>
      <c r="BT54" s="411"/>
      <c r="BU54" s="411"/>
      <c r="BV54" s="411"/>
      <c r="BW54" s="411"/>
      <c r="BX54" s="115"/>
    </row>
    <row r="55" spans="2:76"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46">SUM(Q55:AB55)</f>
        <v>0</v>
      </c>
      <c r="AD55" s="139">
        <f t="shared" ref="AD55:AD60" si="147">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48">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49">SUM(AU55:BF55)</f>
        <v>0</v>
      </c>
      <c r="BH55" s="139">
        <f>IFERROR(BG55/$AR$59,0)</f>
        <v>0</v>
      </c>
      <c r="BI55" s="115"/>
      <c r="BJ55" s="216">
        <f>SUMIFS('Conciliação Bancária 2016.17.18'!$J:$J,'Conciliação Bancária 2016.17.18'!$K:$K,'Base -Receita-Despesa'!$B55,'Conciliação Bancária 2016.17.18'!$D:$D,'Base -Receita-Despesa'!BJ$5)</f>
        <v>0</v>
      </c>
      <c r="BK55" s="146">
        <f>SUMIFS('Conciliação Bancária 2016.17.18'!$J:$J,'Conciliação Bancária 2016.17.18'!$K:$K,'Base -Receita-Despesa'!$B55,'Conciliação Bancária 2016.17.18'!$D:$D,'Base -Receita-Despesa'!BK$5)</f>
        <v>0</v>
      </c>
      <c r="BL55" s="146">
        <f>SUMIFS('Conciliação Bancária 2016.17.18'!$J:$J,'Conciliação Bancária 2016.17.18'!$K:$K,'Base -Receita-Despesa'!$B55,'Conciliação Bancária 2016.17.18'!$D:$D,'Base -Receita-Despesa'!BL$5)</f>
        <v>0</v>
      </c>
      <c r="BM55" s="146">
        <f>SUMIFS('Conciliação Bancária 2016.17.18'!$J:$J,'Conciliação Bancária 2016.17.18'!$K:$K,'Base -Receita-Despesa'!$B55,'Conciliação Bancária 2016.17.18'!$D:$D,'Base -Receita-Despesa'!BM$5)</f>
        <v>0</v>
      </c>
      <c r="BN55" s="146">
        <f>SUMIFS('Conciliação Bancária 2016.17.18'!$J:$J,'Conciliação Bancária 2016.17.18'!$K:$K,'Base -Receita-Despesa'!$B55,'Conciliação Bancária 2016.17.18'!$D:$D,'Base -Receita-Despesa'!BN$5)</f>
        <v>0</v>
      </c>
      <c r="BO55" s="146">
        <f>SUMIFS('Conciliação Bancária 2016.17.18'!$J:$J,'Conciliação Bancária 2016.17.18'!$K:$K,'Base -Receita-Despesa'!$B55,'Conciliação Bancária 2016.17.18'!$D:$D,'Base -Receita-Despesa'!BO$5)</f>
        <v>0</v>
      </c>
      <c r="BP55" s="146">
        <f>SUMIFS('Conciliação Bancária 2016.17.18'!$J:$J,'Conciliação Bancária 2016.17.18'!$K:$K,'Base -Receita-Despesa'!$B55,'Conciliação Bancária 2016.17.18'!$D:$D,'Base -Receita-Despesa'!BP$5)</f>
        <v>0</v>
      </c>
      <c r="BQ55" s="146">
        <f>SUMIFS('Conciliação Bancária 2016.17.18'!$J:$J,'Conciliação Bancária 2016.17.18'!$K:$K,'Base -Receita-Despesa'!$B55,'Conciliação Bancária 2016.17.18'!$D:$D,'Base -Receita-Despesa'!BQ$5)</f>
        <v>0</v>
      </c>
      <c r="BR55" s="146">
        <f>SUMIFS('Conciliação Bancária 2016.17.18'!$J:$J,'Conciliação Bancária 2016.17.18'!$K:$K,'Base -Receita-Despesa'!$B55,'Conciliação Bancária 2016.17.18'!$D:$D,'Base -Receita-Despesa'!BR$5)</f>
        <v>0</v>
      </c>
      <c r="BS55" s="146">
        <f>SUMIFS('Conciliação Bancária 2016.17.18'!$J:$J,'Conciliação Bancária 2016.17.18'!$K:$K,'Base -Receita-Despesa'!$B55,'Conciliação Bancária 2016.17.18'!$D:$D,'Base -Receita-Despesa'!BS$5)</f>
        <v>0</v>
      </c>
      <c r="BT55" s="146">
        <f>SUMIFS('Conciliação Bancária 2016.17.18'!$J:$J,'Conciliação Bancária 2016.17.18'!$K:$K,'Base -Receita-Despesa'!$B55,'Conciliação Bancária 2016.17.18'!$D:$D,'Base -Receita-Despesa'!BT$5)</f>
        <v>0</v>
      </c>
      <c r="BU55" s="146">
        <f>SUMIFS('Conciliação Bancária 2016.17.18'!$J:$J,'Conciliação Bancária 2016.17.18'!$K:$K,'Base -Receita-Despesa'!$B55,'Conciliação Bancária 2016.17.18'!$D:$D,'Base -Receita-Despesa'!BU$5)</f>
        <v>0</v>
      </c>
      <c r="BV55" s="134">
        <f t="shared" ref="BV55:BV59" si="150">SUM(BJ55:BU55)</f>
        <v>0</v>
      </c>
      <c r="BW55" s="139">
        <f>IFERROR(BV55/$AR$59,0)</f>
        <v>0</v>
      </c>
      <c r="BX55" s="115"/>
    </row>
    <row r="56" spans="2:76"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46"/>
        <v>0</v>
      </c>
      <c r="AD56" s="139">
        <f t="shared" si="147"/>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48"/>
        <v>0</v>
      </c>
      <c r="AS56" s="139">
        <f t="shared" ref="AS56:AS59" si="151">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49"/>
        <v>0</v>
      </c>
      <c r="BH56" s="139">
        <f t="shared" ref="BH56:BH59" si="152">IFERROR(BG56/$AR$59,0)</f>
        <v>0</v>
      </c>
      <c r="BI56" s="115"/>
      <c r="BJ56" s="216">
        <f>SUMIFS('Conciliação Bancária 2016.17.18'!$J:$J,'Conciliação Bancária 2016.17.18'!$K:$K,'Base -Receita-Despesa'!$B56,'Conciliação Bancária 2016.17.18'!$D:$D,'Base -Receita-Despesa'!BJ$5)</f>
        <v>0</v>
      </c>
      <c r="BK56" s="146">
        <f>SUMIFS('Conciliação Bancária 2016.17.18'!$J:$J,'Conciliação Bancária 2016.17.18'!$K:$K,'Base -Receita-Despesa'!$B56,'Conciliação Bancária 2016.17.18'!$D:$D,'Base -Receita-Despesa'!BK$5)</f>
        <v>0</v>
      </c>
      <c r="BL56" s="146">
        <f>SUMIFS('Conciliação Bancária 2016.17.18'!$J:$J,'Conciliação Bancária 2016.17.18'!$K:$K,'Base -Receita-Despesa'!$B56,'Conciliação Bancária 2016.17.18'!$D:$D,'Base -Receita-Despesa'!BL$5)</f>
        <v>0</v>
      </c>
      <c r="BM56" s="146">
        <f>SUMIFS('Conciliação Bancária 2016.17.18'!$J:$J,'Conciliação Bancária 2016.17.18'!$K:$K,'Base -Receita-Despesa'!$B56,'Conciliação Bancária 2016.17.18'!$D:$D,'Base -Receita-Despesa'!BM$5)</f>
        <v>0</v>
      </c>
      <c r="BN56" s="146">
        <f>SUMIFS('Conciliação Bancária 2016.17.18'!$J:$J,'Conciliação Bancária 2016.17.18'!$K:$K,'Base -Receita-Despesa'!$B56,'Conciliação Bancária 2016.17.18'!$D:$D,'Base -Receita-Despesa'!BN$5)</f>
        <v>0</v>
      </c>
      <c r="BO56" s="146">
        <f>SUMIFS('Conciliação Bancária 2016.17.18'!$J:$J,'Conciliação Bancária 2016.17.18'!$K:$K,'Base -Receita-Despesa'!$B56,'Conciliação Bancária 2016.17.18'!$D:$D,'Base -Receita-Despesa'!BO$5)</f>
        <v>0</v>
      </c>
      <c r="BP56" s="146">
        <f>SUMIFS('Conciliação Bancária 2016.17.18'!$J:$J,'Conciliação Bancária 2016.17.18'!$K:$K,'Base -Receita-Despesa'!$B56,'Conciliação Bancária 2016.17.18'!$D:$D,'Base -Receita-Despesa'!BP$5)</f>
        <v>0</v>
      </c>
      <c r="BQ56" s="146">
        <f>SUMIFS('Conciliação Bancária 2016.17.18'!$J:$J,'Conciliação Bancária 2016.17.18'!$K:$K,'Base -Receita-Despesa'!$B56,'Conciliação Bancária 2016.17.18'!$D:$D,'Base -Receita-Despesa'!BQ$5)</f>
        <v>0</v>
      </c>
      <c r="BR56" s="146">
        <f>SUMIFS('Conciliação Bancária 2016.17.18'!$J:$J,'Conciliação Bancária 2016.17.18'!$K:$K,'Base -Receita-Despesa'!$B56,'Conciliação Bancária 2016.17.18'!$D:$D,'Base -Receita-Despesa'!BR$5)</f>
        <v>0</v>
      </c>
      <c r="BS56" s="146">
        <f>SUMIFS('Conciliação Bancária 2016.17.18'!$J:$J,'Conciliação Bancária 2016.17.18'!$K:$K,'Base -Receita-Despesa'!$B56,'Conciliação Bancária 2016.17.18'!$D:$D,'Base -Receita-Despesa'!BS$5)</f>
        <v>0</v>
      </c>
      <c r="BT56" s="146">
        <f>SUMIFS('Conciliação Bancária 2016.17.18'!$J:$J,'Conciliação Bancária 2016.17.18'!$K:$K,'Base -Receita-Despesa'!$B56,'Conciliação Bancária 2016.17.18'!$D:$D,'Base -Receita-Despesa'!BT$5)</f>
        <v>0</v>
      </c>
      <c r="BU56" s="146">
        <f>SUMIFS('Conciliação Bancária 2016.17.18'!$J:$J,'Conciliação Bancária 2016.17.18'!$K:$K,'Base -Receita-Despesa'!$B56,'Conciliação Bancária 2016.17.18'!$D:$D,'Base -Receita-Despesa'!BU$5)</f>
        <v>0</v>
      </c>
      <c r="BV56" s="134">
        <f t="shared" si="150"/>
        <v>0</v>
      </c>
      <c r="BW56" s="139">
        <f t="shared" ref="BW56:BW59" si="153">IFERROR(BV56/$AR$59,0)</f>
        <v>0</v>
      </c>
      <c r="BX56" s="115"/>
    </row>
    <row r="57" spans="2:76"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46"/>
        <v>0</v>
      </c>
      <c r="AD57" s="139">
        <f t="shared" si="147"/>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48"/>
        <v>0</v>
      </c>
      <c r="AS57" s="139">
        <f t="shared" si="151"/>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49"/>
        <v>0</v>
      </c>
      <c r="BH57" s="139">
        <f t="shared" si="152"/>
        <v>0</v>
      </c>
      <c r="BI57" s="115"/>
      <c r="BJ57" s="216">
        <f>SUMIFS('Conciliação Bancária 2016.17.18'!$J:$J,'Conciliação Bancária 2016.17.18'!$K:$K,'Base -Receita-Despesa'!$B57,'Conciliação Bancária 2016.17.18'!$D:$D,'Base -Receita-Despesa'!BJ$5)</f>
        <v>0</v>
      </c>
      <c r="BK57" s="146">
        <f>SUMIFS('Conciliação Bancária 2016.17.18'!$J:$J,'Conciliação Bancária 2016.17.18'!$K:$K,'Base -Receita-Despesa'!$B57,'Conciliação Bancária 2016.17.18'!$D:$D,'Base -Receita-Despesa'!BK$5)</f>
        <v>0</v>
      </c>
      <c r="BL57" s="146">
        <f>SUMIFS('Conciliação Bancária 2016.17.18'!$J:$J,'Conciliação Bancária 2016.17.18'!$K:$K,'Base -Receita-Despesa'!$B57,'Conciliação Bancária 2016.17.18'!$D:$D,'Base -Receita-Despesa'!BL$5)</f>
        <v>0</v>
      </c>
      <c r="BM57" s="146">
        <f>SUMIFS('Conciliação Bancária 2016.17.18'!$J:$J,'Conciliação Bancária 2016.17.18'!$K:$K,'Base -Receita-Despesa'!$B57,'Conciliação Bancária 2016.17.18'!$D:$D,'Base -Receita-Despesa'!BM$5)</f>
        <v>0</v>
      </c>
      <c r="BN57" s="146">
        <f>SUMIFS('Conciliação Bancária 2016.17.18'!$J:$J,'Conciliação Bancária 2016.17.18'!$K:$K,'Base -Receita-Despesa'!$B57,'Conciliação Bancária 2016.17.18'!$D:$D,'Base -Receita-Despesa'!BN$5)</f>
        <v>0</v>
      </c>
      <c r="BO57" s="146">
        <f>SUMIFS('Conciliação Bancária 2016.17.18'!$J:$J,'Conciliação Bancária 2016.17.18'!$K:$K,'Base -Receita-Despesa'!$B57,'Conciliação Bancária 2016.17.18'!$D:$D,'Base -Receita-Despesa'!BO$5)</f>
        <v>0</v>
      </c>
      <c r="BP57" s="146">
        <f>SUMIFS('Conciliação Bancária 2016.17.18'!$J:$J,'Conciliação Bancária 2016.17.18'!$K:$K,'Base -Receita-Despesa'!$B57,'Conciliação Bancária 2016.17.18'!$D:$D,'Base -Receita-Despesa'!BP$5)</f>
        <v>0</v>
      </c>
      <c r="BQ57" s="146">
        <f>SUMIFS('Conciliação Bancária 2016.17.18'!$J:$J,'Conciliação Bancária 2016.17.18'!$K:$K,'Base -Receita-Despesa'!$B57,'Conciliação Bancária 2016.17.18'!$D:$D,'Base -Receita-Despesa'!BQ$5)</f>
        <v>0</v>
      </c>
      <c r="BR57" s="146">
        <f>SUMIFS('Conciliação Bancária 2016.17.18'!$J:$J,'Conciliação Bancária 2016.17.18'!$K:$K,'Base -Receita-Despesa'!$B57,'Conciliação Bancária 2016.17.18'!$D:$D,'Base -Receita-Despesa'!BR$5)</f>
        <v>0</v>
      </c>
      <c r="BS57" s="146">
        <f>SUMIFS('Conciliação Bancária 2016.17.18'!$J:$J,'Conciliação Bancária 2016.17.18'!$K:$K,'Base -Receita-Despesa'!$B57,'Conciliação Bancária 2016.17.18'!$D:$D,'Base -Receita-Despesa'!BS$5)</f>
        <v>0</v>
      </c>
      <c r="BT57" s="146">
        <f>SUMIFS('Conciliação Bancária 2016.17.18'!$J:$J,'Conciliação Bancária 2016.17.18'!$K:$K,'Base -Receita-Despesa'!$B57,'Conciliação Bancária 2016.17.18'!$D:$D,'Base -Receita-Despesa'!BT$5)</f>
        <v>0</v>
      </c>
      <c r="BU57" s="146">
        <f>SUMIFS('Conciliação Bancária 2016.17.18'!$J:$J,'Conciliação Bancária 2016.17.18'!$K:$K,'Base -Receita-Despesa'!$B57,'Conciliação Bancária 2016.17.18'!$D:$D,'Base -Receita-Despesa'!BU$5)</f>
        <v>0</v>
      </c>
      <c r="BV57" s="134">
        <f t="shared" si="150"/>
        <v>0</v>
      </c>
      <c r="BW57" s="139">
        <f t="shared" si="153"/>
        <v>0</v>
      </c>
      <c r="BX57" s="115"/>
    </row>
    <row r="58" spans="2:76"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46"/>
        <v>0</v>
      </c>
      <c r="AD58" s="139">
        <f t="shared" si="147"/>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48"/>
        <v>0</v>
      </c>
      <c r="AS58" s="139">
        <f t="shared" si="151"/>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49"/>
        <v>0</v>
      </c>
      <c r="BH58" s="139">
        <f t="shared" si="152"/>
        <v>0</v>
      </c>
      <c r="BI58" s="115"/>
      <c r="BJ58" s="216">
        <f>SUMIFS('Conciliação Bancária 2016.17.18'!$J:$J,'Conciliação Bancária 2016.17.18'!$K:$K,'Base -Receita-Despesa'!$B58,'Conciliação Bancária 2016.17.18'!$D:$D,'Base -Receita-Despesa'!BJ$5)</f>
        <v>0</v>
      </c>
      <c r="BK58" s="146">
        <f>SUMIFS('Conciliação Bancária 2016.17.18'!$J:$J,'Conciliação Bancária 2016.17.18'!$K:$K,'Base -Receita-Despesa'!$B58,'Conciliação Bancária 2016.17.18'!$D:$D,'Base -Receita-Despesa'!BK$5)</f>
        <v>0</v>
      </c>
      <c r="BL58" s="146">
        <f>SUMIFS('Conciliação Bancária 2016.17.18'!$J:$J,'Conciliação Bancária 2016.17.18'!$K:$K,'Base -Receita-Despesa'!$B58,'Conciliação Bancária 2016.17.18'!$D:$D,'Base -Receita-Despesa'!BL$5)</f>
        <v>0</v>
      </c>
      <c r="BM58" s="146">
        <f>SUMIFS('Conciliação Bancária 2016.17.18'!$J:$J,'Conciliação Bancária 2016.17.18'!$K:$K,'Base -Receita-Despesa'!$B58,'Conciliação Bancária 2016.17.18'!$D:$D,'Base -Receita-Despesa'!BM$5)</f>
        <v>0</v>
      </c>
      <c r="BN58" s="146">
        <f>SUMIFS('Conciliação Bancária 2016.17.18'!$J:$J,'Conciliação Bancária 2016.17.18'!$K:$K,'Base -Receita-Despesa'!$B58,'Conciliação Bancária 2016.17.18'!$D:$D,'Base -Receita-Despesa'!BN$5)</f>
        <v>0</v>
      </c>
      <c r="BO58" s="146">
        <f>SUMIFS('Conciliação Bancária 2016.17.18'!$J:$J,'Conciliação Bancária 2016.17.18'!$K:$K,'Base -Receita-Despesa'!$B58,'Conciliação Bancária 2016.17.18'!$D:$D,'Base -Receita-Despesa'!BO$5)</f>
        <v>0</v>
      </c>
      <c r="BP58" s="146">
        <f>SUMIFS('Conciliação Bancária 2016.17.18'!$J:$J,'Conciliação Bancária 2016.17.18'!$K:$K,'Base -Receita-Despesa'!$B58,'Conciliação Bancária 2016.17.18'!$D:$D,'Base -Receita-Despesa'!BP$5)</f>
        <v>0</v>
      </c>
      <c r="BQ58" s="146">
        <f>SUMIFS('Conciliação Bancária 2016.17.18'!$J:$J,'Conciliação Bancária 2016.17.18'!$K:$K,'Base -Receita-Despesa'!$B58,'Conciliação Bancária 2016.17.18'!$D:$D,'Base -Receita-Despesa'!BQ$5)</f>
        <v>0</v>
      </c>
      <c r="BR58" s="146">
        <f>SUMIFS('Conciliação Bancária 2016.17.18'!$J:$J,'Conciliação Bancária 2016.17.18'!$K:$K,'Base -Receita-Despesa'!$B58,'Conciliação Bancária 2016.17.18'!$D:$D,'Base -Receita-Despesa'!BR$5)</f>
        <v>0</v>
      </c>
      <c r="BS58" s="146">
        <f>SUMIFS('Conciliação Bancária 2016.17.18'!$J:$J,'Conciliação Bancária 2016.17.18'!$K:$K,'Base -Receita-Despesa'!$B58,'Conciliação Bancária 2016.17.18'!$D:$D,'Base -Receita-Despesa'!BS$5)</f>
        <v>0</v>
      </c>
      <c r="BT58" s="146">
        <f>SUMIFS('Conciliação Bancária 2016.17.18'!$J:$J,'Conciliação Bancária 2016.17.18'!$K:$K,'Base -Receita-Despesa'!$B58,'Conciliação Bancária 2016.17.18'!$D:$D,'Base -Receita-Despesa'!BT$5)</f>
        <v>0</v>
      </c>
      <c r="BU58" s="146">
        <f>SUMIFS('Conciliação Bancária 2016.17.18'!$J:$J,'Conciliação Bancária 2016.17.18'!$K:$K,'Base -Receita-Despesa'!$B58,'Conciliação Bancária 2016.17.18'!$D:$D,'Base -Receita-Despesa'!BU$5)</f>
        <v>0</v>
      </c>
      <c r="BV58" s="134">
        <f t="shared" si="150"/>
        <v>0</v>
      </c>
      <c r="BW58" s="139">
        <f t="shared" si="153"/>
        <v>0</v>
      </c>
      <c r="BX58" s="115"/>
    </row>
    <row r="59" spans="2:76" s="117" customFormat="1" x14ac:dyDescent="0.3">
      <c r="B59" s="249" t="s">
        <v>102</v>
      </c>
      <c r="C59" s="144">
        <f t="shared" ref="C59:O59" si="154">SUM(C55:C58)</f>
        <v>0</v>
      </c>
      <c r="D59" s="134">
        <f t="shared" si="154"/>
        <v>0</v>
      </c>
      <c r="E59" s="134">
        <f t="shared" si="154"/>
        <v>0</v>
      </c>
      <c r="F59" s="134">
        <f t="shared" si="154"/>
        <v>0</v>
      </c>
      <c r="G59" s="134">
        <f t="shared" si="154"/>
        <v>0</v>
      </c>
      <c r="H59" s="134">
        <f t="shared" si="154"/>
        <v>0</v>
      </c>
      <c r="I59" s="134">
        <f t="shared" si="154"/>
        <v>0</v>
      </c>
      <c r="J59" s="134">
        <f t="shared" si="154"/>
        <v>0</v>
      </c>
      <c r="K59" s="134">
        <f t="shared" si="154"/>
        <v>0</v>
      </c>
      <c r="L59" s="134">
        <f t="shared" si="154"/>
        <v>3.637978807091713E-11</v>
      </c>
      <c r="M59" s="134">
        <f t="shared" si="154"/>
        <v>9.9999999802093953E-3</v>
      </c>
      <c r="N59" s="153">
        <f t="shared" si="154"/>
        <v>0</v>
      </c>
      <c r="O59" s="241">
        <f t="shared" si="154"/>
        <v>1.0000000016589183E-2</v>
      </c>
      <c r="P59" s="212"/>
      <c r="Q59" s="144">
        <f t="shared" ref="Q59:AB59" si="155">SUM(Q55:Q58)</f>
        <v>0</v>
      </c>
      <c r="R59" s="134">
        <f t="shared" si="155"/>
        <v>0</v>
      </c>
      <c r="S59" s="134">
        <f t="shared" si="155"/>
        <v>0</v>
      </c>
      <c r="T59" s="134">
        <f t="shared" si="155"/>
        <v>0</v>
      </c>
      <c r="U59" s="134">
        <f t="shared" si="155"/>
        <v>0</v>
      </c>
      <c r="V59" s="134">
        <f t="shared" si="155"/>
        <v>0</v>
      </c>
      <c r="W59" s="134">
        <f t="shared" si="155"/>
        <v>0</v>
      </c>
      <c r="X59" s="134">
        <f t="shared" si="155"/>
        <v>0</v>
      </c>
      <c r="Y59" s="134">
        <f t="shared" si="155"/>
        <v>0</v>
      </c>
      <c r="Z59" s="134">
        <f t="shared" si="155"/>
        <v>0</v>
      </c>
      <c r="AA59" s="134">
        <f t="shared" si="155"/>
        <v>0</v>
      </c>
      <c r="AB59" s="134">
        <f t="shared" si="155"/>
        <v>0</v>
      </c>
      <c r="AC59" s="134">
        <f t="shared" si="146"/>
        <v>0</v>
      </c>
      <c r="AD59" s="139">
        <f t="shared" si="147"/>
        <v>0</v>
      </c>
      <c r="AE59" s="122"/>
      <c r="AF59" s="144">
        <f t="shared" ref="AF59:AQ59" si="156">SUM(AF55:AF58)</f>
        <v>0</v>
      </c>
      <c r="AG59" s="134">
        <f t="shared" si="156"/>
        <v>0</v>
      </c>
      <c r="AH59" s="134">
        <f t="shared" si="156"/>
        <v>0</v>
      </c>
      <c r="AI59" s="134">
        <f t="shared" si="156"/>
        <v>0</v>
      </c>
      <c r="AJ59" s="134">
        <f t="shared" si="156"/>
        <v>0</v>
      </c>
      <c r="AK59" s="134">
        <f t="shared" si="156"/>
        <v>0</v>
      </c>
      <c r="AL59" s="154">
        <f t="shared" si="156"/>
        <v>0</v>
      </c>
      <c r="AM59" s="134">
        <f t="shared" si="156"/>
        <v>0</v>
      </c>
      <c r="AN59" s="134">
        <f t="shared" si="156"/>
        <v>0</v>
      </c>
      <c r="AO59" s="134">
        <f t="shared" si="156"/>
        <v>0</v>
      </c>
      <c r="AP59" s="134">
        <f t="shared" si="156"/>
        <v>0</v>
      </c>
      <c r="AQ59" s="134">
        <f t="shared" si="156"/>
        <v>0</v>
      </c>
      <c r="AR59" s="134">
        <f t="shared" si="148"/>
        <v>0</v>
      </c>
      <c r="AS59" s="139">
        <f t="shared" si="151"/>
        <v>0</v>
      </c>
      <c r="AT59" s="122"/>
      <c r="AU59" s="144">
        <f t="shared" ref="AU59:BF59" si="157">SUM(AU55:AU58)</f>
        <v>0</v>
      </c>
      <c r="AV59" s="134">
        <f t="shared" si="157"/>
        <v>0</v>
      </c>
      <c r="AW59" s="134">
        <f t="shared" si="157"/>
        <v>0</v>
      </c>
      <c r="AX59" s="134">
        <f t="shared" si="157"/>
        <v>0</v>
      </c>
      <c r="AY59" s="134">
        <f t="shared" si="157"/>
        <v>0</v>
      </c>
      <c r="AZ59" s="134">
        <f t="shared" si="157"/>
        <v>0</v>
      </c>
      <c r="BA59" s="154">
        <f t="shared" si="157"/>
        <v>0</v>
      </c>
      <c r="BB59" s="134">
        <f t="shared" si="157"/>
        <v>0</v>
      </c>
      <c r="BC59" s="134">
        <f t="shared" si="157"/>
        <v>0</v>
      </c>
      <c r="BD59" s="134">
        <f t="shared" si="157"/>
        <v>0</v>
      </c>
      <c r="BE59" s="134">
        <f t="shared" si="157"/>
        <v>0</v>
      </c>
      <c r="BF59" s="134">
        <f t="shared" si="157"/>
        <v>0</v>
      </c>
      <c r="BG59" s="134">
        <f t="shared" si="149"/>
        <v>0</v>
      </c>
      <c r="BH59" s="139">
        <f t="shared" si="152"/>
        <v>0</v>
      </c>
      <c r="BI59" s="122"/>
      <c r="BJ59" s="144">
        <f t="shared" ref="BJ59:BU59" si="158">SUM(BJ55:BJ58)</f>
        <v>0</v>
      </c>
      <c r="BK59" s="134">
        <f t="shared" si="158"/>
        <v>0</v>
      </c>
      <c r="BL59" s="134">
        <f t="shared" si="158"/>
        <v>0</v>
      </c>
      <c r="BM59" s="134">
        <f t="shared" si="158"/>
        <v>0</v>
      </c>
      <c r="BN59" s="134">
        <f t="shared" si="158"/>
        <v>0</v>
      </c>
      <c r="BO59" s="134">
        <f t="shared" si="158"/>
        <v>0</v>
      </c>
      <c r="BP59" s="154">
        <f t="shared" si="158"/>
        <v>0</v>
      </c>
      <c r="BQ59" s="134">
        <f t="shared" si="158"/>
        <v>0</v>
      </c>
      <c r="BR59" s="134">
        <f t="shared" si="158"/>
        <v>0</v>
      </c>
      <c r="BS59" s="134">
        <f t="shared" si="158"/>
        <v>0</v>
      </c>
      <c r="BT59" s="134">
        <f t="shared" si="158"/>
        <v>0</v>
      </c>
      <c r="BU59" s="134">
        <f t="shared" si="158"/>
        <v>0</v>
      </c>
      <c r="BV59" s="134">
        <f t="shared" si="150"/>
        <v>0</v>
      </c>
      <c r="BW59" s="139">
        <f t="shared" si="153"/>
        <v>0</v>
      </c>
      <c r="BX59" s="122"/>
    </row>
    <row r="60" spans="2:76" s="157" customFormat="1" x14ac:dyDescent="0.3">
      <c r="B60" s="247" t="s">
        <v>103</v>
      </c>
      <c r="C60" s="145">
        <f t="shared" ref="C60:M60" si="159">C14+C26+C53+C59</f>
        <v>147844.24</v>
      </c>
      <c r="D60" s="145">
        <f t="shared" si="159"/>
        <v>403838.24734358862</v>
      </c>
      <c r="E60" s="145">
        <f t="shared" si="159"/>
        <v>416805.54999999981</v>
      </c>
      <c r="F60" s="145">
        <f t="shared" si="159"/>
        <v>160911.84999999986</v>
      </c>
      <c r="G60" s="145">
        <f t="shared" si="159"/>
        <v>267204.24000000022</v>
      </c>
      <c r="H60" s="145">
        <f t="shared" si="159"/>
        <v>388544.77</v>
      </c>
      <c r="I60" s="145">
        <f t="shared" si="159"/>
        <v>272471.51999999979</v>
      </c>
      <c r="J60" s="145">
        <f t="shared" si="159"/>
        <v>143187.23999999976</v>
      </c>
      <c r="K60" s="145">
        <f t="shared" si="159"/>
        <v>169487.19999999995</v>
      </c>
      <c r="L60" s="145">
        <f t="shared" si="159"/>
        <v>278508.50000000029</v>
      </c>
      <c r="M60" s="145">
        <f t="shared" si="159"/>
        <v>128933.47999999995</v>
      </c>
      <c r="N60" s="204">
        <f>N14+N26+N53+N59</f>
        <v>1135656.1399999999</v>
      </c>
      <c r="O60" s="221">
        <f>O14+O26+O31+O53+O59</f>
        <v>-42065.482656409724</v>
      </c>
      <c r="P60" s="212"/>
      <c r="Q60" s="145">
        <f t="shared" ref="Q60:AB60" si="160">Q14+Q26+Q53+Q59</f>
        <v>732683.54999999981</v>
      </c>
      <c r="R60" s="145">
        <f t="shared" si="160"/>
        <v>560994.09000000008</v>
      </c>
      <c r="S60" s="145">
        <f t="shared" si="160"/>
        <v>829613.31000000052</v>
      </c>
      <c r="T60" s="145">
        <f t="shared" si="160"/>
        <v>411206.94999999972</v>
      </c>
      <c r="U60" s="145">
        <f t="shared" si="160"/>
        <v>1800874.8900000006</v>
      </c>
      <c r="V60" s="145">
        <f>V14+V26+V53+V59</f>
        <v>1844659.1099999994</v>
      </c>
      <c r="W60" s="145">
        <f t="shared" si="160"/>
        <v>2550071.9900000002</v>
      </c>
      <c r="X60" s="145">
        <f t="shared" si="160"/>
        <v>2054219.4900000002</v>
      </c>
      <c r="Y60" s="145">
        <f t="shared" si="160"/>
        <v>1764480.0900000005</v>
      </c>
      <c r="Z60" s="145">
        <f t="shared" si="160"/>
        <v>1670110.3800000008</v>
      </c>
      <c r="AA60" s="145">
        <f t="shared" si="160"/>
        <v>2423520.0799999996</v>
      </c>
      <c r="AB60" s="145">
        <f t="shared" si="160"/>
        <v>8878320.8900000006</v>
      </c>
      <c r="AC60" s="145">
        <f t="shared" ref="AC60" si="161">AC14+AC26+AC31+AC53+AC59</f>
        <v>5277509.7800000049</v>
      </c>
      <c r="AD60" s="139">
        <f t="shared" si="147"/>
        <v>1</v>
      </c>
      <c r="AE60" s="155"/>
      <c r="AF60" s="145">
        <f t="shared" ref="AF60" si="162">AF14+AF26+AF53+AF59</f>
        <v>8235270.8699999992</v>
      </c>
      <c r="AG60" s="145">
        <f t="shared" ref="AG60" si="163">AG14+AG26+AG53+AG59</f>
        <v>6422611.4900000002</v>
      </c>
      <c r="AH60" s="145">
        <f t="shared" ref="AH60" si="164">AH14+AH26+AH53+AH59</f>
        <v>6621881.1799999997</v>
      </c>
      <c r="AI60" s="145">
        <f t="shared" ref="AI60" si="165">AI14+AI26+AI53+AI59</f>
        <v>5283032.7300000004</v>
      </c>
      <c r="AJ60" s="145">
        <f t="shared" ref="AJ60" si="166">AJ14+AJ26+AJ53+AJ59</f>
        <v>5275488.4799999995</v>
      </c>
      <c r="AK60" s="145">
        <f t="shared" ref="AK60" si="167">AK14+AK26+AK53+AK59</f>
        <v>4353731.4169999994</v>
      </c>
      <c r="AL60" s="145">
        <f t="shared" ref="AL60" si="168">AL14+AL26+AL53+AL59</f>
        <v>3446686.689999999</v>
      </c>
      <c r="AM60" s="145">
        <f t="shared" ref="AM60" si="169">AM14+AM26+AM53+AM59</f>
        <v>1189599.5799999991</v>
      </c>
      <c r="AN60" s="145">
        <f t="shared" ref="AN60" si="170">AN14+AN26+AN53+AN59</f>
        <v>-15027.559999999125</v>
      </c>
      <c r="AO60" s="145">
        <f t="shared" ref="AO60" si="171">AO14+AO26+AO53+AO59</f>
        <v>-62113.009999999776</v>
      </c>
      <c r="AP60" s="145">
        <f t="shared" ref="AP60" si="172">AP14+AP26+AP53+AP59</f>
        <v>1291045.4600000004</v>
      </c>
      <c r="AQ60" s="145">
        <f t="shared" ref="AQ60" si="173">AQ14+AQ26+AQ53+AQ59</f>
        <v>1208.0047097820789</v>
      </c>
      <c r="AR60" s="145">
        <f t="shared" ref="AR60" si="174">AR14+AR26+AR31+AR53+AR59</f>
        <v>-1396430.5982902162</v>
      </c>
      <c r="AS60" s="156"/>
      <c r="AT60" s="155"/>
      <c r="AU60" s="145">
        <f>AU14+AU26+AU53+AU59</f>
        <v>149674.43999999948</v>
      </c>
      <c r="AV60" s="145">
        <f t="shared" ref="AV60:BF60" si="175">AV14+AV26+AV53+AV59</f>
        <v>423460.42000000039</v>
      </c>
      <c r="AW60" s="145">
        <f t="shared" si="175"/>
        <v>76549.719999999274</v>
      </c>
      <c r="AX60" s="145">
        <f t="shared" si="175"/>
        <v>1557828.2500000002</v>
      </c>
      <c r="AY60" s="145">
        <f t="shared" si="175"/>
        <v>1670735.04</v>
      </c>
      <c r="AZ60" s="145">
        <f t="shared" si="175"/>
        <v>2345022.5900000012</v>
      </c>
      <c r="BA60" s="145">
        <f t="shared" si="175"/>
        <v>2037011.1999999997</v>
      </c>
      <c r="BB60" s="145">
        <f t="shared" si="175"/>
        <v>1123484.5900000012</v>
      </c>
      <c r="BC60" s="145">
        <f t="shared" si="175"/>
        <v>4804.2000000001863</v>
      </c>
      <c r="BD60" s="145">
        <f t="shared" si="175"/>
        <v>4779384.5700000022</v>
      </c>
      <c r="BE60" s="145">
        <f t="shared" si="175"/>
        <v>4093328.5800000005</v>
      </c>
      <c r="BF60" s="145">
        <f t="shared" si="175"/>
        <v>875522.23000000045</v>
      </c>
      <c r="BG60" s="145">
        <f t="shared" ref="BG60" si="176">BG14+BG26+BG31+BG53+BG59</f>
        <v>4108396.8799999878</v>
      </c>
      <c r="BH60" s="156"/>
      <c r="BI60" s="155"/>
      <c r="BJ60" s="145">
        <f t="shared" ref="BJ60:BU60" si="177">BJ14+BJ26+BJ53+BJ59</f>
        <v>856241.12000000011</v>
      </c>
      <c r="BK60" s="145">
        <f t="shared" si="177"/>
        <v>180907.37000000011</v>
      </c>
      <c r="BL60" s="145">
        <f t="shared" si="177"/>
        <v>10771330.93</v>
      </c>
      <c r="BM60" s="145">
        <f t="shared" si="177"/>
        <v>6702370.1900000004</v>
      </c>
      <c r="BN60" s="145">
        <f t="shared" si="177"/>
        <v>7042175.6799999988</v>
      </c>
      <c r="BO60" s="145">
        <f t="shared" si="177"/>
        <v>7249010.709999999</v>
      </c>
      <c r="BP60" s="145">
        <f t="shared" si="177"/>
        <v>7396467.1400000006</v>
      </c>
      <c r="BQ60" s="145">
        <f t="shared" si="177"/>
        <v>8011423.0999999987</v>
      </c>
      <c r="BR60" s="145">
        <f>BR14+BR26+BR53+BR59</f>
        <v>8819995.379999999</v>
      </c>
      <c r="BS60" s="145">
        <f t="shared" si="177"/>
        <v>7793324.0199999996</v>
      </c>
      <c r="BT60" s="145">
        <f t="shared" si="177"/>
        <v>7672260.8499999996</v>
      </c>
      <c r="BU60" s="145">
        <f t="shared" si="177"/>
        <v>7886779.5599999996</v>
      </c>
      <c r="BV60" s="145">
        <f t="shared" ref="BV60" si="178">BV14+BV26+BV31+BV53+BV59</f>
        <v>10568394.319999993</v>
      </c>
      <c r="BW60" s="156"/>
      <c r="BX60" s="155"/>
    </row>
    <row r="61" spans="2:76" ht="12.6" thickBot="1" x14ac:dyDescent="0.35">
      <c r="B61" s="246"/>
      <c r="C61" s="425" t="s">
        <v>104</v>
      </c>
      <c r="D61" s="425"/>
      <c r="E61" s="425"/>
      <c r="F61" s="425"/>
      <c r="G61" s="425"/>
      <c r="H61" s="425"/>
      <c r="I61" s="425"/>
      <c r="J61" s="425"/>
      <c r="K61" s="425"/>
      <c r="L61" s="425"/>
      <c r="M61" s="425"/>
      <c r="N61" s="426"/>
      <c r="O61" s="253"/>
      <c r="Q61" s="411" t="s">
        <v>104</v>
      </c>
      <c r="R61" s="411"/>
      <c r="S61" s="411"/>
      <c r="T61" s="411"/>
      <c r="U61" s="411"/>
      <c r="V61" s="411"/>
      <c r="W61" s="411"/>
      <c r="X61" s="411"/>
      <c r="Y61" s="411"/>
      <c r="Z61" s="411"/>
      <c r="AA61" s="411"/>
      <c r="AB61" s="411"/>
      <c r="AC61" s="411"/>
      <c r="AD61" s="411"/>
      <c r="AE61" s="115"/>
      <c r="AF61" s="411" t="s">
        <v>104</v>
      </c>
      <c r="AG61" s="411"/>
      <c r="AH61" s="411"/>
      <c r="AI61" s="411"/>
      <c r="AJ61" s="411"/>
      <c r="AK61" s="411"/>
      <c r="AL61" s="411"/>
      <c r="AM61" s="411"/>
      <c r="AN61" s="411"/>
      <c r="AO61" s="411"/>
      <c r="AP61" s="411"/>
      <c r="AQ61" s="411"/>
      <c r="AR61" s="411"/>
      <c r="AS61" s="411"/>
      <c r="AT61" s="115"/>
      <c r="AU61" s="411" t="s">
        <v>104</v>
      </c>
      <c r="AV61" s="411"/>
      <c r="AW61" s="411"/>
      <c r="AX61" s="411"/>
      <c r="AY61" s="411"/>
      <c r="AZ61" s="411"/>
      <c r="BA61" s="411"/>
      <c r="BB61" s="411"/>
      <c r="BC61" s="411"/>
      <c r="BD61" s="411"/>
      <c r="BE61" s="411"/>
      <c r="BF61" s="411"/>
      <c r="BG61" s="411"/>
      <c r="BH61" s="411"/>
      <c r="BI61" s="115"/>
      <c r="BJ61" s="416" t="s">
        <v>104</v>
      </c>
      <c r="BK61" s="416"/>
      <c r="BL61" s="416"/>
      <c r="BM61" s="416"/>
      <c r="BN61" s="416"/>
      <c r="BO61" s="416"/>
      <c r="BP61" s="416"/>
      <c r="BQ61" s="416"/>
      <c r="BR61" s="416"/>
      <c r="BS61" s="416"/>
      <c r="BT61" s="416"/>
      <c r="BU61" s="416"/>
      <c r="BV61" s="416"/>
      <c r="BW61" s="416"/>
      <c r="BX61" s="115"/>
    </row>
    <row r="62" spans="2:76"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79">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80">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4">
        <f t="shared" ref="AR62:AR68" si="181">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82">SUM(AU62:BF62)</f>
        <v>-5.8207660913467407E-11</v>
      </c>
      <c r="BH62" s="218"/>
      <c r="BI62" s="115"/>
      <c r="BJ62" s="216">
        <f>SUMIFS('Conciliação Bancária 2016.17.18'!$J:$J,'Conciliação Bancária 2016.17.18'!$K:$K,'Base -Receita-Despesa'!$B62,'Conciliação Bancária 2016.17.18'!$D:$D,'Base -Receita-Despesa'!BJ$5,'Conciliação Bancária 2016.17.18'!$J:$J,"&gt;"&amp;0)</f>
        <v>2306801.7000000002</v>
      </c>
      <c r="BK62" s="146">
        <f>SUMIFS('Conciliação Bancária 2016.17.18'!$J:$J,'Conciliação Bancária 2016.17.18'!$K:$K,'Base -Receita-Despesa'!$B62,'Conciliação Bancária 2016.17.18'!$D:$D,'Base -Receita-Despesa'!BK$5,'Conciliação Bancária 2016.17.18'!$J:$J,"&gt;"&amp;0)</f>
        <v>1892089.55</v>
      </c>
      <c r="BL62" s="146">
        <f>SUMIFS('Conciliação Bancária 2016.17.18'!$J:$J,'Conciliação Bancária 2016.17.18'!$K:$K,'Base -Receita-Despesa'!$B62,'Conciliação Bancária 2016.17.18'!$D:$D,'Base -Receita-Despesa'!BL$5,'Conciliação Bancária 2016.17.18'!$J:$J,"&gt;"&amp;0)</f>
        <v>7315946.6200000001</v>
      </c>
      <c r="BM62" s="146">
        <f>SUMIFS('Conciliação Bancária 2016.17.18'!$J:$J,'Conciliação Bancária 2016.17.18'!$K:$K,'Base -Receita-Despesa'!$B62,'Conciliação Bancária 2016.17.18'!$D:$D,'Base -Receita-Despesa'!BM$5,'Conciliação Bancária 2016.17.18'!$J:$J,"&gt;"&amp;0)</f>
        <v>4500000</v>
      </c>
      <c r="BN62" s="146">
        <f>SUMIFS('Conciliação Bancária 2016.17.18'!$J:$J,'Conciliação Bancária 2016.17.18'!$K:$K,'Base -Receita-Despesa'!$B62,'Conciliação Bancária 2016.17.18'!$D:$D,'Base -Receita-Despesa'!BN$5,'Conciliação Bancária 2016.17.18'!$J:$J,"&gt;"&amp;0)</f>
        <v>3000000</v>
      </c>
      <c r="BO62" s="146">
        <f>SUMIFS('Conciliação Bancária 2016.17.18'!$J:$J,'Conciliação Bancária 2016.17.18'!$K:$K,'Base -Receita-Despesa'!$B62,'Conciliação Bancária 2016.17.18'!$D:$D,'Base -Receita-Despesa'!BO$5,'Conciliação Bancária 2016.17.18'!$J:$J,"&gt;"&amp;0)</f>
        <v>2000000</v>
      </c>
      <c r="BP62" s="146">
        <f>SUMIFS('Conciliação Bancária 2016.17.18'!$J:$J,'Conciliação Bancária 2016.17.18'!$K:$K,'Base -Receita-Despesa'!$B62,'Conciliação Bancária 2016.17.18'!$D:$D,'Base -Receita-Despesa'!BP$5,'Conciliação Bancária 2016.17.18'!$J:$J,"&gt;"&amp;0)</f>
        <v>2000000</v>
      </c>
      <c r="BQ62" s="146">
        <f>SUMIFS('Conciliação Bancária 2016.17.18'!$J:$J,'Conciliação Bancária 2016.17.18'!$K:$K,'Base -Receita-Despesa'!$B62,'Conciliação Bancária 2016.17.18'!$D:$D,'Base -Receita-Despesa'!BQ$5,'Conciliação Bancária 2016.17.18'!$J:$J,"&gt;"&amp;0)</f>
        <v>2000000</v>
      </c>
      <c r="BR62" s="146">
        <f>SUMIFS('Conciliação Bancária 2016.17.18'!$J:$J,'Conciliação Bancária 2016.17.18'!$K:$K,'Base -Receita-Despesa'!$B62,'Conciliação Bancária 2016.17.18'!$D:$D,'Base -Receita-Despesa'!BR$5,'Conciliação Bancária 2016.17.18'!$J:$J,"&gt;"&amp;0)</f>
        <v>2400000</v>
      </c>
      <c r="BS62" s="146">
        <f>SUMIFS('Conciliação Bancária 2016.17.18'!$J:$J,'Conciliação Bancária 2016.17.18'!$K:$K,'Base -Receita-Despesa'!$B62,'Conciliação Bancária 2016.17.18'!$D:$D,'Base -Receita-Despesa'!BS$5,'Conciliação Bancária 2016.17.18'!$J:$J,"&gt;"&amp;0)</f>
        <v>1100000</v>
      </c>
      <c r="BT62" s="146">
        <f>SUMIFS('Conciliação Bancária 2016.17.18'!$J:$J,'Conciliação Bancária 2016.17.18'!$K:$K,'Base -Receita-Despesa'!$B62,'Conciliação Bancária 2016.17.18'!$D:$D,'Base -Receita-Despesa'!BT$5,'Conciliação Bancária 2016.17.18'!$J:$J,"&gt;"&amp;0)</f>
        <v>3100000</v>
      </c>
      <c r="BU62" s="146">
        <f>SUMIFS('Conciliação Bancária 2016.17.18'!$J:$J,'Conciliação Bancária 2016.17.18'!$K:$K,'Base -Receita-Despesa'!$B62,'Conciliação Bancária 2016.17.18'!$D:$D,'Base -Receita-Despesa'!BU$5,'Conciliação Bancária 2016.17.18'!$J:$J,"&gt;"&amp;0)</f>
        <v>1000000</v>
      </c>
      <c r="BV62" s="134">
        <f t="shared" ref="BV62:BV63" si="183">SUM(BJ62:BU62)</f>
        <v>32614837.870000001</v>
      </c>
      <c r="BW62" s="338"/>
      <c r="BX62" s="115"/>
    </row>
    <row r="63" spans="2:76"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79"/>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80"/>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4">
        <f t="shared" si="181"/>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82"/>
        <v>0</v>
      </c>
      <c r="BH63" s="218"/>
      <c r="BI63" s="115"/>
      <c r="BJ63" s="216">
        <f>SUMIFS('Conciliação Bancária 2016.17.18'!$J:$J,'Conciliação Bancária 2016.17.18'!$K:$K,'Base -Receita-Despesa'!$B62,'Conciliação Bancária 2016.17.18'!$D:$D,'Base -Receita-Despesa'!BJ$5,'Conciliação Bancária 2016.17.18'!$J:$J,"&lt;"&amp;0)</f>
        <v>-2306801.7000000002</v>
      </c>
      <c r="BK63" s="146">
        <f>SUMIFS('Conciliação Bancária 2016.17.18'!$J:$J,'Conciliação Bancária 2016.17.18'!$K:$K,'Base -Receita-Despesa'!$B62,'Conciliação Bancária 2016.17.18'!$D:$D,'Base -Receita-Despesa'!BK$5,'Conciliação Bancária 2016.17.18'!$J:$J,"&lt;"&amp;0)</f>
        <v>-1892089.55</v>
      </c>
      <c r="BL63" s="146">
        <f>SUMIFS('Conciliação Bancária 2016.17.18'!$J:$J,'Conciliação Bancária 2016.17.18'!$K:$K,'Base -Receita-Despesa'!$B62,'Conciliação Bancária 2016.17.18'!$D:$D,'Base -Receita-Despesa'!BL$5,'Conciliação Bancária 2016.17.18'!$J:$J,"&lt;"&amp;0)</f>
        <v>-7315946.6200000001</v>
      </c>
      <c r="BM63" s="146">
        <f>SUMIFS('Conciliação Bancária 2016.17.18'!$J:$J,'Conciliação Bancária 2016.17.18'!$K:$K,'Base -Receita-Despesa'!$B62,'Conciliação Bancária 2016.17.18'!$D:$D,'Base -Receita-Despesa'!BM$5,'Conciliação Bancária 2016.17.18'!$J:$J,"&lt;"&amp;0)</f>
        <v>-4500000</v>
      </c>
      <c r="BN63" s="146">
        <f>SUMIFS('Conciliação Bancária 2016.17.18'!$J:$J,'Conciliação Bancária 2016.17.18'!$K:$K,'Base -Receita-Despesa'!$B62,'Conciliação Bancária 2016.17.18'!$D:$D,'Base -Receita-Despesa'!BN$5,'Conciliação Bancária 2016.17.18'!$J:$J,"&lt;"&amp;0)</f>
        <v>-3000000</v>
      </c>
      <c r="BO63" s="146">
        <f>SUMIFS('Conciliação Bancária 2016.17.18'!$J:$J,'Conciliação Bancária 2016.17.18'!$K:$K,'Base -Receita-Despesa'!$B62,'Conciliação Bancária 2016.17.18'!$D:$D,'Base -Receita-Despesa'!BO$5,'Conciliação Bancária 2016.17.18'!$J:$J,"&lt;"&amp;0)</f>
        <v>-2700000</v>
      </c>
      <c r="BP63" s="146">
        <f>SUMIFS('Conciliação Bancária 2016.17.18'!$J:$J,'Conciliação Bancária 2016.17.18'!$K:$K,'Base -Receita-Despesa'!$B62,'Conciliação Bancária 2016.17.18'!$D:$D,'Base -Receita-Despesa'!BP$5,'Conciliação Bancária 2016.17.18'!$J:$J,"&lt;"&amp;0)</f>
        <v>-2000000</v>
      </c>
      <c r="BQ63" s="146">
        <f>SUMIFS('Conciliação Bancária 2016.17.18'!$J:$J,'Conciliação Bancária 2016.17.18'!$K:$K,'Base -Receita-Despesa'!$B62,'Conciliação Bancária 2016.17.18'!$D:$D,'Base -Receita-Despesa'!BQ$5,'Conciliação Bancária 2016.17.18'!$J:$J,"&lt;"&amp;0)</f>
        <v>-2000000</v>
      </c>
      <c r="BR63" s="146">
        <f>SUMIFS('Conciliação Bancária 2016.17.18'!$J:$J,'Conciliação Bancária 2016.17.18'!$K:$K,'Base -Receita-Despesa'!$B62,'Conciliação Bancária 2016.17.18'!$D:$D,'Base -Receita-Despesa'!BR$5,'Conciliação Bancária 2016.17.18'!$J:$J,"&lt;"&amp;0)</f>
        <v>-2900000</v>
      </c>
      <c r="BS63" s="146">
        <f>SUMIFS('Conciliação Bancária 2016.17.18'!$J:$J,'Conciliação Bancária 2016.17.18'!$K:$K,'Base -Receita-Despesa'!$B62,'Conciliação Bancária 2016.17.18'!$D:$D,'Base -Receita-Despesa'!BS$5,'Conciliação Bancária 2016.17.18'!$J:$J,"&lt;"&amp;0)</f>
        <v>-1500000</v>
      </c>
      <c r="BT63" s="146">
        <f>SUMIFS('Conciliação Bancária 2016.17.18'!$J:$J,'Conciliação Bancária 2016.17.18'!$K:$K,'Base -Receita-Despesa'!$B62,'Conciliação Bancária 2016.17.18'!$D:$D,'Base -Receita-Despesa'!BT$5,'Conciliação Bancária 2016.17.18'!$J:$J,"&lt;"&amp;0)</f>
        <v>-3000000</v>
      </c>
      <c r="BU63" s="146">
        <f>SUMIFS('Conciliação Bancária 2016.17.18'!$J:$J,'Conciliação Bancária 2016.17.18'!$K:$K,'Base -Receita-Despesa'!$B62,'Conciliação Bancária 2016.17.18'!$D:$D,'Base -Receita-Despesa'!BU$5,'Conciliação Bancária 2016.17.18'!$J:$J,"&lt;"&amp;0)</f>
        <v>-2000000</v>
      </c>
      <c r="BV63" s="134">
        <f t="shared" si="183"/>
        <v>-35114837.870000005</v>
      </c>
      <c r="BW63" s="338"/>
      <c r="BX63" s="115"/>
    </row>
    <row r="64" spans="2:76" s="117" customFormat="1" ht="13.2" thickTop="1" thickBot="1" x14ac:dyDescent="0.35">
      <c r="B64" s="249" t="s">
        <v>107</v>
      </c>
      <c r="C64" s="131">
        <f>C60+C62+C63</f>
        <v>147844.24</v>
      </c>
      <c r="D64" s="131">
        <f t="shared" ref="D64:N64" si="184">D60+D62+D63</f>
        <v>403838.24734358862</v>
      </c>
      <c r="E64" s="131">
        <f t="shared" si="184"/>
        <v>416805.54999999981</v>
      </c>
      <c r="F64" s="131">
        <f t="shared" si="184"/>
        <v>160911.84999999986</v>
      </c>
      <c r="G64" s="131">
        <f t="shared" si="184"/>
        <v>267204.24000000022</v>
      </c>
      <c r="H64" s="131">
        <f t="shared" si="184"/>
        <v>388544.77</v>
      </c>
      <c r="I64" s="131">
        <f t="shared" si="184"/>
        <v>272471.51999999979</v>
      </c>
      <c r="J64" s="131">
        <f t="shared" si="184"/>
        <v>143187.23999999976</v>
      </c>
      <c r="K64" s="131">
        <f t="shared" si="184"/>
        <v>169487.19999999995</v>
      </c>
      <c r="L64" s="131">
        <f t="shared" si="184"/>
        <v>278508.50000000029</v>
      </c>
      <c r="M64" s="131">
        <f t="shared" si="184"/>
        <v>128933.47999999995</v>
      </c>
      <c r="N64" s="131">
        <f t="shared" si="184"/>
        <v>1135656.1399999999</v>
      </c>
      <c r="O64" s="241">
        <f>N64</f>
        <v>1135656.1399999999</v>
      </c>
      <c r="P64" s="208"/>
      <c r="Q64" s="131">
        <f t="shared" ref="Q64" si="185">Q60+Q62+Q63</f>
        <v>732683.54999999981</v>
      </c>
      <c r="R64" s="131">
        <f t="shared" ref="R64" si="186">R60+R62+R63</f>
        <v>560994.09000000008</v>
      </c>
      <c r="S64" s="131">
        <f t="shared" ref="S64" si="187">S60+S62+S63</f>
        <v>829613.31000000052</v>
      </c>
      <c r="T64" s="131">
        <f t="shared" ref="T64" si="188">T60+T62+T63</f>
        <v>411206.94999999972</v>
      </c>
      <c r="U64" s="131">
        <f t="shared" ref="U64" si="189">U60+U62+U63</f>
        <v>1800874.8900000006</v>
      </c>
      <c r="V64" s="131">
        <f t="shared" ref="V64" si="190">V60+V62+V63</f>
        <v>1844659.1099999994</v>
      </c>
      <c r="W64" s="131">
        <f t="shared" ref="W64" si="191">W60+W62+W63</f>
        <v>2550071.9900000002</v>
      </c>
      <c r="X64" s="131">
        <f t="shared" ref="X64" si="192">X60+X62+X63</f>
        <v>2054219.4900000002</v>
      </c>
      <c r="Y64" s="131">
        <f t="shared" ref="Y64" si="193">Y60+Y62+Y63</f>
        <v>1764480.0900000005</v>
      </c>
      <c r="Z64" s="131">
        <f t="shared" ref="Z64" si="194">Z60+Z62+Z63</f>
        <v>1670110.3800000008</v>
      </c>
      <c r="AA64" s="131">
        <f t="shared" ref="AA64" si="195">AA60+AA62+AA63</f>
        <v>2423520.0799999996</v>
      </c>
      <c r="AB64" s="131">
        <f t="shared" ref="AB64" si="196">AB60+AB62+AB63</f>
        <v>8878320.8900000006</v>
      </c>
      <c r="AC64" s="241">
        <f>AB64</f>
        <v>8878320.8900000006</v>
      </c>
      <c r="AD64" s="218"/>
      <c r="AE64" s="122"/>
      <c r="AF64" s="131">
        <f t="shared" ref="AF64" si="197">AF60+AF62+AF63</f>
        <v>8235270.8699999992</v>
      </c>
      <c r="AG64" s="131">
        <f t="shared" ref="AG64" si="198">AG60+AG62+AG63</f>
        <v>6422611.4899999993</v>
      </c>
      <c r="AH64" s="131">
        <f t="shared" ref="AH64" si="199">AH60+AH62+AH63</f>
        <v>6221881.1799999997</v>
      </c>
      <c r="AI64" s="131">
        <f t="shared" ref="AI64" si="200">AI60+AI62+AI63</f>
        <v>5283032.7299999995</v>
      </c>
      <c r="AJ64" s="131">
        <f t="shared" ref="AJ64" si="201">AJ60+AJ62+AJ63</f>
        <v>5275488.4799999995</v>
      </c>
      <c r="AK64" s="131">
        <f t="shared" ref="AK64" si="202">AK60+AK62+AK63</f>
        <v>4353731.4169999994</v>
      </c>
      <c r="AL64" s="131">
        <f t="shared" ref="AL64" si="203">AL60+AL62+AL63</f>
        <v>3446686.6899999995</v>
      </c>
      <c r="AM64" s="131">
        <f t="shared" ref="AM64" si="204">AM60+AM62+AM63</f>
        <v>989599.57999999903</v>
      </c>
      <c r="AN64" s="131">
        <f t="shared" ref="AN64" si="205">AN60+AN62+AN63</f>
        <v>494972.44000000088</v>
      </c>
      <c r="AO64" s="131">
        <f t="shared" ref="AO64" si="206">AO60+AO62+AO63</f>
        <v>35731.410000000149</v>
      </c>
      <c r="AP64" s="131">
        <f t="shared" ref="AP64" si="207">AP60+AP62+AP63</f>
        <v>1291045.4600000004</v>
      </c>
      <c r="AQ64" s="131">
        <f t="shared" ref="AQ64" si="208">AQ60+AQ62+AQ63</f>
        <v>1208.0047097820789</v>
      </c>
      <c r="AR64" s="241">
        <f>AQ64</f>
        <v>1208.0047097820789</v>
      </c>
      <c r="AS64" s="218"/>
      <c r="AT64" s="122"/>
      <c r="AU64" s="131">
        <f t="shared" ref="AU64" si="209">AU60+AU62+AU63</f>
        <v>149674.43999999948</v>
      </c>
      <c r="AV64" s="131">
        <f t="shared" ref="AV64" si="210">AV60+AV62+AV63</f>
        <v>423460.42000000039</v>
      </c>
      <c r="AW64" s="131">
        <f t="shared" ref="AW64" si="211">AW60+AW62+AW63</f>
        <v>76549.719999999274</v>
      </c>
      <c r="AX64" s="131">
        <f t="shared" ref="AX64" si="212">AX60+AX62+AX63</f>
        <v>1557828.2500000002</v>
      </c>
      <c r="AY64" s="131">
        <f t="shared" ref="AY64" si="213">AY60+AY62+AY63</f>
        <v>1670735.04</v>
      </c>
      <c r="AZ64" s="131">
        <f t="shared" ref="AZ64" si="214">AZ60+AZ62+AZ63</f>
        <v>2345022.5900000012</v>
      </c>
      <c r="BA64" s="131">
        <f t="shared" ref="BA64" si="215">BA60+BA62+BA63</f>
        <v>2037011.1999999997</v>
      </c>
      <c r="BB64" s="131">
        <f t="shared" ref="BB64" si="216">BB60+BB62+BB63</f>
        <v>1123484.5900000012</v>
      </c>
      <c r="BC64" s="131">
        <f t="shared" ref="BC64" si="217">BC60+BC62+BC63</f>
        <v>4804.2000000001863</v>
      </c>
      <c r="BD64" s="131">
        <f t="shared" ref="BD64" si="218">BD60+BD62+BD63</f>
        <v>4779384.5700000022</v>
      </c>
      <c r="BE64" s="131">
        <f t="shared" ref="BE64" si="219">BE60+BE62+BE63</f>
        <v>4093328.5800000005</v>
      </c>
      <c r="BF64" s="131">
        <f t="shared" ref="BF64" si="220">BF60+BF62+BF63</f>
        <v>875522.23000000045</v>
      </c>
      <c r="BG64" s="241">
        <f>BF64</f>
        <v>875522.23000000045</v>
      </c>
      <c r="BH64" s="218"/>
      <c r="BI64" s="122"/>
      <c r="BJ64" s="131">
        <f t="shared" ref="BJ64" si="221">BJ60+BJ62+BJ63</f>
        <v>856241.12000000011</v>
      </c>
      <c r="BK64" s="131">
        <f t="shared" ref="BK64" si="222">BK60+BK62+BK63</f>
        <v>180907.37000000011</v>
      </c>
      <c r="BL64" s="131">
        <f t="shared" ref="BL64" si="223">BL60+BL62+BL63</f>
        <v>10771330.93</v>
      </c>
      <c r="BM64" s="131">
        <f t="shared" ref="BM64" si="224">BM60+BM62+BM63</f>
        <v>6702370.1900000013</v>
      </c>
      <c r="BN64" s="131">
        <f t="shared" ref="BN64" si="225">BN60+BN62+BN63</f>
        <v>7042175.6799999997</v>
      </c>
      <c r="BO64" s="131">
        <f t="shared" ref="BO64" si="226">BO60+BO62+BO63</f>
        <v>6549010.709999999</v>
      </c>
      <c r="BP64" s="131">
        <f t="shared" ref="BP64" si="227">BP60+BP62+BP63</f>
        <v>7396467.1400000006</v>
      </c>
      <c r="BQ64" s="131">
        <f t="shared" ref="BQ64" si="228">BQ60+BQ62+BQ63</f>
        <v>8011423.0999999978</v>
      </c>
      <c r="BR64" s="131">
        <f t="shared" ref="BR64" si="229">BR60+BR62+BR63</f>
        <v>8319995.379999999</v>
      </c>
      <c r="BS64" s="131">
        <f t="shared" ref="BS64" si="230">BS60+BS62+BS63</f>
        <v>7393324.0199999996</v>
      </c>
      <c r="BT64" s="131">
        <f t="shared" ref="BT64" si="231">BT60+BT62+BT63</f>
        <v>7772260.8499999996</v>
      </c>
      <c r="BU64" s="131">
        <f t="shared" ref="BU64" si="232">BU60+BU62+BU63</f>
        <v>6886779.5599999987</v>
      </c>
      <c r="BV64" s="168">
        <f>BU64</f>
        <v>6886779.5599999987</v>
      </c>
      <c r="BW64" s="338"/>
      <c r="BX64" s="122"/>
    </row>
    <row r="65" spans="2:76"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33">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34">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35">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4">
        <f t="shared" ref="BG65:BG67" si="236">BF65</f>
        <v>206.3</v>
      </c>
      <c r="BH65" s="139">
        <f>BG65/$AR$69</f>
        <v>0.17077814569536426</v>
      </c>
      <c r="BI65" s="115"/>
      <c r="BJ65" s="150">
        <f>'HEELJ - Saldos Bancários'!BA10</f>
        <v>0</v>
      </c>
      <c r="BK65" s="133">
        <f>'HEELJ - Saldos Bancários'!BB10</f>
        <v>0</v>
      </c>
      <c r="BL65" s="133">
        <f>'HEELJ - Saldos Bancários'!BC10</f>
        <v>845781.8</v>
      </c>
      <c r="BM65" s="133">
        <f>'HEELJ - Saldos Bancários'!BD10</f>
        <v>0</v>
      </c>
      <c r="BN65" s="133">
        <f>'HEELJ - Saldos Bancários'!BE10</f>
        <v>6275.55</v>
      </c>
      <c r="BO65" s="133">
        <f>'HEELJ - Saldos Bancários'!BF10</f>
        <v>1225422.9099999999</v>
      </c>
      <c r="BP65" s="133">
        <f>'HEELJ - Saldos Bancários'!BG10</f>
        <v>0</v>
      </c>
      <c r="BQ65" s="133">
        <f>'HEELJ - Saldos Bancários'!BH10</f>
        <v>1114415.98</v>
      </c>
      <c r="BR65" s="133">
        <f>'HEELJ - Saldos Bancários'!BI10</f>
        <v>944305.54</v>
      </c>
      <c r="BS65" s="133">
        <f>'HEELJ - Saldos Bancários'!BJ10</f>
        <v>1017989.26</v>
      </c>
      <c r="BT65" s="133">
        <f>'HEELJ - Saldos Bancários'!BK10</f>
        <v>1391918.6600000001</v>
      </c>
      <c r="BU65" s="133">
        <f>'HEELJ - Saldos Bancários'!BL10</f>
        <v>1030895.3</v>
      </c>
      <c r="BV65" s="134">
        <f t="shared" ref="BV65:BV67" si="237">BU65</f>
        <v>1030895.3</v>
      </c>
      <c r="BW65" s="139">
        <f>BV65/$AR$69</f>
        <v>853.39014900662255</v>
      </c>
      <c r="BX65" s="115"/>
    </row>
    <row r="66" spans="2:76"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33"/>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34"/>
        <v>6071895.0299999993</v>
      </c>
      <c r="AD66" s="139">
        <f t="shared" ref="AD66:AD69" si="238">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35"/>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4">
        <f t="shared" si="236"/>
        <v>875315.93</v>
      </c>
      <c r="BH66" s="139">
        <f>BG66/$AR$69</f>
        <v>724.59927980132454</v>
      </c>
      <c r="BI66" s="115"/>
      <c r="BJ66" s="150">
        <f>'HEELJ - Saldos Bancários'!BA20</f>
        <v>856241.12</v>
      </c>
      <c r="BK66" s="133">
        <f>'HEELJ - Saldos Bancários'!BB20</f>
        <v>180907.37000000002</v>
      </c>
      <c r="BL66" s="133">
        <f>'HEELJ - Saldos Bancários'!BC20</f>
        <v>9925549.129999999</v>
      </c>
      <c r="BM66" s="133">
        <f>'HEELJ - Saldos Bancários'!BD20</f>
        <v>6702370.1899999995</v>
      </c>
      <c r="BN66" s="133">
        <f>'HEELJ - Saldos Bancários'!BE20</f>
        <v>7035900.129999999</v>
      </c>
      <c r="BO66" s="133">
        <f>'HEELJ - Saldos Bancários'!BF20</f>
        <v>6023587.7999999998</v>
      </c>
      <c r="BP66" s="133">
        <f>'HEELJ - Saldos Bancários'!BG20</f>
        <v>7396467.1399999997</v>
      </c>
      <c r="BQ66" s="133">
        <f>'HEELJ - Saldos Bancários'!BH20</f>
        <v>6897007.1199999992</v>
      </c>
      <c r="BR66" s="133">
        <f>'HEELJ - Saldos Bancários'!BI20</f>
        <v>7375689.8399999999</v>
      </c>
      <c r="BS66" s="133">
        <f>'HEELJ - Saldos Bancários'!BJ20</f>
        <v>6375334.7599999998</v>
      </c>
      <c r="BT66" s="133">
        <f>'HEELJ - Saldos Bancários'!BK20</f>
        <v>6380342.1899999995</v>
      </c>
      <c r="BU66" s="133">
        <f>'HEELJ - Saldos Bancários'!BL20</f>
        <v>5855884.2599999998</v>
      </c>
      <c r="BV66" s="134">
        <f t="shared" si="237"/>
        <v>5855884.2599999998</v>
      </c>
      <c r="BW66" s="139">
        <f>BV66/$AR$69</f>
        <v>4847.58630794702</v>
      </c>
      <c r="BX66" s="115"/>
    </row>
    <row r="67" spans="2:76"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33"/>
        <v>0</v>
      </c>
      <c r="P67" s="208"/>
      <c r="Q67" s="150">
        <v>0</v>
      </c>
      <c r="R67" s="133">
        <v>0</v>
      </c>
      <c r="S67" s="133">
        <v>0</v>
      </c>
      <c r="T67" s="133">
        <v>0</v>
      </c>
      <c r="U67" s="133">
        <v>0</v>
      </c>
      <c r="V67" s="133">
        <v>0</v>
      </c>
      <c r="W67" s="133">
        <v>0</v>
      </c>
      <c r="X67" s="133">
        <v>0</v>
      </c>
      <c r="Y67" s="133">
        <v>0</v>
      </c>
      <c r="Z67" s="133">
        <v>0</v>
      </c>
      <c r="AA67" s="133">
        <v>0</v>
      </c>
      <c r="AB67" s="133">
        <v>0</v>
      </c>
      <c r="AC67" s="241">
        <f t="shared" si="234"/>
        <v>0</v>
      </c>
      <c r="AD67" s="139">
        <f t="shared" si="238"/>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35"/>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36"/>
        <v>0</v>
      </c>
      <c r="BH67" s="139">
        <f>BG67/$AR$69</f>
        <v>0</v>
      </c>
      <c r="BI67" s="115"/>
      <c r="BJ67" s="150">
        <f>BJ10</f>
        <v>0</v>
      </c>
      <c r="BK67" s="132">
        <v>0</v>
      </c>
      <c r="BL67" s="132">
        <v>0</v>
      </c>
      <c r="BM67" s="132">
        <v>0</v>
      </c>
      <c r="BN67" s="132">
        <v>0</v>
      </c>
      <c r="BO67" s="132">
        <v>0</v>
      </c>
      <c r="BP67" s="158">
        <v>0</v>
      </c>
      <c r="BQ67" s="132">
        <v>0</v>
      </c>
      <c r="BR67" s="133">
        <f>BR10</f>
        <v>0</v>
      </c>
      <c r="BS67" s="133">
        <f>BS10</f>
        <v>0</v>
      </c>
      <c r="BT67" s="133">
        <f>BT10</f>
        <v>0</v>
      </c>
      <c r="BU67" s="133">
        <f>BU10</f>
        <v>0</v>
      </c>
      <c r="BV67" s="134">
        <f t="shared" si="237"/>
        <v>0</v>
      </c>
      <c r="BW67" s="139">
        <f>BV67/$AR$69</f>
        <v>0</v>
      </c>
      <c r="BX67" s="115"/>
    </row>
    <row r="68" spans="2:76"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79"/>
        <v>0</v>
      </c>
      <c r="P68" s="208"/>
      <c r="Q68" s="150">
        <v>0</v>
      </c>
      <c r="R68" s="133">
        <v>0</v>
      </c>
      <c r="S68" s="133">
        <v>0</v>
      </c>
      <c r="T68" s="133">
        <v>0</v>
      </c>
      <c r="U68" s="133">
        <v>0</v>
      </c>
      <c r="V68" s="133">
        <v>0</v>
      </c>
      <c r="W68" s="133">
        <v>0</v>
      </c>
      <c r="X68" s="133">
        <v>0</v>
      </c>
      <c r="Y68" s="133">
        <v>0</v>
      </c>
      <c r="Z68" s="133">
        <v>0</v>
      </c>
      <c r="AA68" s="133">
        <v>0</v>
      </c>
      <c r="AB68" s="133">
        <v>0</v>
      </c>
      <c r="AC68" s="241">
        <f t="shared" si="180"/>
        <v>0</v>
      </c>
      <c r="AD68" s="139">
        <f t="shared" si="238"/>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81"/>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39">SUM(AU68:BF68)</f>
        <v>0</v>
      </c>
      <c r="BH68" s="139">
        <f>BG68/$AR$69</f>
        <v>0</v>
      </c>
      <c r="BI68" s="122"/>
      <c r="BJ68" s="150">
        <f>BJ11</f>
        <v>0</v>
      </c>
      <c r="BK68" s="132">
        <v>0</v>
      </c>
      <c r="BL68" s="132">
        <v>0</v>
      </c>
      <c r="BM68" s="132">
        <v>0</v>
      </c>
      <c r="BN68" s="132">
        <v>0</v>
      </c>
      <c r="BO68" s="132">
        <v>0</v>
      </c>
      <c r="BP68" s="132">
        <v>0</v>
      </c>
      <c r="BQ68" s="132">
        <v>0</v>
      </c>
      <c r="BR68" s="132">
        <v>0</v>
      </c>
      <c r="BS68" s="132">
        <v>0</v>
      </c>
      <c r="BT68" s="132">
        <v>0</v>
      </c>
      <c r="BU68" s="132">
        <v>0</v>
      </c>
      <c r="BV68" s="134">
        <f t="shared" ref="BV68" si="240">SUM(BJ68:BU68)</f>
        <v>0</v>
      </c>
      <c r="BW68" s="139">
        <f>BV68/$AR$69</f>
        <v>0</v>
      </c>
      <c r="BX68" s="122"/>
    </row>
    <row r="69" spans="2:76" s="117" customFormat="1" x14ac:dyDescent="0.3">
      <c r="B69" s="249" t="s">
        <v>110</v>
      </c>
      <c r="C69" s="144">
        <f t="shared" ref="C69:O69" si="241">SUM(C65:C68)</f>
        <v>147844.24</v>
      </c>
      <c r="D69" s="134">
        <f t="shared" si="241"/>
        <v>403838.25</v>
      </c>
      <c r="E69" s="134">
        <f t="shared" si="241"/>
        <v>416805.55</v>
      </c>
      <c r="F69" s="134">
        <f t="shared" si="241"/>
        <v>160911.85</v>
      </c>
      <c r="G69" s="134">
        <f t="shared" si="241"/>
        <v>267204.24</v>
      </c>
      <c r="H69" s="134">
        <f t="shared" si="241"/>
        <v>388544.77</v>
      </c>
      <c r="I69" s="134">
        <f t="shared" si="241"/>
        <v>272471.52</v>
      </c>
      <c r="J69" s="134">
        <f t="shared" si="241"/>
        <v>143187.24</v>
      </c>
      <c r="K69" s="134">
        <f t="shared" si="241"/>
        <v>169487.19999999998</v>
      </c>
      <c r="L69" s="134">
        <f t="shared" si="241"/>
        <v>278508.5</v>
      </c>
      <c r="M69" s="134">
        <f t="shared" si="241"/>
        <v>128933.47</v>
      </c>
      <c r="N69" s="153">
        <f t="shared" si="241"/>
        <v>1135656.1399999999</v>
      </c>
      <c r="O69" s="241">
        <f t="shared" si="241"/>
        <v>1135656.1399999999</v>
      </c>
      <c r="P69" s="212"/>
      <c r="Q69" s="144">
        <f t="shared" ref="Q69:AC69" si="242">SUM(Q65:Q68)</f>
        <v>732683.55</v>
      </c>
      <c r="R69" s="134">
        <f t="shared" si="242"/>
        <v>560994.09</v>
      </c>
      <c r="S69" s="134">
        <f t="shared" si="242"/>
        <v>829613.30999999994</v>
      </c>
      <c r="T69" s="134">
        <f t="shared" si="242"/>
        <v>411206.95000000007</v>
      </c>
      <c r="U69" s="134">
        <f t="shared" si="242"/>
        <v>1800874.8900000001</v>
      </c>
      <c r="V69" s="134">
        <f t="shared" si="242"/>
        <v>1844659.1100000003</v>
      </c>
      <c r="W69" s="134">
        <f t="shared" si="242"/>
        <v>2550071.9900000002</v>
      </c>
      <c r="X69" s="134">
        <f t="shared" si="242"/>
        <v>2054219.49</v>
      </c>
      <c r="Y69" s="134">
        <f t="shared" si="242"/>
        <v>1764480.0899999999</v>
      </c>
      <c r="Z69" s="134">
        <f t="shared" si="242"/>
        <v>1670110.38</v>
      </c>
      <c r="AA69" s="134">
        <f t="shared" si="242"/>
        <v>2423520.08</v>
      </c>
      <c r="AB69" s="134">
        <f t="shared" si="242"/>
        <v>8878320.879999999</v>
      </c>
      <c r="AC69" s="241">
        <f t="shared" si="242"/>
        <v>8878320.879999999</v>
      </c>
      <c r="AD69" s="139">
        <f t="shared" si="238"/>
        <v>1</v>
      </c>
      <c r="AE69" s="122"/>
      <c r="AF69" s="144">
        <f t="shared" ref="AF69:AQ69" si="243">AF65+AF66+AF67+AF68</f>
        <v>8235270.8700000001</v>
      </c>
      <c r="AG69" s="134">
        <f t="shared" si="243"/>
        <v>6422611.4899999993</v>
      </c>
      <c r="AH69" s="134">
        <f t="shared" si="243"/>
        <v>6221881.1799999997</v>
      </c>
      <c r="AI69" s="134">
        <f t="shared" si="243"/>
        <v>5283032.7299999995</v>
      </c>
      <c r="AJ69" s="134">
        <f t="shared" si="243"/>
        <v>5275488.4799999995</v>
      </c>
      <c r="AK69" s="134">
        <f t="shared" si="243"/>
        <v>4353731.42</v>
      </c>
      <c r="AL69" s="154">
        <f t="shared" si="243"/>
        <v>3446686.6899999995</v>
      </c>
      <c r="AM69" s="134">
        <f t="shared" si="243"/>
        <v>989599.58</v>
      </c>
      <c r="AN69" s="134">
        <f t="shared" si="243"/>
        <v>494972.44000000006</v>
      </c>
      <c r="AO69" s="134">
        <f t="shared" si="243"/>
        <v>35731.409999999996</v>
      </c>
      <c r="AP69" s="134">
        <f t="shared" si="243"/>
        <v>1291045.46</v>
      </c>
      <c r="AQ69" s="134">
        <f t="shared" si="243"/>
        <v>1208</v>
      </c>
      <c r="AR69" s="241">
        <f t="shared" ref="AR69" si="244">SUM(AR65:AR68)</f>
        <v>1208</v>
      </c>
      <c r="AS69" s="139">
        <f>AR69/$AR$69</f>
        <v>1</v>
      </c>
      <c r="AT69" s="122"/>
      <c r="AU69" s="144">
        <f t="shared" ref="AU69:BF69" si="245">AU65+AU66+AU67+AU68</f>
        <v>149674.44</v>
      </c>
      <c r="AV69" s="134">
        <f t="shared" si="245"/>
        <v>423460.42000000004</v>
      </c>
      <c r="AW69" s="134">
        <f t="shared" si="245"/>
        <v>76549.72</v>
      </c>
      <c r="AX69" s="134">
        <f t="shared" si="245"/>
        <v>1557828.25</v>
      </c>
      <c r="AY69" s="134">
        <f t="shared" si="245"/>
        <v>1670735.04</v>
      </c>
      <c r="AZ69" s="134">
        <f t="shared" si="245"/>
        <v>2345022.59</v>
      </c>
      <c r="BA69" s="154">
        <f t="shared" si="245"/>
        <v>2037011.2</v>
      </c>
      <c r="BB69" s="134">
        <f t="shared" si="245"/>
        <v>1123484.5900000001</v>
      </c>
      <c r="BC69" s="134">
        <f t="shared" si="245"/>
        <v>4804.2000000000007</v>
      </c>
      <c r="BD69" s="134">
        <f t="shared" si="245"/>
        <v>4779384.57</v>
      </c>
      <c r="BE69" s="134">
        <f t="shared" si="245"/>
        <v>4093328.5799999996</v>
      </c>
      <c r="BF69" s="134">
        <f t="shared" si="245"/>
        <v>875522.2300000001</v>
      </c>
      <c r="BG69" s="241">
        <f t="shared" ref="BG69" si="246">SUM(BG65:BG68)</f>
        <v>875522.2300000001</v>
      </c>
      <c r="BH69" s="139">
        <f>BG69/$AR$69</f>
        <v>724.77005794701995</v>
      </c>
      <c r="BI69" s="122"/>
      <c r="BJ69" s="144">
        <f t="shared" ref="BJ69:BU69" si="247">BJ65+BJ66+BJ67+BJ68</f>
        <v>856241.12</v>
      </c>
      <c r="BK69" s="134">
        <f t="shared" si="247"/>
        <v>180907.37000000002</v>
      </c>
      <c r="BL69" s="134">
        <f t="shared" si="247"/>
        <v>10771330.93</v>
      </c>
      <c r="BM69" s="134">
        <f t="shared" si="247"/>
        <v>6702370.1899999995</v>
      </c>
      <c r="BN69" s="134">
        <f t="shared" si="247"/>
        <v>7042175.6799999988</v>
      </c>
      <c r="BO69" s="134">
        <f t="shared" si="247"/>
        <v>7249010.71</v>
      </c>
      <c r="BP69" s="154">
        <f t="shared" si="247"/>
        <v>7396467.1399999997</v>
      </c>
      <c r="BQ69" s="134">
        <f t="shared" si="247"/>
        <v>8011423.0999999996</v>
      </c>
      <c r="BR69" s="134">
        <f t="shared" si="247"/>
        <v>8319995.3799999999</v>
      </c>
      <c r="BS69" s="134">
        <f t="shared" si="247"/>
        <v>7393324.0199999996</v>
      </c>
      <c r="BT69" s="134">
        <f t="shared" si="247"/>
        <v>7772260.8499999996</v>
      </c>
      <c r="BU69" s="134">
        <f t="shared" si="247"/>
        <v>6886779.5599999996</v>
      </c>
      <c r="BV69" s="134">
        <f t="shared" ref="BV69" si="248">SUM(BV65:BV68)</f>
        <v>6886779.5599999996</v>
      </c>
      <c r="BW69" s="139">
        <f>BV69/$AR$69</f>
        <v>5700.9764569536419</v>
      </c>
      <c r="BX69" s="122"/>
    </row>
    <row r="70" spans="2:76" ht="12.6" thickBot="1" x14ac:dyDescent="0.35">
      <c r="B70" s="252" t="s">
        <v>111</v>
      </c>
      <c r="C70" s="159">
        <f>C64-C69</f>
        <v>0</v>
      </c>
      <c r="D70" s="159">
        <f t="shared" ref="D70:N70" si="249">D64-D69</f>
        <v>-2.6564113795757294E-3</v>
      </c>
      <c r="E70" s="159">
        <f t="shared" si="249"/>
        <v>0</v>
      </c>
      <c r="F70" s="159">
        <f t="shared" si="249"/>
        <v>0</v>
      </c>
      <c r="G70" s="159">
        <f t="shared" si="249"/>
        <v>0</v>
      </c>
      <c r="H70" s="159">
        <f t="shared" si="249"/>
        <v>0</v>
      </c>
      <c r="I70" s="159">
        <f t="shared" si="249"/>
        <v>0</v>
      </c>
      <c r="J70" s="159">
        <f t="shared" si="249"/>
        <v>-2.3283064365386963E-10</v>
      </c>
      <c r="K70" s="159">
        <f t="shared" si="249"/>
        <v>0</v>
      </c>
      <c r="L70" s="159">
        <f t="shared" si="249"/>
        <v>0</v>
      </c>
      <c r="M70" s="159">
        <f t="shared" si="249"/>
        <v>9.9999999511055648E-3</v>
      </c>
      <c r="N70" s="159">
        <f t="shared" si="249"/>
        <v>0</v>
      </c>
      <c r="O70" s="242">
        <f>SUM(C70:N70)</f>
        <v>7.3435883386991918E-3</v>
      </c>
      <c r="Q70" s="159">
        <f t="shared" ref="Q70" si="250">Q64-Q69</f>
        <v>0</v>
      </c>
      <c r="R70" s="159">
        <f t="shared" ref="R70" si="251">R64-R69</f>
        <v>0</v>
      </c>
      <c r="S70" s="159">
        <f t="shared" ref="S70" si="252">S64-S69</f>
        <v>0</v>
      </c>
      <c r="T70" s="159">
        <f t="shared" ref="T70" si="253">T64-T69</f>
        <v>0</v>
      </c>
      <c r="U70" s="159">
        <f t="shared" ref="U70" si="254">U64-U69</f>
        <v>0</v>
      </c>
      <c r="V70" s="399">
        <f t="shared" ref="V70" si="255">V64-V69</f>
        <v>0</v>
      </c>
      <c r="W70" s="399">
        <f t="shared" ref="W70" si="256">W64-W69</f>
        <v>0</v>
      </c>
      <c r="X70" s="159">
        <f t="shared" ref="X70" si="257">X64-X69</f>
        <v>0</v>
      </c>
      <c r="Y70" s="159">
        <f t="shared" ref="Y70" si="258">Y64-Y69</f>
        <v>0</v>
      </c>
      <c r="Z70" s="159">
        <f t="shared" ref="Z70" si="259">Z64-Z69</f>
        <v>0</v>
      </c>
      <c r="AA70" s="159">
        <f t="shared" ref="AA70" si="260">AA64-AA69</f>
        <v>0</v>
      </c>
      <c r="AB70" s="399">
        <f t="shared" ref="AB70" si="261">AB64-AB69</f>
        <v>1.0000001639127731E-2</v>
      </c>
      <c r="AC70" s="242">
        <f>SUM(Q70:AB70)</f>
        <v>1.0000001639127731E-2</v>
      </c>
      <c r="AD70" s="161"/>
      <c r="AE70" s="122"/>
      <c r="AF70" s="159">
        <f t="shared" ref="AF70" si="262">AF64-AF69</f>
        <v>0</v>
      </c>
      <c r="AG70" s="159">
        <f t="shared" ref="AG70" si="263">AG64-AG69</f>
        <v>0</v>
      </c>
      <c r="AH70" s="159">
        <f t="shared" ref="AH70" si="264">AH64-AH69</f>
        <v>0</v>
      </c>
      <c r="AI70" s="399">
        <f t="shared" ref="AI70" si="265">AI64-AI69</f>
        <v>0</v>
      </c>
      <c r="AJ70" s="399">
        <f t="shared" ref="AJ70" si="266">AJ64-AJ69</f>
        <v>0</v>
      </c>
      <c r="AK70" s="399">
        <f>AK64-AK69</f>
        <v>-3.0000004917383194E-3</v>
      </c>
      <c r="AL70" s="399">
        <f t="shared" ref="AL70" si="267">AL64-AL69</f>
        <v>0</v>
      </c>
      <c r="AM70" s="399">
        <f t="shared" ref="AM70" si="268">AM64-AM69</f>
        <v>-9.3132257461547852E-10</v>
      </c>
      <c r="AN70" s="399">
        <f t="shared" ref="AN70" si="269">AN64-AN69</f>
        <v>8.149072527885437E-10</v>
      </c>
      <c r="AO70" s="399">
        <f t="shared" ref="AO70" si="270">AO64-AO69</f>
        <v>1.5279510989785194E-10</v>
      </c>
      <c r="AP70" s="159">
        <f t="shared" ref="AP70" si="271">AP64-AP69</f>
        <v>0</v>
      </c>
      <c r="AQ70" s="159">
        <f t="shared" ref="AQ70" si="272">AQ64-AQ69</f>
        <v>4.7097820788621902E-3</v>
      </c>
      <c r="AR70" s="242">
        <f>SUM(AF70:AQ70)</f>
        <v>1.7097816235036589E-3</v>
      </c>
      <c r="AS70" s="161"/>
      <c r="AT70" s="122"/>
      <c r="AU70" s="159">
        <f>AU64-AU69</f>
        <v>-5.2386894822120667E-10</v>
      </c>
      <c r="AV70" s="160">
        <f t="shared" ref="AV70:BF70" si="273">AV64-AV69</f>
        <v>0</v>
      </c>
      <c r="AW70" s="160">
        <f t="shared" si="273"/>
        <v>-7.2759576141834259E-10</v>
      </c>
      <c r="AX70" s="160">
        <f t="shared" si="273"/>
        <v>0</v>
      </c>
      <c r="AY70" s="160">
        <f t="shared" si="273"/>
        <v>0</v>
      </c>
      <c r="AZ70" s="160">
        <f t="shared" si="273"/>
        <v>0</v>
      </c>
      <c r="BA70" s="160">
        <f t="shared" si="273"/>
        <v>0</v>
      </c>
      <c r="BB70" s="160">
        <f t="shared" si="273"/>
        <v>0</v>
      </c>
      <c r="BC70" s="160">
        <f t="shared" si="273"/>
        <v>1.8553691916167736E-10</v>
      </c>
      <c r="BD70" s="160">
        <f t="shared" si="273"/>
        <v>0</v>
      </c>
      <c r="BE70" s="160">
        <f t="shared" si="273"/>
        <v>0</v>
      </c>
      <c r="BF70" s="160">
        <f t="shared" si="273"/>
        <v>0</v>
      </c>
      <c r="BG70" s="242">
        <f>SUM(AU70:BF70)</f>
        <v>-1.0659277904778719E-9</v>
      </c>
      <c r="BH70" s="161"/>
      <c r="BI70" s="122"/>
      <c r="BJ70" s="159">
        <f>BJ64-BJ69</f>
        <v>0</v>
      </c>
      <c r="BK70" s="160">
        <f t="shared" ref="BK70:BU70" si="274">BK64-BK69</f>
        <v>0</v>
      </c>
      <c r="BL70" s="160">
        <f t="shared" si="274"/>
        <v>0</v>
      </c>
      <c r="BM70" s="160">
        <f t="shared" si="274"/>
        <v>0</v>
      </c>
      <c r="BN70" s="160">
        <f t="shared" si="274"/>
        <v>0</v>
      </c>
      <c r="BO70" s="160">
        <f>BO60-BO69</f>
        <v>0</v>
      </c>
      <c r="BP70" s="160">
        <f t="shared" si="274"/>
        <v>0</v>
      </c>
      <c r="BQ70" s="160">
        <f t="shared" si="274"/>
        <v>0</v>
      </c>
      <c r="BR70" s="160">
        <f t="shared" si="274"/>
        <v>0</v>
      </c>
      <c r="BS70" s="160">
        <f t="shared" si="274"/>
        <v>0</v>
      </c>
      <c r="BT70" s="160">
        <f t="shared" si="274"/>
        <v>0</v>
      </c>
      <c r="BU70" s="160">
        <f t="shared" si="274"/>
        <v>0</v>
      </c>
      <c r="BV70" s="242">
        <f>SUM(BJ70:BU70)</f>
        <v>0</v>
      </c>
      <c r="BW70" s="161"/>
      <c r="BX70" s="122"/>
    </row>
    <row r="71" spans="2:76"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c r="BJ71" s="164"/>
      <c r="BK71" s="164"/>
      <c r="BL71" s="164"/>
      <c r="BM71" s="164"/>
      <c r="BN71" s="164"/>
      <c r="BO71" s="164"/>
      <c r="BP71" s="164"/>
      <c r="BQ71" s="164"/>
      <c r="BR71" s="164"/>
      <c r="BS71" s="164"/>
      <c r="BT71" s="164"/>
      <c r="BU71" s="164"/>
      <c r="BV71" s="165"/>
    </row>
    <row r="72" spans="2:76" x14ac:dyDescent="0.3">
      <c r="B72" s="164"/>
      <c r="C72" s="336">
        <f>C26+C31+C53+C59+C62+C63</f>
        <v>-52491.349999999627</v>
      </c>
      <c r="D72" s="336">
        <f t="shared" ref="D72:O72" si="275">D26+D31+D53+D59+D62+D63</f>
        <v>255994.00734358863</v>
      </c>
      <c r="E72" s="336">
        <f t="shared" si="275"/>
        <v>12967.299999999814</v>
      </c>
      <c r="F72" s="336">
        <f t="shared" si="275"/>
        <v>-255893.70000000007</v>
      </c>
      <c r="G72" s="336">
        <f t="shared" si="275"/>
        <v>106292.39000000013</v>
      </c>
      <c r="H72" s="336">
        <f t="shared" si="275"/>
        <v>-241264.96999999997</v>
      </c>
      <c r="I72" s="336">
        <f t="shared" si="275"/>
        <v>-332.09000000031665</v>
      </c>
      <c r="J72" s="336">
        <f t="shared" si="275"/>
        <v>516.18999999971129</v>
      </c>
      <c r="K72" s="336">
        <f t="shared" si="275"/>
        <v>505.35999999986961</v>
      </c>
      <c r="L72" s="336">
        <f t="shared" si="275"/>
        <v>50877.100000000362</v>
      </c>
      <c r="M72" s="336">
        <f t="shared" si="275"/>
        <v>-48274.350000000122</v>
      </c>
      <c r="N72" s="336">
        <f t="shared" si="275"/>
        <v>105.15999999968335</v>
      </c>
      <c r="O72" s="336">
        <f t="shared" si="275"/>
        <v>-170998.9526564104</v>
      </c>
      <c r="Q72" s="336">
        <f>Q26+Q31+Q53+Q59+Q62+Q63</f>
        <v>395737.04000000004</v>
      </c>
      <c r="R72" s="336">
        <f t="shared" ref="R72:AC72" si="276">R26+R31+R53+R59+R62+R63</f>
        <v>-77896.379999999888</v>
      </c>
      <c r="S72" s="336">
        <f t="shared" si="276"/>
        <v>270294.91000000038</v>
      </c>
      <c r="T72" s="336">
        <f t="shared" si="276"/>
        <v>-418406.3600000001</v>
      </c>
      <c r="U72" s="336">
        <f t="shared" si="276"/>
        <v>-129768.30999999959</v>
      </c>
      <c r="V72" s="336">
        <f t="shared" si="276"/>
        <v>37562.539999999397</v>
      </c>
      <c r="W72" s="336">
        <f t="shared" si="276"/>
        <v>-42390.600000000326</v>
      </c>
      <c r="X72" s="336">
        <f t="shared" si="276"/>
        <v>15332.680000000168</v>
      </c>
      <c r="Y72" s="336">
        <f t="shared" si="276"/>
        <v>286482.1800000004</v>
      </c>
      <c r="Z72" s="336">
        <f t="shared" si="276"/>
        <v>-287494.12999999919</v>
      </c>
      <c r="AA72" s="336">
        <f t="shared" si="276"/>
        <v>825359.06999999937</v>
      </c>
      <c r="AB72" s="336">
        <f t="shared" si="276"/>
        <v>1979177.06</v>
      </c>
      <c r="AC72" s="336">
        <f t="shared" si="276"/>
        <v>2853989.6999999993</v>
      </c>
      <c r="AF72" s="336">
        <f>AF26+AF31+AF53+AF59+AF62+AF63</f>
        <v>-2764748.5599999996</v>
      </c>
      <c r="AG72" s="336">
        <f t="shared" ref="AG72:AR72" si="277">AG26+AG31+AG53+AG59+AG62+AG63</f>
        <v>25690.540000000037</v>
      </c>
      <c r="AH72" s="336">
        <f t="shared" si="277"/>
        <v>26649.939999999944</v>
      </c>
      <c r="AI72" s="336">
        <f t="shared" si="277"/>
        <v>507788.16000000015</v>
      </c>
      <c r="AJ72" s="336">
        <f t="shared" si="277"/>
        <v>-484604.97999999952</v>
      </c>
      <c r="AK72" s="336">
        <f t="shared" si="277"/>
        <v>19208.287000000011</v>
      </c>
      <c r="AL72" s="336">
        <f t="shared" si="277"/>
        <v>15171.479999999516</v>
      </c>
      <c r="AM72" s="336">
        <f t="shared" si="277"/>
        <v>-24407.030000000726</v>
      </c>
      <c r="AN72" s="336">
        <f t="shared" si="277"/>
        <v>309442.43000000087</v>
      </c>
      <c r="AO72" s="336">
        <f t="shared" si="277"/>
        <v>-275174.31000000006</v>
      </c>
      <c r="AP72" s="336">
        <f t="shared" si="277"/>
        <v>466122.27000000048</v>
      </c>
      <c r="AQ72" s="336">
        <f t="shared" si="277"/>
        <v>-500769.86529021757</v>
      </c>
      <c r="AR72" s="336">
        <f t="shared" si="277"/>
        <v>-2679631.6382902153</v>
      </c>
      <c r="AU72" s="336">
        <f>AU26+AU31+AU53+AU59+AU62+AU63</f>
        <v>59485.749999999767</v>
      </c>
      <c r="AV72" s="336">
        <f t="shared" ref="AV72:BG72" si="278">AV26+AV31+AV53+AV59+AV62+AV63</f>
        <v>-59240.489999999758</v>
      </c>
      <c r="AW72" s="336">
        <f t="shared" si="278"/>
        <v>-104.65000000083819</v>
      </c>
      <c r="AX72" s="336">
        <f t="shared" si="278"/>
        <v>556978.13000000012</v>
      </c>
      <c r="AY72" s="336">
        <f t="shared" si="278"/>
        <v>570838.63000000035</v>
      </c>
      <c r="AZ72" s="336">
        <f t="shared" si="278"/>
        <v>-1127092.4399999985</v>
      </c>
      <c r="BA72" s="336">
        <f t="shared" si="278"/>
        <v>-34.120000000111759</v>
      </c>
      <c r="BB72" s="336">
        <f t="shared" si="278"/>
        <v>20496.330000000075</v>
      </c>
      <c r="BC72" s="336">
        <f t="shared" si="278"/>
        <v>-20078.010000000009</v>
      </c>
      <c r="BD72" s="336">
        <f t="shared" si="278"/>
        <v>500472.21000000136</v>
      </c>
      <c r="BE72" s="336">
        <f t="shared" si="278"/>
        <v>830939.08000000054</v>
      </c>
      <c r="BF72" s="336">
        <f t="shared" si="278"/>
        <v>-1317592.1199999994</v>
      </c>
      <c r="BG72" s="336">
        <f t="shared" si="278"/>
        <v>15068.299999989511</v>
      </c>
      <c r="BJ72" s="336">
        <f>BJ26+BJ31+BJ53+BJ59+BJ62+BJ63</f>
        <v>246.03999999957159</v>
      </c>
      <c r="BK72" s="336">
        <f t="shared" ref="BK72:BV72" si="279">BK26+BK31+BK53+BK59+BK62+BK63</f>
        <v>470.66000000014901</v>
      </c>
      <c r="BL72" s="336">
        <f t="shared" si="279"/>
        <v>853260.98000000324</v>
      </c>
      <c r="BM72" s="336">
        <f t="shared" si="279"/>
        <v>-830372.71000000043</v>
      </c>
      <c r="BN72" s="336">
        <f t="shared" si="279"/>
        <v>15764.849999999627</v>
      </c>
      <c r="BO72" s="336">
        <f t="shared" si="279"/>
        <v>1230736.8400000003</v>
      </c>
      <c r="BP72" s="336">
        <f t="shared" si="279"/>
        <v>-1215814.9300000004</v>
      </c>
      <c r="BQ72" s="336">
        <f t="shared" si="279"/>
        <v>1122771.77</v>
      </c>
      <c r="BR72" s="336">
        <f t="shared" si="279"/>
        <v>-994359.06000000192</v>
      </c>
      <c r="BS72" s="336">
        <f t="shared" si="279"/>
        <v>81468.009999999776</v>
      </c>
      <c r="BT72" s="336">
        <f t="shared" si="279"/>
        <v>378936.83000000007</v>
      </c>
      <c r="BU72" s="336">
        <f t="shared" si="279"/>
        <v>-346975.81000000006</v>
      </c>
      <c r="BV72" s="336">
        <f t="shared" si="279"/>
        <v>296133.46999998391</v>
      </c>
    </row>
    <row r="73" spans="2:76" x14ac:dyDescent="0.3">
      <c r="B73" s="164"/>
      <c r="C73" s="337">
        <f>SUMIFS('Conciliação Bancária 2016.17.18'!$J:$J,'Conciliação Bancária 2016.17.18'!$D:$D,'Base -Receita-Despesa'!C$5)</f>
        <v>-52491.349999999737</v>
      </c>
      <c r="D73" s="337">
        <f>SUMIFS('Conciliação Bancária 2016.17.18'!$J:$J,'Conciliação Bancária 2016.17.18'!$D:$D,'Base -Receita-Despesa'!D$5)</f>
        <v>255994.00734358878</v>
      </c>
      <c r="E73" s="337">
        <f>SUMIFS('Conciliação Bancária 2016.17.18'!$J:$J,'Conciliação Bancária 2016.17.18'!$D:$D,'Base -Receita-Despesa'!E$5)</f>
        <v>12967.299999999901</v>
      </c>
      <c r="F73" s="337">
        <f>SUMIFS('Conciliação Bancária 2016.17.18'!$J:$J,'Conciliação Bancária 2016.17.18'!$D:$D,'Base -Receita-Despesa'!F$5)</f>
        <v>-255893.69999999987</v>
      </c>
      <c r="G73" s="337">
        <f>SUMIFS('Conciliação Bancária 2016.17.18'!$J:$J,'Conciliação Bancária 2016.17.18'!$D:$D,'Base -Receita-Despesa'!G$5)</f>
        <v>106292.38999999968</v>
      </c>
      <c r="H73" s="337">
        <f>SUMIFS('Conciliação Bancária 2016.17.18'!$J:$J,'Conciliação Bancária 2016.17.18'!$D:$D,'Base -Receita-Despesa'!H$5)</f>
        <v>-241264.96999999991</v>
      </c>
      <c r="I73" s="337">
        <f>SUMIFS('Conciliação Bancária 2016.17.18'!$J:$J,'Conciliação Bancária 2016.17.18'!$D:$D,'Base -Receita-Despesa'!I$5)</f>
        <v>-332.08999999984275</v>
      </c>
      <c r="J73" s="337">
        <f>SUMIFS('Conciliação Bancária 2016.17.18'!$J:$J,'Conciliação Bancária 2016.17.18'!$D:$D,'Base -Receita-Despesa'!J$5)</f>
        <v>516.18999999992957</v>
      </c>
      <c r="K73" s="337">
        <f>SUMIFS('Conciliação Bancária 2016.17.18'!$J:$J,'Conciliação Bancária 2016.17.18'!$D:$D,'Base -Receita-Despesa'!K$5)</f>
        <v>505.35999999985307</v>
      </c>
      <c r="L73" s="337">
        <f>SUMIFS('Conciliação Bancária 2016.17.18'!$J:$J,'Conciliação Bancária 2016.17.18'!$D:$D,'Base -Receita-Despesa'!L$5)</f>
        <v>50877.099999999933</v>
      </c>
      <c r="M73" s="337">
        <f>SUMIFS('Conciliação Bancária 2016.17.18'!$J:$J,'Conciliação Bancária 2016.17.18'!$D:$D,'Base -Receita-Despesa'!M$5)</f>
        <v>-48274.350000000035</v>
      </c>
      <c r="N73" s="337">
        <f>SUMIFS('Conciliação Bancária 2016.17.18'!$J:$J,'Conciliação Bancária 2016.17.18'!$D:$D,'Base -Receita-Despesa'!N$5)</f>
        <v>105.16000000023749</v>
      </c>
      <c r="O73" s="336">
        <f>SUMIFS('Conciliação Bancária 2016.17.18'!$J:$J,'Conciliação Bancária 2016.17.18'!$A:$A,C3)</f>
        <v>-170998.95265641194</v>
      </c>
      <c r="Q73" s="337">
        <f>SUMIFS('Conciliação Bancária 2016.17.18'!$J:$J,'Conciliação Bancária 2016.17.18'!$D:$D,'Base -Receita-Despesa'!Q$5)</f>
        <v>395737.03999999986</v>
      </c>
      <c r="R73" s="337">
        <f>SUMIFS('Conciliação Bancária 2016.17.18'!$J:$J,'Conciliação Bancária 2016.17.18'!$D:$D,'Base -Receita-Despesa'!R$5)</f>
        <v>-77896.379999999903</v>
      </c>
      <c r="S73" s="337">
        <f>SUMIFS('Conciliação Bancária 2016.17.18'!$J:$J,'Conciliação Bancária 2016.17.18'!$D:$D,'Base -Receita-Despesa'!S$5)</f>
        <v>270294.90999999986</v>
      </c>
      <c r="T73" s="337">
        <f>SUMIFS('Conciliação Bancária 2016.17.18'!$J:$J,'Conciliação Bancária 2016.17.18'!$D:$D,'Base -Receita-Despesa'!T$5)</f>
        <v>-418406.36000000034</v>
      </c>
      <c r="U73" s="337">
        <f>SUMIFS('Conciliação Bancária 2016.17.18'!$J:$J,'Conciliação Bancária 2016.17.18'!$D:$D,'Base -Receita-Despesa'!U$5)</f>
        <v>-129768.31</v>
      </c>
      <c r="V73" s="337">
        <f>SUMIFS('Conciliação Bancária 2016.17.18'!$J:$J,'Conciliação Bancária 2016.17.18'!$D:$D,'Base -Receita-Despesa'!V$5)</f>
        <v>37562.539999999884</v>
      </c>
      <c r="W73" s="337">
        <f>SUMIFS('Conciliação Bancária 2016.17.18'!$J:$J,'Conciliação Bancária 2016.17.18'!$D:$D,'Base -Receita-Despesa'!W$5)</f>
        <v>-42390.600000000682</v>
      </c>
      <c r="X73" s="337">
        <f>SUMIFS('Conciliação Bancária 2016.17.18'!$J:$J,'Conciliação Bancária 2016.17.18'!$D:$D,'Base -Receita-Despesa'!X$5)</f>
        <v>15332.680000000348</v>
      </c>
      <c r="Y73" s="337">
        <f>SUMIFS('Conciliação Bancária 2016.17.18'!$J:$J,'Conciliação Bancária 2016.17.18'!$D:$D,'Base -Receita-Despesa'!Y$5)</f>
        <v>286482.17999999976</v>
      </c>
      <c r="Z73" s="337">
        <f>SUMIFS('Conciliação Bancária 2016.17.18'!$J:$J,'Conciliação Bancária 2016.17.18'!$D:$D,'Base -Receita-Despesa'!Z$5)</f>
        <v>-287494.13000000076</v>
      </c>
      <c r="AA73" s="337">
        <f>SUMIFS('Conciliação Bancária 2016.17.18'!$J:$J,'Conciliação Bancária 2016.17.18'!$D:$D,'Base -Receita-Despesa'!AA$5)</f>
        <v>825359.0699999996</v>
      </c>
      <c r="AB73" s="337">
        <f>SUMIFS('Conciliação Bancária 2016.17.18'!$J:$J,'Conciliação Bancária 2016.17.18'!$D:$D,'Base -Receita-Despesa'!AB$5)</f>
        <v>1979177.0600000061</v>
      </c>
      <c r="AC73" s="336">
        <f>SUMIFS('Conciliação Bancária 2016.17.18'!$J:$J,'Conciliação Bancária 2016.17.18'!$A:$A,Q3)</f>
        <v>2853989.6999999983</v>
      </c>
      <c r="AF73" s="337">
        <f>SUMIFS('Conciliação Bancária 2016.17.18'!$J:$J,'Conciliação Bancária 2016.17.18'!$D:$D,'Base -Receita-Despesa'!AF$5)</f>
        <v>-2764748.5600000024</v>
      </c>
      <c r="AG73" s="337">
        <f>SUMIFS('Conciliação Bancária 2016.17.18'!$J:$J,'Conciliação Bancária 2016.17.18'!$D:$D,'Base -Receita-Despesa'!AG$5)</f>
        <v>25690.540000000037</v>
      </c>
      <c r="AH73" s="337">
        <f>SUMIFS('Conciliação Bancária 2016.17.18'!$J:$J,'Conciliação Bancária 2016.17.18'!$D:$D,'Base -Receita-Despesa'!AH$5)</f>
        <v>26649.939999999769</v>
      </c>
      <c r="AI73" s="337">
        <f>SUMIFS('Conciliação Bancária 2016.17.18'!$J:$J,'Conciliação Bancária 2016.17.18'!$D:$D,'Base -Receita-Despesa'!AI$5)</f>
        <v>507788.16000000125</v>
      </c>
      <c r="AJ73" s="337">
        <f>SUMIFS('Conciliação Bancária 2016.17.18'!$J:$J,'Conciliação Bancária 2016.17.18'!$D:$D,'Base -Receita-Despesa'!AJ$5)</f>
        <v>-484604.97999999917</v>
      </c>
      <c r="AK73" s="337">
        <f>SUMIFS('Conciliação Bancária 2016.17.18'!$J:$J,'Conciliação Bancária 2016.17.18'!$D:$D,'Base -Receita-Despesa'!AK$5)</f>
        <v>19208.287000000128</v>
      </c>
      <c r="AL73" s="337">
        <f>SUMIFS('Conciliação Bancária 2016.17.18'!$J:$J,'Conciliação Bancária 2016.17.18'!$D:$D,'Base -Receita-Despesa'!AL$5)</f>
        <v>15171.480000000085</v>
      </c>
      <c r="AM73" s="337">
        <f>SUMIFS('Conciliação Bancária 2016.17.18'!$J:$J,'Conciliação Bancária 2016.17.18'!$D:$D,'Base -Receita-Despesa'!AM$5)</f>
        <v>-24407.02999999989</v>
      </c>
      <c r="AN73" s="337">
        <f>SUMIFS('Conciliação Bancária 2016.17.18'!$J:$J,'Conciliação Bancária 2016.17.18'!$D:$D,'Base -Receita-Despesa'!AN$5)</f>
        <v>309442.42999999993</v>
      </c>
      <c r="AO73" s="337">
        <f>SUMIFS('Conciliação Bancária 2016.17.18'!$J:$J,'Conciliação Bancária 2016.17.18'!$D:$D,'Base -Receita-Despesa'!AO$5)</f>
        <v>-275174.30999999994</v>
      </c>
      <c r="AP73" s="337">
        <f>SUMIFS('Conciliação Bancária 2016.17.18'!$J:$J,'Conciliação Bancária 2016.17.18'!$D:$D,'Base -Receita-Despesa'!AP$5)</f>
        <v>466122.26999999984</v>
      </c>
      <c r="AQ73" s="337">
        <f>SUMIFS('Conciliação Bancária 2016.17.18'!$J:$J,'Conciliação Bancária 2016.17.18'!$D:$D,'Base -Receita-Despesa'!AQ$5)</f>
        <v>-500769.86529021885</v>
      </c>
      <c r="AR73" s="336">
        <f>SUMIFS('Conciliação Bancária 2016.17.18'!$J:$J,'Conciliação Bancária 2016.17.18'!$A:$A,AF3)</f>
        <v>-2679631.6382902171</v>
      </c>
      <c r="AU73" s="336">
        <f>SUMIFS('Conciliação Bancária 2016.17.18'!$J:$J,'Conciliação Bancária 2016.17.18'!$D:$D,'Base -Receita-Despesa'!AU$5)</f>
        <v>59485.750000000116</v>
      </c>
      <c r="AV73" s="336">
        <f>SUMIFS('Conciliação Bancária 2016.17.18'!$J:$J,'Conciliação Bancária 2016.17.18'!$D:$D,'Base -Receita-Despesa'!AV$5)</f>
        <v>-59240.490000000085</v>
      </c>
      <c r="AW73" s="336">
        <f>SUMIFS('Conciliação Bancária 2016.17.18'!$J:$J,'Conciliação Bancária 2016.17.18'!$D:$D,'Base -Receita-Despesa'!AW$5)</f>
        <v>-104.65000000002328</v>
      </c>
      <c r="AX73" s="336">
        <f>SUMIFS('Conciliação Bancária 2016.17.18'!$J:$J,'Conciliação Bancária 2016.17.18'!$D:$D,'Base -Receita-Despesa'!AX$5)</f>
        <v>556978.12999999989</v>
      </c>
      <c r="AY73" s="336">
        <f>SUMIFS('Conciliação Bancária 2016.17.18'!$J:$J,'Conciliação Bancária 2016.17.18'!$D:$D,'Base -Receita-Despesa'!AY$5)</f>
        <v>570838.62999999861</v>
      </c>
      <c r="AZ73" s="336">
        <f>SUMIFS('Conciliação Bancária 2016.17.18'!$J:$J,'Conciliação Bancária 2016.17.18'!$D:$D,'Base -Receita-Despesa'!AZ$5)</f>
        <v>-1127092.44</v>
      </c>
      <c r="BA73" s="336">
        <f>SUMIFS('Conciliação Bancária 2016.17.18'!$J:$J,'Conciliação Bancária 2016.17.18'!$D:$D,'Base -Receita-Despesa'!BA$5)</f>
        <v>-34.120000000111759</v>
      </c>
      <c r="BB73" s="336">
        <f>SUMIFS('Conciliação Bancária 2016.17.18'!$J:$J,'Conciliação Bancária 2016.17.18'!$D:$D,'Base -Receita-Despesa'!BB$5)</f>
        <v>20496.330000000078</v>
      </c>
      <c r="BC73" s="336">
        <f>SUMIFS('Conciliação Bancária 2016.17.18'!$J:$J,'Conciliação Bancária 2016.17.18'!$D:$D,'Base -Receita-Despesa'!BC$5)</f>
        <v>-20078.009999999929</v>
      </c>
      <c r="BD73" s="336">
        <f>SUMIFS('Conciliação Bancária 2016.17.18'!$J:$J,'Conciliação Bancária 2016.17.18'!$D:$D,'Base -Receita-Despesa'!BD$5)</f>
        <v>500472.21000000124</v>
      </c>
      <c r="BE73" s="336">
        <f>SUMIFS('Conciliação Bancária 2016.17.18'!$J:$J,'Conciliação Bancária 2016.17.18'!$D:$D,'Base -Receita-Despesa'!BE$5)</f>
        <v>830939.07999999914</v>
      </c>
      <c r="BF73" s="336">
        <f>SUMIFS('Conciliação Bancária 2016.17.18'!$J:$J,'Conciliação Bancária 2016.17.18'!$D:$D,'Base -Receita-Despesa'!BF$5)</f>
        <v>-1317592.1200000003</v>
      </c>
      <c r="BG73" s="336">
        <f>SUMIFS('Conciliação Bancária 2016.17.18'!$J:$J,'Conciliação Bancária 2016.17.18'!$A:$A,AU3)</f>
        <v>15068.300000001491</v>
      </c>
      <c r="BJ73" s="336">
        <f>SUMIFS('Conciliação Bancária 2016.17.18'!$J:$J,'Conciliação Bancária 2016.17.18'!$D:$D,'Base -Receita-Despesa'!BJ$5)</f>
        <v>246.03999999980792</v>
      </c>
      <c r="BK73" s="336">
        <f>SUMIFS('Conciliação Bancária 2016.17.18'!$J:$J,'Conciliação Bancária 2016.17.18'!$D:$D,'Base -Receita-Despesa'!BK$5)</f>
        <v>470.66000000006181</v>
      </c>
      <c r="BL73" s="336">
        <f>SUMIFS('Conciliação Bancária 2016.17.18'!$J:$J,'Conciliação Bancária 2016.17.18'!$D:$D,'Base -Receita-Despesa'!BL$5)</f>
        <v>853260.97999999882</v>
      </c>
      <c r="BM73" s="336">
        <f>SUMIFS('Conciliação Bancária 2016.17.18'!$J:$J,'Conciliação Bancária 2016.17.18'!$D:$D,'Base -Receita-Despesa'!BM$5)</f>
        <v>-830372.71000000171</v>
      </c>
      <c r="BN73" s="336">
        <f>SUMIFS('Conciliação Bancária 2016.17.18'!$J:$J,'Conciliação Bancária 2016.17.18'!$D:$D,'Base -Receita-Despesa'!BN$5)</f>
        <v>15764.850000000199</v>
      </c>
      <c r="BO73" s="336">
        <f>SUMIFS('Conciliação Bancária 2016.17.18'!$J:$J,'Conciliação Bancária 2016.17.18'!$D:$D,'Base -Receita-Despesa'!BO$5)</f>
        <v>1230736.8400000003</v>
      </c>
      <c r="BP73" s="336">
        <f>SUMIFS('Conciliação Bancária 2016.17.18'!$J:$J,'Conciliação Bancária 2016.17.18'!$D:$D,'Base -Receita-Despesa'!BP$5)</f>
        <v>-1215814.93</v>
      </c>
      <c r="BQ73" s="336">
        <f>SUMIFS('Conciliação Bancária 2016.17.18'!$J:$J,'Conciliação Bancária 2016.17.18'!$D:$D,'Base -Receita-Despesa'!BQ$5)</f>
        <v>1122771.7699999991</v>
      </c>
      <c r="BR73" s="336">
        <f>SUMIFS('Conciliação Bancária 2016.17.18'!$J:$J,'Conciliação Bancária 2016.17.18'!$D:$D,'Base -Receita-Despesa'!BR$5)</f>
        <v>-994359.05999999982</v>
      </c>
      <c r="BS73" s="336">
        <f>SUMIFS('Conciliação Bancária 2016.17.18'!$J:$J,'Conciliação Bancária 2016.17.18'!$D:$D,'Base -Receita-Despesa'!BS$5)</f>
        <v>81468.009999999704</v>
      </c>
      <c r="BT73" s="336">
        <f>SUMIFS('Conciliação Bancária 2016.17.18'!$J:$J,'Conciliação Bancária 2016.17.18'!$D:$D,'Base -Receita-Despesa'!BT$5)</f>
        <v>378936.82999999874</v>
      </c>
      <c r="BU73" s="336">
        <f>SUMIFS('Conciliação Bancária 2016.17.18'!$J:$J,'Conciliação Bancária 2016.17.18'!$D:$D,'Base -Receita-Despesa'!BU$5)</f>
        <v>-346975.80999999988</v>
      </c>
      <c r="BV73" s="336">
        <f>SUMIFS('Conciliação Bancária 2016.17.18'!$J:$J,'Conciliação Bancária 2016.17.18'!$A:$A,BJ3)</f>
        <v>296133.46999999566</v>
      </c>
    </row>
    <row r="74" spans="2:76" x14ac:dyDescent="0.3">
      <c r="B74" s="164"/>
      <c r="C74" s="117" t="b">
        <f t="shared" ref="C74:O74" si="280">ROUND(C72,2)=ROUND(C73,2)</f>
        <v>1</v>
      </c>
      <c r="D74" s="117" t="b">
        <f t="shared" si="280"/>
        <v>1</v>
      </c>
      <c r="E74" s="117" t="b">
        <f t="shared" si="280"/>
        <v>1</v>
      </c>
      <c r="F74" s="117" t="b">
        <f t="shared" si="280"/>
        <v>1</v>
      </c>
      <c r="G74" s="117" t="b">
        <f t="shared" si="280"/>
        <v>1</v>
      </c>
      <c r="H74" s="117" t="b">
        <f t="shared" si="280"/>
        <v>1</v>
      </c>
      <c r="I74" s="117" t="b">
        <f t="shared" si="280"/>
        <v>1</v>
      </c>
      <c r="J74" s="117" t="b">
        <f t="shared" si="280"/>
        <v>1</v>
      </c>
      <c r="K74" s="117" t="b">
        <f t="shared" si="280"/>
        <v>1</v>
      </c>
      <c r="L74" s="117" t="b">
        <f t="shared" si="280"/>
        <v>1</v>
      </c>
      <c r="M74" s="117" t="b">
        <f t="shared" si="280"/>
        <v>1</v>
      </c>
      <c r="N74" s="117" t="b">
        <f t="shared" si="280"/>
        <v>1</v>
      </c>
      <c r="O74" s="117" t="b">
        <f t="shared" si="280"/>
        <v>1</v>
      </c>
      <c r="P74" s="213"/>
      <c r="Q74" s="117" t="b">
        <f t="shared" ref="Q74:AC74" si="281">ROUND(Q72,2)=ROUND(Q73,2)</f>
        <v>1</v>
      </c>
      <c r="R74" s="117" t="b">
        <f t="shared" si="281"/>
        <v>1</v>
      </c>
      <c r="S74" s="117" t="b">
        <f t="shared" si="281"/>
        <v>1</v>
      </c>
      <c r="T74" s="117" t="b">
        <f t="shared" si="281"/>
        <v>1</v>
      </c>
      <c r="U74" s="117" t="b">
        <f t="shared" si="281"/>
        <v>1</v>
      </c>
      <c r="V74" s="117" t="b">
        <f t="shared" si="281"/>
        <v>1</v>
      </c>
      <c r="W74" s="117" t="b">
        <f t="shared" si="281"/>
        <v>1</v>
      </c>
      <c r="X74" s="117" t="b">
        <f t="shared" si="281"/>
        <v>1</v>
      </c>
      <c r="Y74" s="117" t="b">
        <f t="shared" si="281"/>
        <v>1</v>
      </c>
      <c r="Z74" s="117" t="b">
        <f t="shared" si="281"/>
        <v>1</v>
      </c>
      <c r="AA74" s="117" t="b">
        <f t="shared" si="281"/>
        <v>1</v>
      </c>
      <c r="AB74" s="117" t="b">
        <f t="shared" si="281"/>
        <v>1</v>
      </c>
      <c r="AC74" s="117" t="b">
        <f t="shared" si="281"/>
        <v>1</v>
      </c>
      <c r="AE74" s="117"/>
      <c r="AF74" s="117" t="b">
        <f t="shared" ref="AF74:AR74" si="282">ROUND(AF72,2)=ROUND(AF73,2)</f>
        <v>1</v>
      </c>
      <c r="AG74" s="117" t="b">
        <f t="shared" si="282"/>
        <v>1</v>
      </c>
      <c r="AH74" s="117" t="b">
        <f t="shared" si="282"/>
        <v>1</v>
      </c>
      <c r="AI74" s="117" t="b">
        <f t="shared" si="282"/>
        <v>1</v>
      </c>
      <c r="AJ74" s="117" t="b">
        <f t="shared" si="282"/>
        <v>1</v>
      </c>
      <c r="AK74" s="117" t="b">
        <f t="shared" si="282"/>
        <v>1</v>
      </c>
      <c r="AL74" s="117" t="b">
        <f t="shared" si="282"/>
        <v>1</v>
      </c>
      <c r="AM74" s="117" t="b">
        <f t="shared" si="282"/>
        <v>1</v>
      </c>
      <c r="AN74" s="117" t="b">
        <f t="shared" si="282"/>
        <v>1</v>
      </c>
      <c r="AO74" s="117" t="b">
        <f t="shared" si="282"/>
        <v>1</v>
      </c>
      <c r="AP74" s="117" t="b">
        <f t="shared" si="282"/>
        <v>1</v>
      </c>
      <c r="AQ74" s="117" t="b">
        <f t="shared" si="282"/>
        <v>1</v>
      </c>
      <c r="AR74" s="117" t="b">
        <f t="shared" si="282"/>
        <v>1</v>
      </c>
      <c r="AT74" s="117"/>
      <c r="AU74" s="117" t="b">
        <f t="shared" ref="AU74:BG74" si="283">ROUND(AU72,2)=ROUND(AU73,2)</f>
        <v>1</v>
      </c>
      <c r="AV74" s="117" t="b">
        <f t="shared" si="283"/>
        <v>1</v>
      </c>
      <c r="AW74" s="117" t="b">
        <f t="shared" si="283"/>
        <v>1</v>
      </c>
      <c r="AX74" s="117" t="b">
        <f t="shared" si="283"/>
        <v>1</v>
      </c>
      <c r="AY74" s="117" t="b">
        <f t="shared" si="283"/>
        <v>1</v>
      </c>
      <c r="AZ74" s="117" t="b">
        <f t="shared" si="283"/>
        <v>1</v>
      </c>
      <c r="BA74" s="117" t="b">
        <f t="shared" si="283"/>
        <v>1</v>
      </c>
      <c r="BB74" s="117" t="b">
        <f t="shared" si="283"/>
        <v>1</v>
      </c>
      <c r="BC74" s="117" t="b">
        <f t="shared" si="283"/>
        <v>1</v>
      </c>
      <c r="BD74" s="117" t="b">
        <f t="shared" si="283"/>
        <v>1</v>
      </c>
      <c r="BE74" s="117" t="b">
        <f t="shared" si="283"/>
        <v>1</v>
      </c>
      <c r="BF74" s="117" t="b">
        <f t="shared" si="283"/>
        <v>1</v>
      </c>
      <c r="BG74" s="117" t="b">
        <f t="shared" si="283"/>
        <v>1</v>
      </c>
      <c r="BI74" s="117"/>
      <c r="BJ74" s="117" t="b">
        <f t="shared" ref="BJ74:BV74" si="284">ROUND(BJ72,2)=ROUND(BJ73,2)</f>
        <v>1</v>
      </c>
      <c r="BK74" s="117" t="b">
        <f t="shared" si="284"/>
        <v>1</v>
      </c>
      <c r="BL74" s="117" t="b">
        <f t="shared" si="284"/>
        <v>1</v>
      </c>
      <c r="BM74" s="117" t="b">
        <f t="shared" si="284"/>
        <v>1</v>
      </c>
      <c r="BN74" s="117" t="b">
        <f t="shared" si="284"/>
        <v>1</v>
      </c>
      <c r="BO74" s="117" t="b">
        <f t="shared" si="284"/>
        <v>1</v>
      </c>
      <c r="BP74" s="117" t="b">
        <f t="shared" si="284"/>
        <v>1</v>
      </c>
      <c r="BQ74" s="117" t="b">
        <f t="shared" si="284"/>
        <v>1</v>
      </c>
      <c r="BR74" s="117" t="b">
        <f t="shared" si="284"/>
        <v>1</v>
      </c>
      <c r="BS74" s="117" t="b">
        <f t="shared" si="284"/>
        <v>1</v>
      </c>
      <c r="BT74" s="117" t="b">
        <f t="shared" si="284"/>
        <v>1</v>
      </c>
      <c r="BU74" s="117" t="b">
        <f t="shared" si="284"/>
        <v>1</v>
      </c>
      <c r="BV74" s="117" t="b">
        <f t="shared" si="284"/>
        <v>1</v>
      </c>
      <c r="BX74" s="117"/>
    </row>
    <row r="75" spans="2:76"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c r="BJ75" s="162"/>
      <c r="BK75" s="162"/>
      <c r="BL75" s="162"/>
      <c r="BM75" s="118"/>
      <c r="BO75" s="119"/>
      <c r="BP75" s="163"/>
      <c r="BX75" s="117"/>
    </row>
    <row r="76" spans="2:76"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c r="BJ76" s="162"/>
      <c r="BK76" s="162"/>
      <c r="BL76" s="162"/>
      <c r="BM76" s="118"/>
      <c r="BO76" s="119"/>
      <c r="BP76" s="163"/>
      <c r="BX76" s="117"/>
    </row>
    <row r="77" spans="2:76"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c r="BJ77" s="162"/>
      <c r="BK77" s="162"/>
      <c r="BL77" s="162"/>
      <c r="BM77" s="118"/>
      <c r="BO77" s="119"/>
      <c r="BP77" s="163"/>
      <c r="BX77" s="117"/>
    </row>
    <row r="78" spans="2:76"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c r="BJ78" s="162"/>
      <c r="BK78" s="162"/>
      <c r="BL78" s="162"/>
      <c r="BM78" s="162"/>
      <c r="BO78" s="119"/>
      <c r="BP78" s="163"/>
      <c r="BX78" s="117"/>
    </row>
    <row r="79" spans="2:76"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c r="BJ79" s="162"/>
      <c r="BK79" s="162"/>
      <c r="BL79" s="162"/>
      <c r="BM79" s="118"/>
      <c r="BO79" s="119"/>
      <c r="BP79" s="163"/>
      <c r="BX79" s="117"/>
    </row>
    <row r="80" spans="2:76"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c r="BJ80" s="162"/>
      <c r="BK80" s="162"/>
      <c r="BL80" s="162"/>
      <c r="BM80" s="118"/>
      <c r="BP80" s="163"/>
      <c r="BX80" s="117"/>
    </row>
    <row r="81" spans="2:76"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c r="BJ81" s="162"/>
      <c r="BK81" s="162"/>
      <c r="BL81" s="162"/>
      <c r="BM81" s="118"/>
      <c r="BO81" s="119"/>
      <c r="BP81" s="163"/>
      <c r="BX81" s="117"/>
    </row>
    <row r="82" spans="2:76"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c r="BJ82" s="162"/>
      <c r="BK82" s="162"/>
      <c r="BL82" s="162"/>
      <c r="BM82" s="162"/>
      <c r="BN82" s="119"/>
      <c r="BO82" s="119"/>
      <c r="BP82" s="259"/>
    </row>
    <row r="83" spans="2:76"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c r="BJ83" s="162"/>
      <c r="BK83" s="162"/>
      <c r="BL83" s="162"/>
      <c r="BM83" s="118"/>
      <c r="BO83" s="119"/>
      <c r="BP83" s="163"/>
      <c r="BX83" s="117"/>
    </row>
    <row r="84" spans="2:76"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c r="BJ84" s="162"/>
      <c r="BK84" s="162"/>
      <c r="BL84" s="162"/>
      <c r="BM84" s="118"/>
      <c r="BO84" s="119"/>
      <c r="BP84" s="163"/>
      <c r="BX84" s="117"/>
    </row>
    <row r="85" spans="2:76"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c r="BJ85" s="162"/>
      <c r="BK85" s="162"/>
      <c r="BL85" s="162"/>
      <c r="BM85" s="118"/>
      <c r="BO85" s="119"/>
      <c r="BP85" s="163"/>
      <c r="BX85" s="117"/>
    </row>
    <row r="86" spans="2:76"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c r="BJ86" s="162"/>
      <c r="BK86" s="162"/>
      <c r="BL86" s="162"/>
      <c r="BM86" s="118"/>
      <c r="BO86" s="119"/>
      <c r="BP86" s="163"/>
      <c r="BX86" s="117"/>
    </row>
    <row r="87" spans="2:76"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c r="BJ87" s="162"/>
      <c r="BK87" s="162"/>
      <c r="BL87" s="162"/>
      <c r="BM87" s="118"/>
      <c r="BO87" s="119"/>
      <c r="BP87" s="163"/>
      <c r="BX87" s="117"/>
    </row>
    <row r="88" spans="2:76"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c r="BJ88" s="162"/>
      <c r="BK88" s="162"/>
      <c r="BL88" s="162"/>
      <c r="BM88" s="162"/>
      <c r="BN88" s="119"/>
      <c r="BO88" s="119"/>
      <c r="BP88" s="259"/>
    </row>
    <row r="89" spans="2:76"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c r="BJ89" s="162"/>
      <c r="BK89" s="162"/>
      <c r="BL89" s="162"/>
      <c r="BM89" s="118"/>
      <c r="BN89" s="119"/>
      <c r="BO89" s="119"/>
      <c r="BP89" s="259"/>
    </row>
    <row r="90" spans="2:76"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c r="BJ90" s="162"/>
      <c r="BK90" s="162"/>
      <c r="BL90" s="162"/>
      <c r="BM90" s="118"/>
      <c r="BN90" s="119"/>
      <c r="BO90" s="119"/>
      <c r="BP90" s="259"/>
    </row>
    <row r="91" spans="2:76"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c r="BJ91" s="118"/>
      <c r="BK91" s="162"/>
      <c r="BL91" s="118"/>
      <c r="BM91" s="118"/>
      <c r="BN91" s="119"/>
      <c r="BO91" s="119"/>
      <c r="BP91" s="259"/>
    </row>
    <row r="92" spans="2:76"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c r="BJ92" s="162"/>
      <c r="BK92" s="162"/>
      <c r="BL92" s="162"/>
      <c r="BM92" s="118"/>
      <c r="BN92" s="119"/>
      <c r="BO92" s="120"/>
      <c r="BP92" s="259"/>
    </row>
    <row r="93" spans="2:76"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c r="BJ93" s="166"/>
      <c r="BK93" s="162"/>
      <c r="BL93" s="166"/>
      <c r="BM93" s="162"/>
      <c r="BN93" s="119"/>
      <c r="BO93" s="119"/>
      <c r="BP93" s="259"/>
    </row>
    <row r="94" spans="2:76" x14ac:dyDescent="0.3">
      <c r="AF94" s="118"/>
      <c r="AG94" s="118"/>
      <c r="AI94" s="118"/>
      <c r="AK94" s="119"/>
      <c r="AL94" s="163"/>
      <c r="AU94" s="118"/>
      <c r="AV94" s="118"/>
      <c r="AX94" s="118"/>
      <c r="AZ94" s="119"/>
      <c r="BA94" s="163"/>
      <c r="BJ94" s="118"/>
      <c r="BK94" s="118"/>
      <c r="BM94" s="118"/>
      <c r="BO94" s="119"/>
      <c r="BP94" s="163"/>
    </row>
    <row r="95" spans="2:76" x14ac:dyDescent="0.3">
      <c r="AF95" s="118"/>
      <c r="AG95" s="118"/>
      <c r="AI95" s="118"/>
      <c r="AK95" s="119"/>
      <c r="AL95" s="163"/>
      <c r="AU95" s="118"/>
      <c r="AV95" s="118"/>
      <c r="AX95" s="118"/>
      <c r="AZ95" s="119"/>
      <c r="BA95" s="163"/>
      <c r="BJ95" s="118"/>
      <c r="BK95" s="118"/>
      <c r="BM95" s="118"/>
      <c r="BO95" s="119"/>
      <c r="BP95" s="163"/>
    </row>
    <row r="96" spans="2:76" x14ac:dyDescent="0.3">
      <c r="AF96" s="118"/>
      <c r="AG96" s="118"/>
      <c r="AI96" s="118"/>
      <c r="AK96" s="119"/>
      <c r="AL96" s="163"/>
      <c r="AU96" s="118"/>
      <c r="AV96" s="118"/>
      <c r="AX96" s="118"/>
      <c r="AZ96" s="119"/>
      <c r="BA96" s="163"/>
      <c r="BJ96" s="118"/>
      <c r="BK96" s="118"/>
      <c r="BM96" s="118"/>
      <c r="BO96" s="119"/>
      <c r="BP96" s="163"/>
    </row>
    <row r="97" spans="2:68" x14ac:dyDescent="0.3">
      <c r="AF97" s="118"/>
      <c r="AG97" s="118"/>
      <c r="AI97" s="118"/>
      <c r="AK97" s="119"/>
      <c r="AL97" s="163"/>
      <c r="AU97" s="118"/>
      <c r="AV97" s="118"/>
      <c r="AX97" s="118"/>
      <c r="AZ97" s="119"/>
      <c r="BA97" s="163"/>
      <c r="BJ97" s="118"/>
      <c r="BK97" s="118"/>
      <c r="BM97" s="118"/>
      <c r="BO97" s="119"/>
      <c r="BP97" s="163"/>
    </row>
    <row r="98" spans="2:68" x14ac:dyDescent="0.3">
      <c r="AF98" s="118"/>
      <c r="AG98" s="118"/>
      <c r="AI98" s="118"/>
      <c r="AK98" s="119"/>
      <c r="AL98" s="163"/>
      <c r="AU98" s="118"/>
      <c r="AV98" s="118"/>
      <c r="AX98" s="118"/>
      <c r="AZ98" s="119"/>
      <c r="BA98" s="163"/>
      <c r="BJ98" s="118"/>
      <c r="BK98" s="118"/>
      <c r="BM98" s="118"/>
      <c r="BO98" s="119"/>
      <c r="BP98" s="163"/>
    </row>
    <row r="99" spans="2:68"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c r="BL99" s="162"/>
      <c r="BM99" s="162"/>
      <c r="BN99" s="119"/>
      <c r="BO99" s="119"/>
    </row>
    <row r="100" spans="2:68"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c r="BJ100" s="118"/>
      <c r="BK100" s="118"/>
      <c r="BM100" s="168"/>
      <c r="BO100" s="119"/>
      <c r="BP100" s="163"/>
    </row>
    <row r="101" spans="2:68"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c r="BJ101" s="118"/>
      <c r="BK101" s="118"/>
      <c r="BM101" s="162"/>
      <c r="BO101" s="119"/>
      <c r="BP101" s="163"/>
    </row>
    <row r="102" spans="2:68" x14ac:dyDescent="0.3">
      <c r="AF102" s="118"/>
      <c r="AG102" s="118"/>
      <c r="AI102" s="118"/>
      <c r="AK102" s="119"/>
      <c r="AL102" s="163"/>
      <c r="AU102" s="118"/>
      <c r="AV102" s="118"/>
      <c r="AX102" s="118"/>
      <c r="AZ102" s="119"/>
      <c r="BA102" s="163"/>
      <c r="BJ102" s="118"/>
      <c r="BK102" s="118"/>
      <c r="BM102" s="118"/>
      <c r="BO102" s="119"/>
      <c r="BP102" s="163"/>
    </row>
    <row r="103" spans="2:68" x14ac:dyDescent="0.3">
      <c r="AF103" s="118"/>
      <c r="AG103" s="118"/>
      <c r="AI103" s="118"/>
      <c r="AK103" s="169"/>
      <c r="AL103" s="163"/>
      <c r="AU103" s="118"/>
      <c r="AV103" s="118"/>
      <c r="AX103" s="118"/>
      <c r="AZ103" s="169"/>
      <c r="BA103" s="163"/>
      <c r="BJ103" s="118"/>
      <c r="BK103" s="118"/>
      <c r="BM103" s="118"/>
      <c r="BO103" s="169"/>
      <c r="BP103" s="163"/>
    </row>
    <row r="104" spans="2:68" x14ac:dyDescent="0.3">
      <c r="AC104" s="170"/>
      <c r="AF104" s="118"/>
      <c r="AG104" s="118"/>
      <c r="AI104" s="118"/>
      <c r="AK104" s="169"/>
      <c r="AL104" s="163"/>
      <c r="AU104" s="118"/>
      <c r="AV104" s="118"/>
      <c r="AX104" s="118"/>
      <c r="AZ104" s="169"/>
      <c r="BA104" s="163"/>
      <c r="BJ104" s="118"/>
      <c r="BK104" s="118"/>
      <c r="BM104" s="118"/>
      <c r="BO104" s="169"/>
      <c r="BP104" s="163"/>
    </row>
    <row r="105" spans="2:68" x14ac:dyDescent="0.3">
      <c r="AK105" s="169"/>
      <c r="AL105" s="163"/>
      <c r="AZ105" s="169"/>
      <c r="BA105" s="163"/>
      <c r="BO105" s="169"/>
      <c r="BP105" s="163"/>
    </row>
    <row r="106" spans="2:68" x14ac:dyDescent="0.3">
      <c r="AK106" s="169"/>
      <c r="AL106" s="163"/>
      <c r="AZ106" s="169"/>
      <c r="BA106" s="163"/>
      <c r="BO106" s="169"/>
      <c r="BP106" s="163"/>
    </row>
  </sheetData>
  <mergeCells count="38">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S2:BV2"/>
    <mergeCell ref="BJ3:BW4"/>
    <mergeCell ref="BJ7:BW7"/>
    <mergeCell ref="BJ15:BW15"/>
    <mergeCell ref="BJ27:BW27"/>
    <mergeCell ref="BJ32:BW32"/>
    <mergeCell ref="BJ54:BW54"/>
    <mergeCell ref="BJ61:BW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ignoredErrors>
    <ignoredError sqref="BO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427"/>
      <c r="G2" s="427"/>
      <c r="H2" s="10"/>
      <c r="I2" s="10"/>
      <c r="J2" s="10"/>
      <c r="K2" s="10"/>
      <c r="L2" s="10"/>
    </row>
    <row r="3" spans="1:12" ht="19.5" customHeight="1" thickBot="1" x14ac:dyDescent="0.35">
      <c r="A3" s="179" t="s">
        <v>27</v>
      </c>
      <c r="B3" s="180">
        <v>3</v>
      </c>
      <c r="C3" s="180">
        <v>3</v>
      </c>
      <c r="D3" s="180">
        <v>1</v>
      </c>
      <c r="E3" s="254">
        <f t="shared" ref="E3:E5" si="0">IFERROR(D3/C3,0)</f>
        <v>0.33333333333333331</v>
      </c>
      <c r="F3" s="428"/>
      <c r="G3" s="428"/>
      <c r="H3" s="11"/>
      <c r="I3" s="11"/>
      <c r="J3" s="11"/>
      <c r="K3" s="11"/>
      <c r="L3" s="11"/>
    </row>
    <row r="4" spans="1:12" ht="19.5" customHeight="1" thickBot="1" x14ac:dyDescent="0.35">
      <c r="A4" s="179" t="s">
        <v>28</v>
      </c>
      <c r="B4" s="180">
        <v>110</v>
      </c>
      <c r="C4" s="180">
        <v>121</v>
      </c>
      <c r="D4" s="180">
        <v>108</v>
      </c>
      <c r="E4" s="254">
        <f t="shared" si="0"/>
        <v>0.8925619834710744</v>
      </c>
      <c r="F4" s="428"/>
      <c r="G4" s="428"/>
      <c r="H4" s="11"/>
      <c r="I4" s="11"/>
      <c r="J4" s="11"/>
      <c r="K4" s="11"/>
      <c r="L4" s="16"/>
    </row>
    <row r="5" spans="1:12" ht="19.5" customHeight="1" thickBot="1" x14ac:dyDescent="0.35">
      <c r="A5" s="179" t="s">
        <v>29</v>
      </c>
      <c r="B5" s="180">
        <v>0</v>
      </c>
      <c r="C5" s="180">
        <v>0</v>
      </c>
      <c r="D5" s="180">
        <v>0</v>
      </c>
      <c r="E5" s="254">
        <f t="shared" si="0"/>
        <v>0</v>
      </c>
      <c r="F5" s="428"/>
      <c r="G5" s="428"/>
      <c r="H5" s="11"/>
      <c r="I5" s="11"/>
      <c r="J5" s="11"/>
      <c r="K5" s="11"/>
      <c r="L5" s="11"/>
    </row>
    <row r="6" spans="1:12" ht="19.5" customHeight="1" thickBot="1" x14ac:dyDescent="0.35">
      <c r="A6" s="181" t="s">
        <v>30</v>
      </c>
      <c r="B6" s="182">
        <f>SUM(B3:B5)</f>
        <v>113</v>
      </c>
      <c r="C6" s="182">
        <f>SUM(C3:C5)</f>
        <v>124</v>
      </c>
      <c r="D6" s="182">
        <f>SUM(D3:D5)</f>
        <v>109</v>
      </c>
      <c r="E6" s="255">
        <f>D6/C6</f>
        <v>0.87903225806451613</v>
      </c>
      <c r="F6" s="428"/>
      <c r="G6" s="428"/>
      <c r="H6" s="12"/>
      <c r="I6" s="12"/>
      <c r="J6" s="12"/>
      <c r="K6" s="12"/>
      <c r="L6" s="12"/>
    </row>
    <row r="7" spans="1:12" ht="19.5" customHeight="1" x14ac:dyDescent="0.3">
      <c r="A7" s="183"/>
      <c r="B7" s="184"/>
      <c r="C7" s="184"/>
      <c r="D7" s="184"/>
      <c r="E7" s="185"/>
      <c r="F7" s="428"/>
      <c r="G7" s="428"/>
      <c r="H7" s="12"/>
      <c r="I7" s="12"/>
      <c r="J7" s="12"/>
      <c r="K7" s="12"/>
      <c r="L7" s="12"/>
    </row>
    <row r="8" spans="1:12" ht="26.4" x14ac:dyDescent="0.3">
      <c r="A8" s="186" t="s">
        <v>25</v>
      </c>
      <c r="B8" s="177">
        <v>2016</v>
      </c>
      <c r="C8" s="177">
        <v>2017</v>
      </c>
      <c r="D8" s="177">
        <v>2018</v>
      </c>
      <c r="E8" s="178" t="s">
        <v>26</v>
      </c>
      <c r="F8" s="428"/>
      <c r="G8" s="428"/>
      <c r="H8" s="12"/>
      <c r="I8" s="12"/>
      <c r="J8" s="12"/>
      <c r="K8" s="12"/>
      <c r="L8" s="12"/>
    </row>
    <row r="9" spans="1:12" x14ac:dyDescent="0.3">
      <c r="A9" s="187" t="s">
        <v>31</v>
      </c>
      <c r="B9" s="188">
        <v>8</v>
      </c>
      <c r="C9" s="188">
        <v>13</v>
      </c>
      <c r="D9" s="188">
        <v>1</v>
      </c>
      <c r="E9" s="254">
        <f t="shared" ref="E9:E12" si="1">IFERROR(D9/C9,0)</f>
        <v>7.6923076923076927E-2</v>
      </c>
      <c r="F9" s="428"/>
      <c r="G9" s="428"/>
      <c r="H9" s="12"/>
      <c r="I9" s="12"/>
      <c r="J9" s="12"/>
      <c r="K9" s="12"/>
      <c r="L9" s="12"/>
    </row>
    <row r="10" spans="1:12" ht="28.2" x14ac:dyDescent="0.3">
      <c r="A10" s="189" t="s">
        <v>32</v>
      </c>
      <c r="B10" s="188">
        <v>19</v>
      </c>
      <c r="C10" s="188">
        <v>38</v>
      </c>
      <c r="D10" s="188">
        <v>4</v>
      </c>
      <c r="E10" s="254">
        <f t="shared" si="1"/>
        <v>0.10526315789473684</v>
      </c>
      <c r="F10" s="428"/>
      <c r="G10" s="428"/>
      <c r="H10" s="12"/>
      <c r="I10" s="12"/>
      <c r="J10" s="12"/>
      <c r="K10" s="12"/>
      <c r="L10" s="12"/>
    </row>
    <row r="11" spans="1:12" ht="19.5" customHeight="1" x14ac:dyDescent="0.3">
      <c r="A11" s="187" t="s">
        <v>33</v>
      </c>
      <c r="B11" s="188">
        <v>110</v>
      </c>
      <c r="C11" s="188">
        <v>134</v>
      </c>
      <c r="D11" s="188">
        <v>108</v>
      </c>
      <c r="E11" s="254">
        <f t="shared" si="1"/>
        <v>0.80597014925373134</v>
      </c>
      <c r="F11" s="428"/>
      <c r="G11" s="428"/>
      <c r="H11" s="12"/>
      <c r="I11" s="12"/>
      <c r="J11" s="12"/>
      <c r="K11" s="12"/>
      <c r="L11" s="12"/>
    </row>
    <row r="12" spans="1:12" ht="19.5" customHeight="1" x14ac:dyDescent="0.3">
      <c r="A12" s="187" t="s">
        <v>34</v>
      </c>
      <c r="B12" s="188">
        <v>10</v>
      </c>
      <c r="C12" s="188">
        <v>6</v>
      </c>
      <c r="D12" s="188">
        <v>4</v>
      </c>
      <c r="E12" s="254">
        <f t="shared" si="1"/>
        <v>0.66666666666666663</v>
      </c>
      <c r="F12" s="428"/>
      <c r="G12" s="428"/>
      <c r="H12" s="12"/>
      <c r="I12" s="12"/>
      <c r="J12" s="12"/>
      <c r="K12" s="12"/>
      <c r="L12" s="12"/>
    </row>
    <row r="13" spans="1:12" ht="28.2" x14ac:dyDescent="0.3">
      <c r="A13" s="189" t="s">
        <v>35</v>
      </c>
      <c r="B13" s="188">
        <v>0</v>
      </c>
      <c r="C13" s="188">
        <v>0</v>
      </c>
      <c r="D13" s="188">
        <v>0</v>
      </c>
      <c r="E13" s="254">
        <f>IFERROR(D13/C13,0)</f>
        <v>0</v>
      </c>
      <c r="F13" s="428"/>
      <c r="G13" s="428"/>
      <c r="H13" s="12"/>
      <c r="I13" s="12"/>
      <c r="J13" s="12"/>
      <c r="K13" s="12"/>
      <c r="L13" s="12"/>
    </row>
    <row r="14" spans="1:12" ht="19.5" customHeight="1" x14ac:dyDescent="0.3">
      <c r="A14" s="187" t="s">
        <v>36</v>
      </c>
      <c r="B14" s="188">
        <v>33</v>
      </c>
      <c r="C14" s="188">
        <v>33</v>
      </c>
      <c r="D14" s="188">
        <v>33</v>
      </c>
      <c r="E14" s="254">
        <f t="shared" ref="E14" si="2">IFERROR(D14/C14,0)</f>
        <v>1</v>
      </c>
      <c r="F14" s="428"/>
      <c r="G14" s="428"/>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BH3" activePane="bottomRight" state="frozen"/>
      <selection pane="topRight" activeCell="E1" sqref="E1"/>
      <selection pane="bottomLeft" activeCell="A3" sqref="A3"/>
      <selection pane="bottomRight"/>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0">
        <v>42705</v>
      </c>
      <c r="Q2" s="295">
        <v>42736</v>
      </c>
      <c r="R2" s="108">
        <v>42767</v>
      </c>
      <c r="S2" s="108">
        <v>42795</v>
      </c>
      <c r="T2" s="108">
        <v>42826</v>
      </c>
      <c r="U2" s="108">
        <v>42856</v>
      </c>
      <c r="V2" s="108">
        <v>42887</v>
      </c>
      <c r="W2" s="108">
        <v>42917</v>
      </c>
      <c r="X2" s="108">
        <v>42948</v>
      </c>
      <c r="Y2" s="108">
        <v>42979</v>
      </c>
      <c r="Z2" s="108">
        <v>43009</v>
      </c>
      <c r="AA2" s="108">
        <v>43040</v>
      </c>
      <c r="AB2" s="291">
        <v>43070</v>
      </c>
      <c r="AC2" s="295">
        <v>43101</v>
      </c>
      <c r="AD2" s="108">
        <v>43132</v>
      </c>
      <c r="AE2" s="108">
        <v>43160</v>
      </c>
      <c r="AF2" s="108">
        <v>43191</v>
      </c>
      <c r="AG2" s="108">
        <v>43221</v>
      </c>
      <c r="AH2" s="108">
        <v>43252</v>
      </c>
      <c r="AI2" s="108">
        <v>43282</v>
      </c>
      <c r="AJ2" s="108">
        <v>43313</v>
      </c>
      <c r="AK2" s="108">
        <v>43344</v>
      </c>
      <c r="AL2" s="108">
        <v>43374</v>
      </c>
      <c r="AM2" s="108">
        <v>43405</v>
      </c>
      <c r="AN2" s="291">
        <v>43435</v>
      </c>
      <c r="AO2" s="30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1">
        <f t="shared" si="0"/>
        <v>43800</v>
      </c>
      <c r="BA2" s="29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1">
        <f t="shared" si="0"/>
        <v>44166</v>
      </c>
      <c r="BM2" s="29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429" t="s">
        <v>3811</v>
      </c>
      <c r="C3" s="432" t="s">
        <v>2240</v>
      </c>
      <c r="D3" s="110" t="s">
        <v>3812</v>
      </c>
      <c r="E3" s="111">
        <v>50</v>
      </c>
      <c r="F3" s="111">
        <v>24.7</v>
      </c>
      <c r="G3" s="111">
        <v>291.51</v>
      </c>
      <c r="H3" s="111">
        <v>199774.45</v>
      </c>
      <c r="I3" s="111">
        <v>11430.64</v>
      </c>
      <c r="J3" s="111">
        <v>215.61</v>
      </c>
      <c r="K3" s="111">
        <v>190.31</v>
      </c>
      <c r="L3" s="111">
        <v>165.01</v>
      </c>
      <c r="M3" s="111">
        <v>24.7</v>
      </c>
      <c r="N3" s="111">
        <v>1.05</v>
      </c>
      <c r="O3" s="111">
        <v>11463.08</v>
      </c>
      <c r="P3" s="301">
        <v>213.87</v>
      </c>
      <c r="Q3" s="296">
        <v>0</v>
      </c>
      <c r="R3" s="111">
        <f>Q4</f>
        <v>391868.68</v>
      </c>
      <c r="S3" s="111">
        <v>318173.42</v>
      </c>
      <c r="T3" s="111">
        <v>580189.96</v>
      </c>
      <c r="U3" s="111">
        <v>47694.48</v>
      </c>
      <c r="V3" s="111">
        <v>2424.48</v>
      </c>
      <c r="W3" s="400">
        <v>10127.629999999999</v>
      </c>
      <c r="X3" s="111">
        <v>401.75</v>
      </c>
      <c r="Y3" s="111">
        <v>309.17</v>
      </c>
      <c r="Z3" s="111">
        <v>291655.92</v>
      </c>
      <c r="AA3" s="111">
        <v>0</v>
      </c>
      <c r="AB3" s="292">
        <v>822173.01</v>
      </c>
      <c r="AC3" s="29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2">
        <f t="shared" si="2"/>
        <v>497501.75</v>
      </c>
      <c r="AZ3" s="111">
        <f t="shared" si="2"/>
        <v>1322162.8500000001</v>
      </c>
      <c r="BA3" s="111">
        <f t="shared" si="2"/>
        <v>206.3</v>
      </c>
      <c r="BB3" s="111">
        <f t="shared" si="2"/>
        <v>0</v>
      </c>
      <c r="BC3" s="111">
        <f t="shared" si="2"/>
        <v>0</v>
      </c>
      <c r="BD3" s="111">
        <f t="shared" si="2"/>
        <v>845781.8</v>
      </c>
      <c r="BE3" s="111">
        <f t="shared" si="2"/>
        <v>0</v>
      </c>
      <c r="BF3" s="111">
        <f t="shared" si="2"/>
        <v>6275.55</v>
      </c>
      <c r="BG3" s="111">
        <f t="shared" si="2"/>
        <v>1225422.9099999999</v>
      </c>
      <c r="BH3" s="111">
        <f t="shared" si="2"/>
        <v>0</v>
      </c>
      <c r="BI3" s="111">
        <f t="shared" si="2"/>
        <v>1114415.98</v>
      </c>
      <c r="BJ3" s="111">
        <f t="shared" si="2"/>
        <v>944305.54</v>
      </c>
      <c r="BK3" s="111">
        <f t="shared" si="2"/>
        <v>1017989.26</v>
      </c>
      <c r="BL3" s="111">
        <f t="shared" si="2"/>
        <v>1391918.6600000001</v>
      </c>
      <c r="BM3" s="111"/>
      <c r="BN3" s="111"/>
      <c r="BO3" s="111"/>
      <c r="BP3" s="111"/>
      <c r="BQ3" s="111"/>
      <c r="BR3" s="111"/>
      <c r="BS3" s="111"/>
      <c r="BT3" s="111"/>
      <c r="BU3" s="111"/>
      <c r="BV3" s="111"/>
      <c r="BW3" s="111"/>
      <c r="BX3" s="111"/>
    </row>
    <row r="4" spans="2:76" ht="13.5" customHeight="1" x14ac:dyDescent="0.3">
      <c r="B4" s="430"/>
      <c r="C4" s="432"/>
      <c r="D4" s="110" t="s">
        <v>3813</v>
      </c>
      <c r="E4" s="111">
        <v>24.7</v>
      </c>
      <c r="F4" s="111">
        <v>291.51</v>
      </c>
      <c r="G4" s="111">
        <v>199774.45</v>
      </c>
      <c r="H4" s="111">
        <v>11430.64</v>
      </c>
      <c r="I4" s="111">
        <v>215.61</v>
      </c>
      <c r="J4" s="111">
        <v>190.31</v>
      </c>
      <c r="K4" s="111">
        <v>165.01</v>
      </c>
      <c r="L4" s="111">
        <v>24.7</v>
      </c>
      <c r="M4" s="111">
        <v>1.05</v>
      </c>
      <c r="N4" s="111">
        <v>11463.08</v>
      </c>
      <c r="O4" s="111">
        <v>213.87</v>
      </c>
      <c r="P4" s="301">
        <v>0</v>
      </c>
      <c r="Q4" s="296">
        <v>391868.68</v>
      </c>
      <c r="R4" s="111">
        <v>318173.42</v>
      </c>
      <c r="S4" s="111">
        <v>580189.96</v>
      </c>
      <c r="T4" s="111">
        <v>47694.48</v>
      </c>
      <c r="U4" s="111">
        <v>2424.48</v>
      </c>
      <c r="V4" s="400">
        <v>10127.629999999999</v>
      </c>
      <c r="W4" s="111">
        <v>401.75</v>
      </c>
      <c r="X4" s="111">
        <v>309.17</v>
      </c>
      <c r="Y4" s="111">
        <v>291655.92</v>
      </c>
      <c r="Z4" s="111">
        <v>0</v>
      </c>
      <c r="AA4" s="111">
        <v>822173.01</v>
      </c>
      <c r="AB4" s="292">
        <v>2806425.85</v>
      </c>
      <c r="AC4" s="296">
        <v>0</v>
      </c>
      <c r="AD4" s="111">
        <v>0</v>
      </c>
      <c r="AE4" s="111">
        <v>0</v>
      </c>
      <c r="AF4" s="390">
        <v>0</v>
      </c>
      <c r="AG4" s="111">
        <v>0</v>
      </c>
      <c r="AH4" s="111">
        <v>0</v>
      </c>
      <c r="AI4" s="111">
        <v>0</v>
      </c>
      <c r="AJ4" s="111">
        <v>0</v>
      </c>
      <c r="AK4" s="111">
        <v>300000</v>
      </c>
      <c r="AL4" s="111">
        <v>0</v>
      </c>
      <c r="AM4" s="111">
        <v>1284.6600000000001</v>
      </c>
      <c r="AN4" s="305">
        <v>0.94</v>
      </c>
      <c r="AO4" s="111">
        <v>59393.04</v>
      </c>
      <c r="AP4" s="111" t="s">
        <v>5086</v>
      </c>
      <c r="AQ4" s="111" t="s">
        <v>5086</v>
      </c>
      <c r="AR4" s="111">
        <v>56945.81</v>
      </c>
      <c r="AS4" s="111">
        <v>1127594.2</v>
      </c>
      <c r="AT4" s="111" t="s">
        <v>5086</v>
      </c>
      <c r="AU4" s="111" t="s">
        <v>5086</v>
      </c>
      <c r="AV4" s="111" t="s">
        <v>5086</v>
      </c>
      <c r="AW4" s="111" t="s">
        <v>5086</v>
      </c>
      <c r="AX4" s="111" t="s">
        <v>5086</v>
      </c>
      <c r="AY4" s="292">
        <v>0</v>
      </c>
      <c r="AZ4" s="111">
        <v>0</v>
      </c>
      <c r="BA4" s="111" t="s">
        <v>5087</v>
      </c>
      <c r="BB4" s="292" t="s">
        <v>5086</v>
      </c>
      <c r="BC4" s="174">
        <v>363361.16</v>
      </c>
      <c r="BD4" s="174" t="s">
        <v>5086</v>
      </c>
      <c r="BE4" s="174">
        <v>0</v>
      </c>
      <c r="BF4" s="174">
        <v>0</v>
      </c>
      <c r="BG4" s="174">
        <v>0</v>
      </c>
      <c r="BH4" s="174">
        <v>366363.97</v>
      </c>
      <c r="BI4" s="174">
        <v>0</v>
      </c>
      <c r="BJ4" s="174">
        <v>554952.74</v>
      </c>
      <c r="BK4" s="174">
        <v>159755.88</v>
      </c>
      <c r="BL4" s="111">
        <v>121260.65</v>
      </c>
      <c r="BM4" s="111"/>
      <c r="BN4" s="292"/>
      <c r="BO4" s="111"/>
      <c r="BP4" s="111"/>
      <c r="BQ4" s="111"/>
      <c r="BR4" s="111"/>
      <c r="BS4" s="111"/>
      <c r="BT4" s="111"/>
      <c r="BU4" s="111"/>
      <c r="BV4" s="111"/>
      <c r="BW4" s="111"/>
      <c r="BX4" s="111"/>
    </row>
    <row r="5" spans="2:76" ht="13.5" customHeight="1" x14ac:dyDescent="0.3">
      <c r="B5" s="430"/>
      <c r="C5" s="432" t="s">
        <v>2228</v>
      </c>
      <c r="D5" s="110" t="s">
        <v>3812</v>
      </c>
      <c r="E5" s="111">
        <v>50</v>
      </c>
      <c r="F5" s="111">
        <v>50</v>
      </c>
      <c r="G5" s="111">
        <v>50</v>
      </c>
      <c r="H5" s="111">
        <v>77875.78</v>
      </c>
      <c r="I5" s="111">
        <v>91326.14</v>
      </c>
      <c r="J5" s="111">
        <v>243007.75</v>
      </c>
      <c r="K5" s="111">
        <v>50</v>
      </c>
      <c r="L5" s="111">
        <v>50</v>
      </c>
      <c r="M5" s="111">
        <v>50</v>
      </c>
      <c r="N5" s="111">
        <v>50</v>
      </c>
      <c r="O5" s="111">
        <v>38035.85</v>
      </c>
      <c r="P5" s="301">
        <v>50</v>
      </c>
      <c r="Q5" s="296">
        <v>0</v>
      </c>
      <c r="R5" s="111">
        <v>50</v>
      </c>
      <c r="S5" s="111">
        <v>50</v>
      </c>
      <c r="T5" s="111">
        <v>5868.53</v>
      </c>
      <c r="U5" s="111">
        <v>118095.1</v>
      </c>
      <c r="V5" s="111">
        <v>32406.81</v>
      </c>
      <c r="W5" s="401">
        <v>53693.26</v>
      </c>
      <c r="X5" s="111">
        <v>9266.33</v>
      </c>
      <c r="Y5" s="111">
        <v>12665.76</v>
      </c>
      <c r="Z5" s="111">
        <v>0</v>
      </c>
      <c r="AA5" s="111">
        <v>0</v>
      </c>
      <c r="AB5" s="292">
        <v>0</v>
      </c>
      <c r="AC5" s="296">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2"/>
      <c r="AZ5" s="111"/>
      <c r="BA5" s="111"/>
      <c r="BB5" s="292"/>
      <c r="BC5" s="111"/>
      <c r="BD5" s="111"/>
      <c r="BE5" s="111"/>
      <c r="BF5" s="111"/>
      <c r="BG5" s="111"/>
      <c r="BH5" s="111"/>
      <c r="BI5" s="111"/>
      <c r="BJ5" s="111"/>
      <c r="BK5" s="111"/>
      <c r="BL5" s="111"/>
      <c r="BM5" s="111"/>
      <c r="BN5" s="292"/>
      <c r="BO5" s="111"/>
      <c r="BP5" s="111"/>
      <c r="BQ5" s="111"/>
      <c r="BR5" s="111"/>
      <c r="BS5" s="111"/>
      <c r="BT5" s="111"/>
      <c r="BU5" s="111"/>
      <c r="BV5" s="111"/>
      <c r="BW5" s="111"/>
      <c r="BX5" s="111"/>
    </row>
    <row r="6" spans="2:76" ht="13.5" customHeight="1" x14ac:dyDescent="0.3">
      <c r="B6" s="430"/>
      <c r="C6" s="432"/>
      <c r="D6" s="110" t="s">
        <v>3813</v>
      </c>
      <c r="E6" s="111">
        <v>50</v>
      </c>
      <c r="F6" s="111">
        <v>50</v>
      </c>
      <c r="G6" s="111">
        <v>77875.78</v>
      </c>
      <c r="H6" s="111">
        <v>91326.14</v>
      </c>
      <c r="I6" s="111">
        <v>243007.75</v>
      </c>
      <c r="J6" s="111">
        <v>50</v>
      </c>
      <c r="K6" s="111">
        <v>50</v>
      </c>
      <c r="L6" s="111">
        <v>50</v>
      </c>
      <c r="M6" s="111">
        <v>50</v>
      </c>
      <c r="N6" s="111">
        <v>38035.85</v>
      </c>
      <c r="O6" s="111">
        <v>50</v>
      </c>
      <c r="P6" s="301">
        <v>0</v>
      </c>
      <c r="Q6" s="296">
        <v>50</v>
      </c>
      <c r="R6" s="111">
        <v>50</v>
      </c>
      <c r="S6" s="111">
        <v>5868.53</v>
      </c>
      <c r="T6" s="111">
        <v>118095.1</v>
      </c>
      <c r="U6" s="111">
        <v>32406.81</v>
      </c>
      <c r="V6" s="401">
        <v>53693.26</v>
      </c>
      <c r="W6" s="111">
        <v>9266.33</v>
      </c>
      <c r="X6" s="111">
        <v>12665.76</v>
      </c>
      <c r="Y6" s="111">
        <v>0</v>
      </c>
      <c r="Z6" s="111">
        <v>0</v>
      </c>
      <c r="AA6" s="111">
        <v>0</v>
      </c>
      <c r="AB6" s="292">
        <v>0</v>
      </c>
      <c r="AC6" s="296">
        <v>0</v>
      </c>
      <c r="AD6" s="111">
        <v>0</v>
      </c>
      <c r="AE6" s="111">
        <v>0</v>
      </c>
      <c r="AF6" s="390">
        <v>499177.1</v>
      </c>
      <c r="AG6" s="111">
        <v>0</v>
      </c>
      <c r="AH6" s="111">
        <v>0</v>
      </c>
      <c r="AI6" s="111">
        <v>0</v>
      </c>
      <c r="AJ6" s="111">
        <v>0</v>
      </c>
      <c r="AK6" s="111">
        <v>9866.39</v>
      </c>
      <c r="AL6" s="111">
        <v>34702.74</v>
      </c>
      <c r="AM6" s="111">
        <v>499539.88</v>
      </c>
      <c r="AN6" s="305">
        <v>0</v>
      </c>
      <c r="AO6" s="111" t="s">
        <v>5087</v>
      </c>
      <c r="AP6" s="111">
        <v>35.880000000000003</v>
      </c>
      <c r="AQ6" s="111" t="s">
        <v>5086</v>
      </c>
      <c r="AR6" s="111">
        <v>500015.2</v>
      </c>
      <c r="AS6" s="111">
        <v>4.55</v>
      </c>
      <c r="AT6" s="111">
        <v>295.56</v>
      </c>
      <c r="AU6" s="111" t="s">
        <v>5086</v>
      </c>
      <c r="AV6" s="111">
        <v>20210.87</v>
      </c>
      <c r="AW6" s="111" t="s">
        <v>5086</v>
      </c>
      <c r="AX6" s="111">
        <v>497501.75</v>
      </c>
      <c r="AY6" s="292">
        <v>1322162.8500000001</v>
      </c>
      <c r="AZ6" s="111">
        <v>206.3</v>
      </c>
      <c r="BA6" s="111" t="s">
        <v>5087</v>
      </c>
      <c r="BB6" s="292" t="s">
        <v>5086</v>
      </c>
      <c r="BC6" s="174">
        <v>482420.64</v>
      </c>
      <c r="BD6" s="174" t="s">
        <v>5086</v>
      </c>
      <c r="BE6" s="174">
        <v>6275.55</v>
      </c>
      <c r="BF6" s="174">
        <v>1225422.9099999999</v>
      </c>
      <c r="BG6" s="174">
        <v>0</v>
      </c>
      <c r="BH6" s="174">
        <v>748052.01</v>
      </c>
      <c r="BI6" s="174">
        <v>944305.54</v>
      </c>
      <c r="BJ6" s="174">
        <v>463036.52</v>
      </c>
      <c r="BK6" s="174">
        <v>1232162.78</v>
      </c>
      <c r="BL6" s="111">
        <v>909634.65</v>
      </c>
      <c r="BM6" s="111"/>
      <c r="BN6" s="292"/>
      <c r="BO6" s="111"/>
      <c r="BP6" s="111"/>
      <c r="BQ6" s="111"/>
      <c r="BR6" s="111"/>
      <c r="BS6" s="111"/>
      <c r="BT6" s="111"/>
      <c r="BU6" s="111"/>
      <c r="BV6" s="111"/>
      <c r="BW6" s="111"/>
      <c r="BX6" s="111"/>
    </row>
    <row r="7" spans="2:76" ht="13.5" customHeight="1" x14ac:dyDescent="0.3">
      <c r="B7" s="430"/>
      <c r="C7" s="432" t="s">
        <v>2339</v>
      </c>
      <c r="D7" s="110" t="s">
        <v>3812</v>
      </c>
      <c r="E7" s="111">
        <v>50</v>
      </c>
      <c r="F7" s="111">
        <v>24.7</v>
      </c>
      <c r="G7" s="111">
        <v>50</v>
      </c>
      <c r="H7" s="111">
        <v>50</v>
      </c>
      <c r="I7" s="111">
        <v>24.7</v>
      </c>
      <c r="J7" s="111">
        <v>50</v>
      </c>
      <c r="K7" s="111">
        <v>24.7</v>
      </c>
      <c r="L7" s="111">
        <v>24.7</v>
      </c>
      <c r="M7" s="111">
        <v>24.7</v>
      </c>
      <c r="N7" s="111">
        <v>24.7</v>
      </c>
      <c r="O7" s="111">
        <v>24.7</v>
      </c>
      <c r="P7" s="301">
        <v>24.7</v>
      </c>
      <c r="Q7" s="296">
        <v>24.7</v>
      </c>
      <c r="R7" s="111">
        <v>24.7</v>
      </c>
      <c r="S7" s="111">
        <v>24.7</v>
      </c>
      <c r="T7" s="111">
        <v>24.7</v>
      </c>
      <c r="U7" s="111">
        <v>24.7</v>
      </c>
      <c r="V7" s="111">
        <v>24.7</v>
      </c>
      <c r="W7" s="111">
        <v>24.7</v>
      </c>
      <c r="X7" s="111">
        <v>0</v>
      </c>
      <c r="Y7" s="111">
        <v>0</v>
      </c>
      <c r="Z7" s="111">
        <v>0</v>
      </c>
      <c r="AA7" s="111">
        <v>0</v>
      </c>
      <c r="AB7" s="292">
        <v>0</v>
      </c>
      <c r="AC7" s="296">
        <v>0</v>
      </c>
      <c r="AD7" s="111">
        <v>0</v>
      </c>
      <c r="AE7" s="111">
        <v>0</v>
      </c>
      <c r="AF7" s="111">
        <v>0</v>
      </c>
      <c r="AG7" s="111">
        <v>0</v>
      </c>
      <c r="AH7" s="111">
        <v>0</v>
      </c>
      <c r="AI7" s="111">
        <v>0</v>
      </c>
      <c r="AJ7" s="111">
        <v>0</v>
      </c>
      <c r="AK7" s="111">
        <v>0</v>
      </c>
      <c r="AL7" s="111">
        <v>0</v>
      </c>
      <c r="AM7" s="111">
        <v>0</v>
      </c>
      <c r="AN7" s="305">
        <v>0</v>
      </c>
      <c r="AO7" s="111"/>
      <c r="AP7" s="111"/>
      <c r="AQ7" s="111"/>
      <c r="AR7" s="111"/>
      <c r="AS7" s="111"/>
      <c r="AT7" s="111"/>
      <c r="AU7" s="111"/>
      <c r="AV7" s="111"/>
      <c r="AW7" s="111"/>
      <c r="AX7" s="111"/>
      <c r="AY7" s="292"/>
      <c r="AZ7" s="111"/>
      <c r="BA7" s="111"/>
      <c r="BB7" s="292"/>
      <c r="BC7" s="111"/>
      <c r="BD7" s="111"/>
      <c r="BE7" s="111"/>
      <c r="BF7" s="111"/>
      <c r="BG7" s="111"/>
      <c r="BH7" s="111"/>
      <c r="BI7" s="111"/>
      <c r="BJ7" s="111"/>
      <c r="BK7" s="111"/>
      <c r="BL7" s="111"/>
      <c r="BM7" s="111"/>
      <c r="BN7" s="292"/>
      <c r="BO7" s="111"/>
      <c r="BP7" s="111"/>
      <c r="BQ7" s="111"/>
      <c r="BR7" s="111"/>
      <c r="BS7" s="111"/>
      <c r="BT7" s="111"/>
      <c r="BU7" s="111"/>
      <c r="BV7" s="111"/>
      <c r="BW7" s="111"/>
      <c r="BX7" s="111"/>
    </row>
    <row r="8" spans="2:76" ht="13.5" customHeight="1" x14ac:dyDescent="0.3">
      <c r="B8" s="431"/>
      <c r="C8" s="432"/>
      <c r="D8" s="110" t="s">
        <v>3813</v>
      </c>
      <c r="E8" s="111">
        <v>24.7</v>
      </c>
      <c r="F8" s="111">
        <v>50</v>
      </c>
      <c r="G8" s="111">
        <v>50</v>
      </c>
      <c r="H8" s="111">
        <v>24.7</v>
      </c>
      <c r="I8" s="111">
        <v>50</v>
      </c>
      <c r="J8" s="111">
        <v>24.7</v>
      </c>
      <c r="K8" s="111">
        <v>24.7</v>
      </c>
      <c r="L8" s="111">
        <v>24.7</v>
      </c>
      <c r="M8" s="111">
        <v>24.7</v>
      </c>
      <c r="N8" s="111">
        <v>24.7</v>
      </c>
      <c r="O8" s="111">
        <v>24.7</v>
      </c>
      <c r="P8" s="301">
        <v>24.7</v>
      </c>
      <c r="Q8" s="296">
        <v>24.7</v>
      </c>
      <c r="R8" s="111">
        <v>24.7</v>
      </c>
      <c r="S8" s="111">
        <v>24.7</v>
      </c>
      <c r="T8" s="111">
        <v>24.7</v>
      </c>
      <c r="U8" s="111">
        <v>24.7</v>
      </c>
      <c r="V8" s="111">
        <v>24.7</v>
      </c>
      <c r="W8" s="111">
        <v>0</v>
      </c>
      <c r="X8" s="111">
        <v>0</v>
      </c>
      <c r="Y8" s="111">
        <v>0</v>
      </c>
      <c r="Z8" s="111">
        <v>0</v>
      </c>
      <c r="AA8" s="111">
        <v>0</v>
      </c>
      <c r="AB8" s="292">
        <v>0</v>
      </c>
      <c r="AC8" s="296">
        <v>0</v>
      </c>
      <c r="AD8" s="111">
        <v>0</v>
      </c>
      <c r="AE8" s="111">
        <v>0</v>
      </c>
      <c r="AF8" s="390">
        <v>0</v>
      </c>
      <c r="AG8" s="111">
        <v>0</v>
      </c>
      <c r="AH8" s="111">
        <v>0</v>
      </c>
      <c r="AI8" s="111">
        <v>0</v>
      </c>
      <c r="AJ8" s="111">
        <v>0</v>
      </c>
      <c r="AK8" s="111">
        <v>0</v>
      </c>
      <c r="AL8" s="111">
        <v>0</v>
      </c>
      <c r="AM8" s="111">
        <v>0</v>
      </c>
      <c r="AN8" s="305">
        <v>0</v>
      </c>
      <c r="AO8" s="111" t="s">
        <v>5087</v>
      </c>
      <c r="AP8" s="111" t="s">
        <v>5086</v>
      </c>
      <c r="AQ8" s="111" t="s">
        <v>5086</v>
      </c>
      <c r="AR8" s="111" t="s">
        <v>5086</v>
      </c>
      <c r="AS8" s="111" t="s">
        <v>5086</v>
      </c>
      <c r="AT8" s="111" t="s">
        <v>5086</v>
      </c>
      <c r="AU8" s="111" t="s">
        <v>5086</v>
      </c>
      <c r="AV8" s="111" t="s">
        <v>5086</v>
      </c>
      <c r="AW8" s="111" t="s">
        <v>5086</v>
      </c>
      <c r="AX8" s="111">
        <v>0</v>
      </c>
      <c r="AY8" s="292">
        <v>0</v>
      </c>
      <c r="AZ8" s="111">
        <v>0</v>
      </c>
      <c r="BA8" s="111">
        <v>0</v>
      </c>
      <c r="BB8" s="292">
        <v>0</v>
      </c>
      <c r="BC8" s="111">
        <v>0</v>
      </c>
      <c r="BD8" s="111">
        <v>0</v>
      </c>
      <c r="BE8" s="111">
        <v>0</v>
      </c>
      <c r="BF8" s="111">
        <v>0</v>
      </c>
      <c r="BG8" s="111">
        <v>0</v>
      </c>
      <c r="BH8" s="111">
        <v>0</v>
      </c>
      <c r="BI8" s="111">
        <v>0</v>
      </c>
      <c r="BJ8" s="111">
        <v>0</v>
      </c>
      <c r="BK8" s="111">
        <v>0</v>
      </c>
      <c r="BL8" s="111">
        <v>0</v>
      </c>
      <c r="BM8" s="111"/>
      <c r="BN8" s="292"/>
      <c r="BO8" s="111"/>
      <c r="BP8" s="111"/>
      <c r="BQ8" s="111"/>
      <c r="BR8" s="111"/>
      <c r="BS8" s="111"/>
      <c r="BT8" s="111"/>
      <c r="BU8" s="111"/>
      <c r="BV8" s="111"/>
      <c r="BW8" s="111"/>
      <c r="BX8" s="111"/>
    </row>
    <row r="9" spans="2:76" x14ac:dyDescent="0.3">
      <c r="B9" s="175"/>
      <c r="C9" s="171" t="s">
        <v>3815</v>
      </c>
      <c r="D9" s="107"/>
      <c r="E9" s="309">
        <f t="shared" ref="E9:AJ9" si="4">SUM(E3,E5,E7)</f>
        <v>150</v>
      </c>
      <c r="F9" s="309">
        <f t="shared" si="4"/>
        <v>99.4</v>
      </c>
      <c r="G9" s="309">
        <f t="shared" si="4"/>
        <v>391.51</v>
      </c>
      <c r="H9" s="309">
        <f t="shared" si="4"/>
        <v>277700.23</v>
      </c>
      <c r="I9" s="309">
        <f t="shared" si="4"/>
        <v>102781.48</v>
      </c>
      <c r="J9" s="309">
        <f t="shared" si="4"/>
        <v>243273.36</v>
      </c>
      <c r="K9" s="309">
        <f t="shared" si="4"/>
        <v>265.01</v>
      </c>
      <c r="L9" s="309">
        <f t="shared" si="4"/>
        <v>239.70999999999998</v>
      </c>
      <c r="M9" s="309">
        <f t="shared" si="4"/>
        <v>99.4</v>
      </c>
      <c r="N9" s="309">
        <f t="shared" si="4"/>
        <v>75.75</v>
      </c>
      <c r="O9" s="309">
        <f t="shared" si="4"/>
        <v>49523.63</v>
      </c>
      <c r="P9" s="310">
        <f t="shared" si="4"/>
        <v>288.57</v>
      </c>
      <c r="Q9" s="311">
        <f t="shared" si="4"/>
        <v>24.7</v>
      </c>
      <c r="R9" s="309">
        <f t="shared" si="4"/>
        <v>391943.38</v>
      </c>
      <c r="S9" s="309">
        <f t="shared" si="4"/>
        <v>318248.12</v>
      </c>
      <c r="T9" s="309">
        <f t="shared" si="4"/>
        <v>586083.18999999994</v>
      </c>
      <c r="U9" s="309">
        <f t="shared" si="4"/>
        <v>165814.28000000003</v>
      </c>
      <c r="V9" s="309">
        <f t="shared" si="4"/>
        <v>34855.99</v>
      </c>
      <c r="W9" s="309">
        <f t="shared" si="4"/>
        <v>63845.59</v>
      </c>
      <c r="X9" s="309">
        <f t="shared" si="4"/>
        <v>9668.08</v>
      </c>
      <c r="Y9" s="309">
        <f t="shared" si="4"/>
        <v>12974.93</v>
      </c>
      <c r="Z9" s="309">
        <f t="shared" si="4"/>
        <v>291655.92</v>
      </c>
      <c r="AA9" s="309">
        <f t="shared" si="4"/>
        <v>0</v>
      </c>
      <c r="AB9" s="312">
        <f t="shared" si="4"/>
        <v>822173.01</v>
      </c>
      <c r="AC9" s="311">
        <f t="shared" si="4"/>
        <v>2806425.85</v>
      </c>
      <c r="AD9" s="309">
        <f t="shared" si="4"/>
        <v>0</v>
      </c>
      <c r="AE9" s="309">
        <f t="shared" si="4"/>
        <v>0</v>
      </c>
      <c r="AF9" s="309">
        <f t="shared" si="4"/>
        <v>0</v>
      </c>
      <c r="AG9" s="309">
        <f t="shared" si="4"/>
        <v>499177.1</v>
      </c>
      <c r="AH9" s="309">
        <f t="shared" si="4"/>
        <v>0</v>
      </c>
      <c r="AI9" s="309">
        <f t="shared" si="4"/>
        <v>0</v>
      </c>
      <c r="AJ9" s="309">
        <f t="shared" si="4"/>
        <v>0</v>
      </c>
      <c r="AK9" s="309">
        <f t="shared" ref="AK9:BP9" si="5">SUM(AK3,AK5,AK7)</f>
        <v>0</v>
      </c>
      <c r="AL9" s="309">
        <f t="shared" si="5"/>
        <v>309866.39</v>
      </c>
      <c r="AM9" s="309">
        <f t="shared" si="5"/>
        <v>34702.74</v>
      </c>
      <c r="AN9" s="313">
        <f t="shared" si="5"/>
        <v>500824.54</v>
      </c>
      <c r="AO9" s="309">
        <f t="shared" si="5"/>
        <v>0.94</v>
      </c>
      <c r="AP9" s="309">
        <f t="shared" si="5"/>
        <v>59393.04</v>
      </c>
      <c r="AQ9" s="309">
        <f t="shared" si="5"/>
        <v>35.880000000000003</v>
      </c>
      <c r="AR9" s="309">
        <f t="shared" si="5"/>
        <v>0</v>
      </c>
      <c r="AS9" s="309">
        <f t="shared" si="5"/>
        <v>556961.01</v>
      </c>
      <c r="AT9" s="309">
        <f t="shared" si="5"/>
        <v>1127598.75</v>
      </c>
      <c r="AU9" s="309">
        <f t="shared" si="5"/>
        <v>295.56</v>
      </c>
      <c r="AV9" s="309">
        <f t="shared" si="5"/>
        <v>0</v>
      </c>
      <c r="AW9" s="309">
        <f t="shared" si="5"/>
        <v>20210.87</v>
      </c>
      <c r="AX9" s="309">
        <f t="shared" si="5"/>
        <v>0</v>
      </c>
      <c r="AY9" s="312">
        <f t="shared" si="5"/>
        <v>497501.75</v>
      </c>
      <c r="AZ9" s="309">
        <f t="shared" si="5"/>
        <v>1322162.8500000001</v>
      </c>
      <c r="BA9" s="309">
        <f t="shared" si="5"/>
        <v>206.3</v>
      </c>
      <c r="BB9" s="312">
        <f t="shared" si="5"/>
        <v>0</v>
      </c>
      <c r="BC9" s="309">
        <f t="shared" si="5"/>
        <v>0</v>
      </c>
      <c r="BD9" s="309">
        <f t="shared" si="5"/>
        <v>845781.8</v>
      </c>
      <c r="BE9" s="309">
        <f t="shared" si="5"/>
        <v>0</v>
      </c>
      <c r="BF9" s="309">
        <f t="shared" si="5"/>
        <v>6275.55</v>
      </c>
      <c r="BG9" s="309">
        <f t="shared" si="5"/>
        <v>1225422.9099999999</v>
      </c>
      <c r="BH9" s="309">
        <f t="shared" si="5"/>
        <v>0</v>
      </c>
      <c r="BI9" s="309">
        <f t="shared" si="5"/>
        <v>1114415.98</v>
      </c>
      <c r="BJ9" s="309">
        <f t="shared" si="5"/>
        <v>944305.54</v>
      </c>
      <c r="BK9" s="309">
        <f t="shared" si="5"/>
        <v>1017989.26</v>
      </c>
      <c r="BL9" s="309">
        <f t="shared" si="5"/>
        <v>1391918.6600000001</v>
      </c>
      <c r="BM9" s="309">
        <f t="shared" si="5"/>
        <v>0</v>
      </c>
      <c r="BN9" s="312">
        <f t="shared" si="5"/>
        <v>0</v>
      </c>
      <c r="BO9" s="309">
        <f t="shared" si="5"/>
        <v>0</v>
      </c>
      <c r="BP9" s="309">
        <f t="shared" si="5"/>
        <v>0</v>
      </c>
      <c r="BQ9" s="309">
        <f t="shared" ref="BQ9:BX9" si="6">SUM(BQ3,BQ5,BQ7)</f>
        <v>0</v>
      </c>
      <c r="BR9" s="309">
        <f t="shared" si="6"/>
        <v>0</v>
      </c>
      <c r="BS9" s="309">
        <f t="shared" si="6"/>
        <v>0</v>
      </c>
      <c r="BT9" s="309">
        <f t="shared" si="6"/>
        <v>0</v>
      </c>
      <c r="BU9" s="309">
        <f t="shared" si="6"/>
        <v>0</v>
      </c>
      <c r="BV9" s="309">
        <f t="shared" si="6"/>
        <v>0</v>
      </c>
      <c r="BW9" s="309">
        <f t="shared" si="6"/>
        <v>0</v>
      </c>
      <c r="BX9" s="309">
        <f t="shared" si="6"/>
        <v>0</v>
      </c>
    </row>
    <row r="10" spans="2:76" x14ac:dyDescent="0.3">
      <c r="B10" s="175"/>
      <c r="C10" s="171" t="s">
        <v>3816</v>
      </c>
      <c r="D10" s="107"/>
      <c r="E10" s="309">
        <f t="shared" ref="E10:AJ10" si="7">SUM(E4,E6,E8)</f>
        <v>99.4</v>
      </c>
      <c r="F10" s="309">
        <f t="shared" si="7"/>
        <v>391.51</v>
      </c>
      <c r="G10" s="309">
        <f t="shared" si="7"/>
        <v>277700.23</v>
      </c>
      <c r="H10" s="309">
        <f t="shared" si="7"/>
        <v>102781.48</v>
      </c>
      <c r="I10" s="309">
        <f t="shared" si="7"/>
        <v>243273.36</v>
      </c>
      <c r="J10" s="309">
        <f t="shared" si="7"/>
        <v>265.01</v>
      </c>
      <c r="K10" s="309">
        <f t="shared" si="7"/>
        <v>239.70999999999998</v>
      </c>
      <c r="L10" s="309">
        <f t="shared" si="7"/>
        <v>99.4</v>
      </c>
      <c r="M10" s="309">
        <f t="shared" si="7"/>
        <v>75.75</v>
      </c>
      <c r="N10" s="309">
        <f t="shared" si="7"/>
        <v>49523.63</v>
      </c>
      <c r="O10" s="309">
        <f t="shared" si="7"/>
        <v>288.57</v>
      </c>
      <c r="P10" s="310">
        <f t="shared" si="7"/>
        <v>24.7</v>
      </c>
      <c r="Q10" s="311">
        <f t="shared" si="7"/>
        <v>391943.38</v>
      </c>
      <c r="R10" s="309">
        <f t="shared" si="7"/>
        <v>318248.12</v>
      </c>
      <c r="S10" s="309">
        <f t="shared" si="7"/>
        <v>586083.18999999994</v>
      </c>
      <c r="T10" s="309">
        <f t="shared" si="7"/>
        <v>165814.28000000003</v>
      </c>
      <c r="U10" s="309">
        <f t="shared" si="7"/>
        <v>34855.99</v>
      </c>
      <c r="V10" s="309">
        <f t="shared" si="7"/>
        <v>63845.59</v>
      </c>
      <c r="W10" s="309">
        <f t="shared" si="7"/>
        <v>9668.08</v>
      </c>
      <c r="X10" s="309">
        <f t="shared" si="7"/>
        <v>12974.93</v>
      </c>
      <c r="Y10" s="309">
        <f t="shared" si="7"/>
        <v>291655.92</v>
      </c>
      <c r="Z10" s="309">
        <f t="shared" si="7"/>
        <v>0</v>
      </c>
      <c r="AA10" s="309">
        <f t="shared" si="7"/>
        <v>822173.01</v>
      </c>
      <c r="AB10" s="312">
        <f t="shared" si="7"/>
        <v>2806425.85</v>
      </c>
      <c r="AC10" s="311">
        <f t="shared" si="7"/>
        <v>0</v>
      </c>
      <c r="AD10" s="309">
        <f t="shared" si="7"/>
        <v>0</v>
      </c>
      <c r="AE10" s="309">
        <f t="shared" si="7"/>
        <v>0</v>
      </c>
      <c r="AF10" s="309">
        <f t="shared" si="7"/>
        <v>499177.1</v>
      </c>
      <c r="AG10" s="309">
        <f t="shared" si="7"/>
        <v>0</v>
      </c>
      <c r="AH10" s="309">
        <f t="shared" si="7"/>
        <v>0</v>
      </c>
      <c r="AI10" s="309">
        <f t="shared" si="7"/>
        <v>0</v>
      </c>
      <c r="AJ10" s="309">
        <f t="shared" si="7"/>
        <v>0</v>
      </c>
      <c r="AK10" s="309">
        <f t="shared" ref="AK10:BP10" si="8">SUM(AK4,AK6,AK8)</f>
        <v>309866.39</v>
      </c>
      <c r="AL10" s="309">
        <f t="shared" si="8"/>
        <v>34702.74</v>
      </c>
      <c r="AM10" s="309">
        <f t="shared" si="8"/>
        <v>500824.54</v>
      </c>
      <c r="AN10" s="309">
        <f t="shared" si="8"/>
        <v>0.94</v>
      </c>
      <c r="AO10" s="309">
        <f t="shared" si="8"/>
        <v>59393.04</v>
      </c>
      <c r="AP10" s="309">
        <f t="shared" si="8"/>
        <v>35.880000000000003</v>
      </c>
      <c r="AQ10" s="309">
        <f t="shared" si="8"/>
        <v>0</v>
      </c>
      <c r="AR10" s="309">
        <f t="shared" si="8"/>
        <v>556961.01</v>
      </c>
      <c r="AS10" s="309">
        <f t="shared" si="8"/>
        <v>1127598.75</v>
      </c>
      <c r="AT10" s="309">
        <f t="shared" si="8"/>
        <v>295.56</v>
      </c>
      <c r="AU10" s="309">
        <f t="shared" si="8"/>
        <v>0</v>
      </c>
      <c r="AV10" s="309">
        <f t="shared" si="8"/>
        <v>20210.87</v>
      </c>
      <c r="AW10" s="309">
        <f t="shared" si="8"/>
        <v>0</v>
      </c>
      <c r="AX10" s="309">
        <f t="shared" si="8"/>
        <v>497501.75</v>
      </c>
      <c r="AY10" s="312">
        <f t="shared" si="8"/>
        <v>1322162.8500000001</v>
      </c>
      <c r="AZ10" s="309">
        <f t="shared" si="8"/>
        <v>206.3</v>
      </c>
      <c r="BA10" s="309">
        <f t="shared" si="8"/>
        <v>0</v>
      </c>
      <c r="BB10" s="312">
        <f t="shared" si="8"/>
        <v>0</v>
      </c>
      <c r="BC10" s="309">
        <f t="shared" si="8"/>
        <v>845781.8</v>
      </c>
      <c r="BD10" s="309">
        <f t="shared" si="8"/>
        <v>0</v>
      </c>
      <c r="BE10" s="309">
        <f t="shared" si="8"/>
        <v>6275.55</v>
      </c>
      <c r="BF10" s="309">
        <f t="shared" si="8"/>
        <v>1225422.9099999999</v>
      </c>
      <c r="BG10" s="309">
        <f t="shared" si="8"/>
        <v>0</v>
      </c>
      <c r="BH10" s="309">
        <f t="shared" si="8"/>
        <v>1114415.98</v>
      </c>
      <c r="BI10" s="309">
        <f t="shared" si="8"/>
        <v>944305.54</v>
      </c>
      <c r="BJ10" s="309">
        <f t="shared" si="8"/>
        <v>1017989.26</v>
      </c>
      <c r="BK10" s="309">
        <f t="shared" si="8"/>
        <v>1391918.6600000001</v>
      </c>
      <c r="BL10" s="309">
        <f t="shared" si="8"/>
        <v>1030895.3</v>
      </c>
      <c r="BM10" s="309">
        <f t="shared" si="8"/>
        <v>0</v>
      </c>
      <c r="BN10" s="312">
        <f t="shared" si="8"/>
        <v>0</v>
      </c>
      <c r="BO10" s="309">
        <f t="shared" si="8"/>
        <v>0</v>
      </c>
      <c r="BP10" s="309">
        <f t="shared" si="8"/>
        <v>0</v>
      </c>
      <c r="BQ10" s="309">
        <f t="shared" ref="BQ10:BX10" si="9">SUM(BQ4,BQ6,BQ8)</f>
        <v>0</v>
      </c>
      <c r="BR10" s="309">
        <f t="shared" si="9"/>
        <v>0</v>
      </c>
      <c r="BS10" s="309">
        <f t="shared" si="9"/>
        <v>0</v>
      </c>
      <c r="BT10" s="309">
        <f t="shared" si="9"/>
        <v>0</v>
      </c>
      <c r="BU10" s="309">
        <f t="shared" si="9"/>
        <v>0</v>
      </c>
      <c r="BV10" s="309">
        <f t="shared" si="9"/>
        <v>0</v>
      </c>
      <c r="BW10" s="309">
        <f t="shared" si="9"/>
        <v>0</v>
      </c>
      <c r="BX10" s="309">
        <f t="shared" si="9"/>
        <v>0</v>
      </c>
    </row>
    <row r="11" spans="2:76" x14ac:dyDescent="0.3">
      <c r="P11" s="256"/>
      <c r="Q11" s="297"/>
      <c r="AC11" s="297"/>
    </row>
    <row r="12" spans="2:76" x14ac:dyDescent="0.3">
      <c r="B12" s="171" t="s">
        <v>3809</v>
      </c>
      <c r="C12" s="171" t="s">
        <v>5088</v>
      </c>
      <c r="D12" s="171" t="s">
        <v>3810</v>
      </c>
      <c r="E12" s="172">
        <v>42370</v>
      </c>
      <c r="F12" s="172">
        <v>42401</v>
      </c>
      <c r="G12" s="172">
        <v>42430</v>
      </c>
      <c r="H12" s="172">
        <v>42461</v>
      </c>
      <c r="I12" s="172">
        <v>42491</v>
      </c>
      <c r="J12" s="172">
        <v>42522</v>
      </c>
      <c r="K12" s="172">
        <v>42552</v>
      </c>
      <c r="L12" s="172">
        <v>42583</v>
      </c>
      <c r="M12" s="172">
        <v>42614</v>
      </c>
      <c r="N12" s="172">
        <v>42644</v>
      </c>
      <c r="O12" s="172">
        <v>42675</v>
      </c>
      <c r="P12" s="302">
        <v>42705</v>
      </c>
      <c r="Q12" s="298">
        <v>42736</v>
      </c>
      <c r="R12" s="172">
        <v>42767</v>
      </c>
      <c r="S12" s="172">
        <v>42795</v>
      </c>
      <c r="T12" s="172">
        <v>42826</v>
      </c>
      <c r="U12" s="172">
        <v>42856</v>
      </c>
      <c r="V12" s="172">
        <v>42887</v>
      </c>
      <c r="W12" s="172">
        <v>42917</v>
      </c>
      <c r="X12" s="172">
        <v>42948</v>
      </c>
      <c r="Y12" s="172">
        <v>42979</v>
      </c>
      <c r="Z12" s="172">
        <v>43009</v>
      </c>
      <c r="AA12" s="172">
        <v>43040</v>
      </c>
      <c r="AB12" s="293">
        <v>43070</v>
      </c>
      <c r="AC12" s="298">
        <v>43101</v>
      </c>
      <c r="AD12" s="172">
        <v>43132</v>
      </c>
      <c r="AE12" s="172">
        <v>43160</v>
      </c>
      <c r="AF12" s="172">
        <v>43191</v>
      </c>
      <c r="AG12" s="172">
        <v>43221</v>
      </c>
      <c r="AH12" s="172">
        <v>43252</v>
      </c>
      <c r="AI12" s="172">
        <v>43282</v>
      </c>
      <c r="AJ12" s="172">
        <v>43313</v>
      </c>
      <c r="AK12" s="172">
        <v>43344</v>
      </c>
      <c r="AL12" s="172">
        <v>43374</v>
      </c>
      <c r="AM12" s="172">
        <v>43405</v>
      </c>
      <c r="AN12" s="306">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1">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433" t="s">
        <v>3811</v>
      </c>
      <c r="C13" s="434" t="s">
        <v>2240</v>
      </c>
      <c r="D13" s="173" t="s">
        <v>3812</v>
      </c>
      <c r="E13" s="174">
        <v>234.09</v>
      </c>
      <c r="F13" s="174">
        <v>236.49</v>
      </c>
      <c r="G13" s="174">
        <v>238.77</v>
      </c>
      <c r="H13" s="174">
        <v>241.44</v>
      </c>
      <c r="I13" s="174">
        <v>243.92</v>
      </c>
      <c r="J13" s="174">
        <v>244.28</v>
      </c>
      <c r="K13" s="174">
        <v>247.03</v>
      </c>
      <c r="L13" s="174">
        <v>249.7</v>
      </c>
      <c r="M13" s="174">
        <v>369.21</v>
      </c>
      <c r="N13" s="174">
        <v>0</v>
      </c>
      <c r="O13" s="174">
        <v>0</v>
      </c>
      <c r="P13" s="303">
        <v>89256.69</v>
      </c>
      <c r="Q13" s="29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4">
        <v>1346799.34</v>
      </c>
      <c r="AC13" s="299">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2">
        <f t="shared" si="12"/>
        <v>4281882.82</v>
      </c>
      <c r="AZ13" s="111">
        <f t="shared" si="12"/>
        <v>2771165.7299999995</v>
      </c>
      <c r="BA13" s="111">
        <f t="shared" si="12"/>
        <v>875315.93</v>
      </c>
      <c r="BB13" s="111">
        <f t="shared" si="12"/>
        <v>856241.12</v>
      </c>
      <c r="BC13" s="111">
        <f t="shared" si="12"/>
        <v>180907.37000000002</v>
      </c>
      <c r="BD13" s="111">
        <f t="shared" si="12"/>
        <v>9925549.129999999</v>
      </c>
      <c r="BE13" s="111">
        <f t="shared" si="12"/>
        <v>6702370.1899999995</v>
      </c>
      <c r="BF13" s="111">
        <f t="shared" si="12"/>
        <v>7035900.129999999</v>
      </c>
      <c r="BG13" s="111">
        <f t="shared" si="12"/>
        <v>6023587.7999999998</v>
      </c>
      <c r="BH13" s="111">
        <f t="shared" si="12"/>
        <v>7396467.1399999997</v>
      </c>
      <c r="BI13" s="111">
        <f t="shared" si="12"/>
        <v>6897007.1199999992</v>
      </c>
      <c r="BJ13" s="111">
        <f t="shared" si="12"/>
        <v>7375689.8399999999</v>
      </c>
      <c r="BK13" s="111">
        <f t="shared" si="12"/>
        <v>6375334.7599999998</v>
      </c>
      <c r="BL13" s="111">
        <f t="shared" si="12"/>
        <v>6380342.1899999995</v>
      </c>
      <c r="BM13" s="111"/>
      <c r="BN13" s="111"/>
      <c r="BO13" s="111"/>
      <c r="BP13" s="111"/>
      <c r="BQ13" s="111"/>
      <c r="BR13" s="111"/>
      <c r="BS13" s="111"/>
      <c r="BT13" s="111"/>
      <c r="BU13" s="111"/>
      <c r="BV13" s="111"/>
      <c r="BW13" s="111"/>
      <c r="BX13" s="111"/>
    </row>
    <row r="14" spans="2:76" x14ac:dyDescent="0.3">
      <c r="B14" s="433"/>
      <c r="C14" s="434"/>
      <c r="D14" s="173" t="s">
        <v>3813</v>
      </c>
      <c r="E14" s="174">
        <v>236.49</v>
      </c>
      <c r="F14" s="174">
        <v>238.77</v>
      </c>
      <c r="G14" s="174">
        <v>241.44</v>
      </c>
      <c r="H14" s="174">
        <v>243.92</v>
      </c>
      <c r="I14" s="174">
        <v>244.28</v>
      </c>
      <c r="J14" s="174">
        <v>247.03</v>
      </c>
      <c r="K14" s="174">
        <v>249.7</v>
      </c>
      <c r="L14" s="174">
        <v>369.21</v>
      </c>
      <c r="M14" s="174">
        <v>0</v>
      </c>
      <c r="N14" s="174">
        <v>0</v>
      </c>
      <c r="O14" s="174">
        <v>89256.69</v>
      </c>
      <c r="P14" s="303">
        <v>1004414.44</v>
      </c>
      <c r="Q14" s="29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4">
        <v>6030177.0800000001</v>
      </c>
      <c r="AC14" s="299">
        <v>8210959.9500000002</v>
      </c>
      <c r="AD14" s="174">
        <v>5593571.7199999997</v>
      </c>
      <c r="AE14" s="174">
        <v>6057789.1799999997</v>
      </c>
      <c r="AF14" s="391">
        <v>3140559.02</v>
      </c>
      <c r="AG14" s="174">
        <v>0.01</v>
      </c>
      <c r="AH14" s="174">
        <v>21.69</v>
      </c>
      <c r="AI14" s="174">
        <v>2.13</v>
      </c>
      <c r="AJ14" s="174">
        <v>0</v>
      </c>
      <c r="AK14" s="174">
        <v>0</v>
      </c>
      <c r="AL14" s="174">
        <v>0</v>
      </c>
      <c r="AM14" s="174">
        <v>790000</v>
      </c>
      <c r="AN14" s="305">
        <v>0</v>
      </c>
      <c r="AO14" s="111"/>
      <c r="AP14" s="111" t="s">
        <v>5087</v>
      </c>
      <c r="AQ14" s="111" t="s">
        <v>5086</v>
      </c>
      <c r="AR14" s="111">
        <v>1000000</v>
      </c>
      <c r="AS14" s="111" t="s">
        <v>5086</v>
      </c>
      <c r="AT14" s="111">
        <v>2343604</v>
      </c>
      <c r="AU14" s="111">
        <v>12.79</v>
      </c>
      <c r="AV14" s="111">
        <v>663241.14</v>
      </c>
      <c r="AW14" s="111">
        <v>0.01</v>
      </c>
      <c r="AX14" s="111">
        <v>1210923.33</v>
      </c>
      <c r="AY14" s="292">
        <v>792419.28</v>
      </c>
      <c r="AZ14" s="111" t="s">
        <v>5086</v>
      </c>
      <c r="BA14" s="111">
        <v>8.4600000000000009</v>
      </c>
      <c r="BB14" s="292">
        <v>0.01</v>
      </c>
      <c r="BC14" s="174">
        <v>7236435.1799999997</v>
      </c>
      <c r="BD14" s="174">
        <v>3801773.61</v>
      </c>
      <c r="BE14" s="174">
        <v>3507928.84</v>
      </c>
      <c r="BF14" s="174">
        <v>3703849.22</v>
      </c>
      <c r="BG14" s="174">
        <v>3910097.23</v>
      </c>
      <c r="BH14" s="174">
        <v>3915068.46</v>
      </c>
      <c r="BI14" s="174">
        <v>4869013.05</v>
      </c>
      <c r="BJ14" s="174">
        <v>4874213.97</v>
      </c>
      <c r="BK14" s="174">
        <v>4877990.1399999997</v>
      </c>
      <c r="BL14" s="111">
        <v>4889456.1500000004</v>
      </c>
      <c r="BM14" s="111"/>
      <c r="BN14" s="111"/>
      <c r="BO14" s="174"/>
      <c r="BP14" s="174"/>
      <c r="BQ14" s="174"/>
      <c r="BR14" s="174"/>
      <c r="BS14" s="174"/>
      <c r="BT14" s="174"/>
      <c r="BU14" s="174"/>
      <c r="BV14" s="174"/>
      <c r="BW14" s="174"/>
      <c r="BX14" s="174"/>
    </row>
    <row r="15" spans="2:76" x14ac:dyDescent="0.3">
      <c r="B15" s="433"/>
      <c r="C15" s="434"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303">
        <v>38505.839999999997</v>
      </c>
      <c r="Q15" s="299">
        <v>130325.09</v>
      </c>
      <c r="R15" s="174">
        <v>59000.04</v>
      </c>
      <c r="S15" s="174">
        <v>6254.15</v>
      </c>
      <c r="T15" s="174">
        <v>4624.76</v>
      </c>
      <c r="U15" s="174">
        <v>4660.13</v>
      </c>
      <c r="V15" s="174">
        <v>11302.12</v>
      </c>
      <c r="W15" s="174">
        <v>3942.87</v>
      </c>
      <c r="X15" s="174">
        <v>3020.92</v>
      </c>
      <c r="Y15" s="174">
        <v>3044.09</v>
      </c>
      <c r="Z15" s="174">
        <v>10131.17</v>
      </c>
      <c r="AA15" s="174">
        <v>8230.14</v>
      </c>
      <c r="AB15" s="294">
        <v>254062.06</v>
      </c>
      <c r="AC15" s="299">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4"/>
      <c r="AZ15" s="174"/>
      <c r="BA15" s="174"/>
      <c r="BB15" s="294"/>
      <c r="BC15" s="174"/>
      <c r="BD15" s="174"/>
      <c r="BE15" s="174"/>
      <c r="BF15" s="174"/>
      <c r="BG15" s="174"/>
      <c r="BH15" s="174"/>
      <c r="BI15" s="174"/>
      <c r="BJ15" s="174"/>
      <c r="BK15" s="174"/>
      <c r="BL15" s="174"/>
      <c r="BM15" s="174"/>
      <c r="BN15" s="294"/>
      <c r="BO15" s="174"/>
      <c r="BP15" s="174"/>
      <c r="BQ15" s="174"/>
      <c r="BR15" s="174"/>
      <c r="BS15" s="174"/>
      <c r="BT15" s="174"/>
      <c r="BU15" s="174"/>
      <c r="BV15" s="174"/>
      <c r="BW15" s="174"/>
      <c r="BX15" s="174"/>
    </row>
    <row r="16" spans="2:76" x14ac:dyDescent="0.3">
      <c r="B16" s="433"/>
      <c r="C16" s="434"/>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303">
        <v>130325.09</v>
      </c>
      <c r="Q16" s="299">
        <v>59000.04</v>
      </c>
      <c r="R16" s="174">
        <v>6254.15</v>
      </c>
      <c r="S16" s="174">
        <v>4624.76</v>
      </c>
      <c r="T16" s="174">
        <v>4660.13</v>
      </c>
      <c r="U16" s="174">
        <v>11302.12</v>
      </c>
      <c r="V16" s="174">
        <v>3942.87</v>
      </c>
      <c r="W16" s="174">
        <v>3020.92</v>
      </c>
      <c r="X16" s="174">
        <v>3044.09</v>
      </c>
      <c r="Y16" s="174">
        <v>10131.17</v>
      </c>
      <c r="Z16" s="174">
        <v>8230.14</v>
      </c>
      <c r="AA16" s="174">
        <v>254062.06</v>
      </c>
      <c r="AB16" s="294">
        <v>41309.019999999997</v>
      </c>
      <c r="AC16" s="299">
        <v>23979.08</v>
      </c>
      <c r="AD16" s="174">
        <v>828785.81</v>
      </c>
      <c r="AE16" s="174">
        <v>163936.26</v>
      </c>
      <c r="AF16" s="391">
        <v>1643239.66</v>
      </c>
      <c r="AG16" s="174">
        <v>5275488.46</v>
      </c>
      <c r="AH16" s="174">
        <v>4353709.72</v>
      </c>
      <c r="AI16" s="174">
        <v>3446684.55</v>
      </c>
      <c r="AJ16" s="174">
        <v>989599.57</v>
      </c>
      <c r="AK16" s="174">
        <v>185106.04</v>
      </c>
      <c r="AL16" s="174">
        <v>1028.6600000000001</v>
      </c>
      <c r="AM16" s="174">
        <v>220.91</v>
      </c>
      <c r="AN16" s="305">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2">
        <v>1978746.44</v>
      </c>
      <c r="AZ16" s="111">
        <v>875315.92</v>
      </c>
      <c r="BA16" s="111">
        <v>856232.65</v>
      </c>
      <c r="BB16" s="292">
        <v>180907.35</v>
      </c>
      <c r="BC16" s="174">
        <v>2689113.94</v>
      </c>
      <c r="BD16" s="174">
        <v>2900596.57</v>
      </c>
      <c r="BE16" s="174">
        <v>3527971.28</v>
      </c>
      <c r="BF16" s="174">
        <v>2319738.5699999998</v>
      </c>
      <c r="BG16" s="174">
        <v>3486369.9</v>
      </c>
      <c r="BH16" s="174">
        <v>2981938.65</v>
      </c>
      <c r="BI16" s="174">
        <v>2506676.7799999998</v>
      </c>
      <c r="BJ16" s="174">
        <v>1501120.78</v>
      </c>
      <c r="BK16" s="174">
        <v>1502352.04</v>
      </c>
      <c r="BL16" s="111">
        <v>966428.1</v>
      </c>
      <c r="BM16" s="111"/>
      <c r="BN16" s="292"/>
      <c r="BO16" s="174"/>
      <c r="BP16" s="174"/>
      <c r="BQ16" s="174"/>
      <c r="BR16" s="174"/>
      <c r="BS16" s="174"/>
      <c r="BT16" s="174"/>
      <c r="BU16" s="174"/>
      <c r="BV16" s="174"/>
      <c r="BW16" s="174"/>
      <c r="BX16" s="174"/>
    </row>
    <row r="17" spans="2:76" x14ac:dyDescent="0.3">
      <c r="B17" s="433"/>
      <c r="C17" s="434"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303">
        <v>882.37</v>
      </c>
      <c r="Q17" s="299">
        <v>891.91</v>
      </c>
      <c r="R17" s="174">
        <v>901.31</v>
      </c>
      <c r="S17" s="174">
        <v>908.92</v>
      </c>
      <c r="T17" s="174">
        <v>918.2</v>
      </c>
      <c r="U17" s="174">
        <v>925.22</v>
      </c>
      <c r="V17" s="174">
        <v>925.87</v>
      </c>
      <c r="W17" s="174">
        <v>933.36</v>
      </c>
      <c r="X17" s="174">
        <v>753.1</v>
      </c>
      <c r="Y17" s="174">
        <v>716.47</v>
      </c>
      <c r="Z17" s="174">
        <v>640.91</v>
      </c>
      <c r="AA17" s="174">
        <v>565.25</v>
      </c>
      <c r="AB17" s="294">
        <v>485.67</v>
      </c>
      <c r="AC17" s="299">
        <v>408.93</v>
      </c>
      <c r="AD17" s="174">
        <v>331.84</v>
      </c>
      <c r="AE17" s="174">
        <v>253.96</v>
      </c>
      <c r="AF17" s="174">
        <v>155.74</v>
      </c>
      <c r="AG17" s="174">
        <v>56.95</v>
      </c>
      <c r="AH17" s="174">
        <v>0.01</v>
      </c>
      <c r="AI17" s="174">
        <v>0.01</v>
      </c>
      <c r="AJ17" s="174">
        <v>0.01</v>
      </c>
      <c r="AK17" s="174">
        <v>0.01</v>
      </c>
      <c r="AL17" s="174">
        <v>0.01</v>
      </c>
      <c r="AM17" s="174">
        <v>0.01</v>
      </c>
      <c r="AN17" s="307">
        <v>0.01</v>
      </c>
      <c r="AO17" s="174"/>
      <c r="AP17" s="174"/>
      <c r="AQ17" s="174"/>
      <c r="AR17" s="174"/>
      <c r="AS17" s="174"/>
      <c r="AT17" s="174"/>
      <c r="AU17" s="174"/>
      <c r="AV17" s="174"/>
      <c r="AW17" s="174"/>
      <c r="AX17" s="174"/>
      <c r="AY17" s="294"/>
      <c r="AZ17" s="174"/>
      <c r="BA17" s="174"/>
      <c r="BB17" s="294"/>
      <c r="BC17" s="174"/>
      <c r="BD17" s="174"/>
      <c r="BE17" s="174"/>
      <c r="BF17" s="174"/>
      <c r="BG17" s="174"/>
      <c r="BH17" s="174"/>
      <c r="BI17" s="174"/>
      <c r="BJ17" s="174"/>
      <c r="BK17" s="174"/>
      <c r="BL17" s="174"/>
      <c r="BM17" s="174"/>
      <c r="BN17" s="294"/>
      <c r="BO17" s="174"/>
      <c r="BP17" s="174"/>
      <c r="BQ17" s="174"/>
      <c r="BR17" s="174"/>
      <c r="BS17" s="174"/>
      <c r="BT17" s="174"/>
      <c r="BU17" s="174"/>
      <c r="BV17" s="174"/>
      <c r="BW17" s="174"/>
      <c r="BX17" s="174"/>
    </row>
    <row r="18" spans="2:76" x14ac:dyDescent="0.3">
      <c r="B18" s="433"/>
      <c r="C18" s="434"/>
      <c r="D18" s="173" t="s">
        <v>3813</v>
      </c>
      <c r="E18" s="174">
        <v>962.56</v>
      </c>
      <c r="F18" s="174">
        <v>920.79</v>
      </c>
      <c r="G18" s="174">
        <v>875.63</v>
      </c>
      <c r="H18" s="174">
        <v>884.62</v>
      </c>
      <c r="I18" s="174">
        <v>835.08</v>
      </c>
      <c r="J18" s="174">
        <v>844.49</v>
      </c>
      <c r="K18" s="174">
        <v>853.6</v>
      </c>
      <c r="L18" s="174">
        <v>863.65</v>
      </c>
      <c r="M18" s="174">
        <v>872.93</v>
      </c>
      <c r="N18" s="174">
        <v>881.82</v>
      </c>
      <c r="O18" s="174">
        <v>882.37</v>
      </c>
      <c r="P18" s="303">
        <v>891.91</v>
      </c>
      <c r="Q18" s="299">
        <v>901.31</v>
      </c>
      <c r="R18" s="174">
        <v>908.92</v>
      </c>
      <c r="S18" s="174">
        <v>918.2</v>
      </c>
      <c r="T18" s="174">
        <v>925.22</v>
      </c>
      <c r="U18" s="174">
        <v>925.87</v>
      </c>
      <c r="V18" s="174">
        <v>933.36</v>
      </c>
      <c r="W18" s="174">
        <v>753.1</v>
      </c>
      <c r="X18" s="174">
        <v>716.47</v>
      </c>
      <c r="Y18" s="174">
        <v>640.91</v>
      </c>
      <c r="Z18" s="174">
        <v>565.25</v>
      </c>
      <c r="AA18" s="174">
        <v>485.67</v>
      </c>
      <c r="AB18" s="294">
        <v>408.93</v>
      </c>
      <c r="AC18" s="299">
        <v>331.84</v>
      </c>
      <c r="AD18" s="174">
        <v>253.96</v>
      </c>
      <c r="AE18" s="174">
        <v>155.74</v>
      </c>
      <c r="AF18" s="391">
        <v>56.95</v>
      </c>
      <c r="AG18" s="174">
        <v>0.01</v>
      </c>
      <c r="AH18" s="174">
        <v>0.01</v>
      </c>
      <c r="AI18" s="174">
        <v>0.01</v>
      </c>
      <c r="AJ18" s="174">
        <v>0.01</v>
      </c>
      <c r="AK18" s="174">
        <v>0.01</v>
      </c>
      <c r="AL18" s="174">
        <v>0.01</v>
      </c>
      <c r="AM18" s="174">
        <v>0.01</v>
      </c>
      <c r="AN18" s="305">
        <v>0.01</v>
      </c>
      <c r="AO18" s="111">
        <v>0.01</v>
      </c>
      <c r="AP18" s="111">
        <v>0.01</v>
      </c>
      <c r="AQ18" s="111">
        <v>0.01</v>
      </c>
      <c r="AR18" s="111">
        <v>0.01</v>
      </c>
      <c r="AS18" s="111">
        <v>0.01</v>
      </c>
      <c r="AT18" s="111">
        <v>0.01</v>
      </c>
      <c r="AU18" s="111">
        <v>0.01</v>
      </c>
      <c r="AV18" s="111">
        <v>0.01</v>
      </c>
      <c r="AW18" s="111">
        <v>0.01</v>
      </c>
      <c r="AX18" s="111">
        <v>0.01</v>
      </c>
      <c r="AY18" s="292">
        <v>0.01</v>
      </c>
      <c r="AZ18" s="111">
        <v>0.01</v>
      </c>
      <c r="BA18" s="111">
        <v>0.01</v>
      </c>
      <c r="BB18" s="292">
        <v>0.01</v>
      </c>
      <c r="BC18" s="174">
        <v>0.01</v>
      </c>
      <c r="BD18" s="174">
        <v>0.01</v>
      </c>
      <c r="BE18" s="174">
        <v>0.01</v>
      </c>
      <c r="BF18" s="174">
        <v>0.01</v>
      </c>
      <c r="BG18" s="174">
        <v>0.01</v>
      </c>
      <c r="BH18" s="174">
        <v>0.01</v>
      </c>
      <c r="BI18" s="174">
        <v>0.01</v>
      </c>
      <c r="BJ18" s="174">
        <v>0.01</v>
      </c>
      <c r="BK18" s="174">
        <v>0.01</v>
      </c>
      <c r="BL18" s="111">
        <v>0.01</v>
      </c>
      <c r="BM18" s="111"/>
      <c r="BN18" s="292"/>
      <c r="BO18" s="174"/>
      <c r="BP18" s="174"/>
      <c r="BQ18" s="174"/>
      <c r="BR18" s="174"/>
      <c r="BS18" s="174"/>
      <c r="BT18" s="174"/>
      <c r="BU18" s="174"/>
      <c r="BV18" s="174"/>
      <c r="BW18" s="174"/>
      <c r="BX18" s="174"/>
    </row>
    <row r="19" spans="2:76" x14ac:dyDescent="0.3">
      <c r="B19" s="175"/>
      <c r="C19" s="171" t="s">
        <v>3815</v>
      </c>
      <c r="D19" s="107"/>
      <c r="E19" s="309">
        <f>SUM(E13,E15,E17)</f>
        <v>196484.15</v>
      </c>
      <c r="F19" s="309">
        <f t="shared" ref="F19:AN20" si="14">SUM(F13,F15,F17)</f>
        <v>147744.84</v>
      </c>
      <c r="G19" s="309">
        <f t="shared" si="14"/>
        <v>403446.74</v>
      </c>
      <c r="H19" s="309">
        <f t="shared" si="14"/>
        <v>139105.32</v>
      </c>
      <c r="I19" s="309">
        <f t="shared" si="14"/>
        <v>58130.37</v>
      </c>
      <c r="J19" s="309">
        <f t="shared" si="14"/>
        <v>23930.880000000001</v>
      </c>
      <c r="K19" s="309">
        <f t="shared" si="14"/>
        <v>388279.76</v>
      </c>
      <c r="L19" s="309">
        <f t="shared" si="14"/>
        <v>272231.81</v>
      </c>
      <c r="M19" s="309">
        <f t="shared" si="14"/>
        <v>143087.84</v>
      </c>
      <c r="N19" s="309">
        <f t="shared" si="14"/>
        <v>169411.44999999998</v>
      </c>
      <c r="O19" s="309">
        <f t="shared" si="14"/>
        <v>228984.87</v>
      </c>
      <c r="P19" s="310">
        <f t="shared" si="14"/>
        <v>128644.9</v>
      </c>
      <c r="Q19" s="311">
        <f t="shared" si="14"/>
        <v>1135631.44</v>
      </c>
      <c r="R19" s="309">
        <f t="shared" si="14"/>
        <v>340740.17</v>
      </c>
      <c r="S19" s="309">
        <f t="shared" si="14"/>
        <v>242745.97</v>
      </c>
      <c r="T19" s="309">
        <f t="shared" si="14"/>
        <v>243530.12000000002</v>
      </c>
      <c r="U19" s="309">
        <f t="shared" si="14"/>
        <v>245392.67</v>
      </c>
      <c r="V19" s="309">
        <f t="shared" si="14"/>
        <v>1766018.9000000001</v>
      </c>
      <c r="W19" s="309">
        <f t="shared" si="14"/>
        <v>1780813.5200000003</v>
      </c>
      <c r="X19" s="309">
        <f t="shared" si="14"/>
        <v>2540403.91</v>
      </c>
      <c r="Y19" s="309">
        <f t="shared" si="14"/>
        <v>2041244.56</v>
      </c>
      <c r="Z19" s="309">
        <f t="shared" si="14"/>
        <v>1472824.17</v>
      </c>
      <c r="AA19" s="309">
        <f t="shared" si="14"/>
        <v>1670110.38</v>
      </c>
      <c r="AB19" s="312">
        <f t="shared" si="14"/>
        <v>1601347.07</v>
      </c>
      <c r="AC19" s="311">
        <f t="shared" si="14"/>
        <v>6071895.0299999993</v>
      </c>
      <c r="AD19" s="309">
        <f t="shared" si="14"/>
        <v>8235270.8700000001</v>
      </c>
      <c r="AE19" s="309">
        <f t="shared" si="14"/>
        <v>6422611.4899999993</v>
      </c>
      <c r="AF19" s="309">
        <f t="shared" si="14"/>
        <v>6221881.1799999997</v>
      </c>
      <c r="AG19" s="309">
        <f t="shared" si="14"/>
        <v>4783855.63</v>
      </c>
      <c r="AH19" s="309">
        <f t="shared" si="14"/>
        <v>5275488.4799999995</v>
      </c>
      <c r="AI19" s="309">
        <f t="shared" si="14"/>
        <v>4353731.42</v>
      </c>
      <c r="AJ19" s="309">
        <f t="shared" si="14"/>
        <v>3446686.6899999995</v>
      </c>
      <c r="AK19" s="309">
        <f t="shared" si="14"/>
        <v>989599.58</v>
      </c>
      <c r="AL19" s="309">
        <f t="shared" si="14"/>
        <v>185106.05000000002</v>
      </c>
      <c r="AM19" s="309">
        <f t="shared" si="14"/>
        <v>1028.67</v>
      </c>
      <c r="AN19" s="313">
        <f t="shared" si="14"/>
        <v>790220.92</v>
      </c>
      <c r="AO19" s="309">
        <f t="shared" ref="AO19:BX19" si="15">SUM(AO13,AO15,AO17)</f>
        <v>1207.06</v>
      </c>
      <c r="AP19" s="309">
        <f t="shared" si="15"/>
        <v>90281.4</v>
      </c>
      <c r="AQ19" s="309">
        <f t="shared" si="15"/>
        <v>423424.54000000004</v>
      </c>
      <c r="AR19" s="309">
        <f t="shared" si="15"/>
        <v>76549.72</v>
      </c>
      <c r="AS19" s="309">
        <f t="shared" si="15"/>
        <v>1000867.24</v>
      </c>
      <c r="AT19" s="309">
        <f t="shared" si="15"/>
        <v>543136.29</v>
      </c>
      <c r="AU19" s="309">
        <f t="shared" si="15"/>
        <v>2344727.0299999998</v>
      </c>
      <c r="AV19" s="309">
        <f t="shared" si="15"/>
        <v>2037011.2</v>
      </c>
      <c r="AW19" s="309">
        <f t="shared" si="15"/>
        <v>1103273.72</v>
      </c>
      <c r="AX19" s="309">
        <f t="shared" si="15"/>
        <v>4804.2000000000007</v>
      </c>
      <c r="AY19" s="312">
        <f t="shared" si="15"/>
        <v>4281882.82</v>
      </c>
      <c r="AZ19" s="309">
        <f t="shared" si="15"/>
        <v>2771165.7299999995</v>
      </c>
      <c r="BA19" s="309">
        <f t="shared" si="15"/>
        <v>875315.93</v>
      </c>
      <c r="BB19" s="312">
        <f t="shared" si="15"/>
        <v>856241.12</v>
      </c>
      <c r="BC19" s="309">
        <f t="shared" si="15"/>
        <v>180907.37000000002</v>
      </c>
      <c r="BD19" s="309">
        <f t="shared" si="15"/>
        <v>9925549.129999999</v>
      </c>
      <c r="BE19" s="309">
        <f t="shared" si="15"/>
        <v>6702370.1899999995</v>
      </c>
      <c r="BF19" s="309">
        <f t="shared" si="15"/>
        <v>7035900.129999999</v>
      </c>
      <c r="BG19" s="309">
        <f t="shared" si="15"/>
        <v>6023587.7999999998</v>
      </c>
      <c r="BH19" s="309">
        <f t="shared" si="15"/>
        <v>7396467.1399999997</v>
      </c>
      <c r="BI19" s="309">
        <f t="shared" si="15"/>
        <v>6897007.1199999992</v>
      </c>
      <c r="BJ19" s="309">
        <f t="shared" si="15"/>
        <v>7375689.8399999999</v>
      </c>
      <c r="BK19" s="309">
        <f t="shared" si="15"/>
        <v>6375334.7599999998</v>
      </c>
      <c r="BL19" s="309">
        <f t="shared" si="15"/>
        <v>6380342.1899999995</v>
      </c>
      <c r="BM19" s="309">
        <f t="shared" si="15"/>
        <v>0</v>
      </c>
      <c r="BN19" s="312">
        <f t="shared" si="15"/>
        <v>0</v>
      </c>
      <c r="BO19" s="309">
        <f t="shared" si="15"/>
        <v>0</v>
      </c>
      <c r="BP19" s="309">
        <f t="shared" si="15"/>
        <v>0</v>
      </c>
      <c r="BQ19" s="309">
        <f t="shared" si="15"/>
        <v>0</v>
      </c>
      <c r="BR19" s="309">
        <f t="shared" si="15"/>
        <v>0</v>
      </c>
      <c r="BS19" s="309">
        <f t="shared" si="15"/>
        <v>0</v>
      </c>
      <c r="BT19" s="309">
        <f t="shared" si="15"/>
        <v>0</v>
      </c>
      <c r="BU19" s="309">
        <f t="shared" si="15"/>
        <v>0</v>
      </c>
      <c r="BV19" s="309">
        <f t="shared" si="15"/>
        <v>0</v>
      </c>
      <c r="BW19" s="309">
        <f t="shared" si="15"/>
        <v>0</v>
      </c>
      <c r="BX19" s="309">
        <f t="shared" si="15"/>
        <v>0</v>
      </c>
    </row>
    <row r="20" spans="2:76" x14ac:dyDescent="0.3">
      <c r="B20" s="175"/>
      <c r="C20" s="171" t="s">
        <v>3816</v>
      </c>
      <c r="D20" s="107"/>
      <c r="E20" s="309">
        <f>SUM(E14,E16,E18)</f>
        <v>147744.84</v>
      </c>
      <c r="F20" s="309">
        <f t="shared" si="14"/>
        <v>403446.74</v>
      </c>
      <c r="G20" s="309">
        <f t="shared" si="14"/>
        <v>139105.32</v>
      </c>
      <c r="H20" s="309">
        <f t="shared" si="14"/>
        <v>58130.37</v>
      </c>
      <c r="I20" s="309">
        <f t="shared" si="14"/>
        <v>23930.880000000001</v>
      </c>
      <c r="J20" s="309">
        <f t="shared" si="14"/>
        <v>388279.76</v>
      </c>
      <c r="K20" s="309">
        <f t="shared" si="14"/>
        <v>272231.81</v>
      </c>
      <c r="L20" s="309">
        <f t="shared" si="14"/>
        <v>143087.84</v>
      </c>
      <c r="M20" s="309">
        <f t="shared" si="14"/>
        <v>169411.44999999998</v>
      </c>
      <c r="N20" s="309">
        <f t="shared" si="14"/>
        <v>228984.87</v>
      </c>
      <c r="O20" s="309">
        <f t="shared" si="14"/>
        <v>128644.9</v>
      </c>
      <c r="P20" s="310">
        <f t="shared" si="14"/>
        <v>1135631.44</v>
      </c>
      <c r="Q20" s="311">
        <f t="shared" si="14"/>
        <v>340740.17</v>
      </c>
      <c r="R20" s="309">
        <f t="shared" si="14"/>
        <v>242745.97</v>
      </c>
      <c r="S20" s="309">
        <f t="shared" si="14"/>
        <v>243530.12000000002</v>
      </c>
      <c r="T20" s="309">
        <f t="shared" si="14"/>
        <v>245392.67</v>
      </c>
      <c r="U20" s="309">
        <f t="shared" si="14"/>
        <v>1766018.9000000001</v>
      </c>
      <c r="V20" s="309">
        <f t="shared" si="14"/>
        <v>1780813.5200000003</v>
      </c>
      <c r="W20" s="309">
        <f t="shared" si="14"/>
        <v>2540403.91</v>
      </c>
      <c r="X20" s="309">
        <f t="shared" si="14"/>
        <v>2041244.56</v>
      </c>
      <c r="Y20" s="309">
        <f t="shared" si="14"/>
        <v>1472824.17</v>
      </c>
      <c r="Z20" s="309">
        <f t="shared" si="14"/>
        <v>1670110.38</v>
      </c>
      <c r="AA20" s="309">
        <f t="shared" si="14"/>
        <v>1601347.07</v>
      </c>
      <c r="AB20" s="312">
        <f t="shared" si="14"/>
        <v>6071895.0299999993</v>
      </c>
      <c r="AC20" s="311">
        <f t="shared" si="14"/>
        <v>8235270.8700000001</v>
      </c>
      <c r="AD20" s="309">
        <f t="shared" si="14"/>
        <v>6422611.4899999993</v>
      </c>
      <c r="AE20" s="309">
        <f t="shared" si="14"/>
        <v>6221881.1799999997</v>
      </c>
      <c r="AF20" s="398">
        <f t="shared" si="14"/>
        <v>4783855.63</v>
      </c>
      <c r="AG20" s="309">
        <f t="shared" si="14"/>
        <v>5275488.4799999995</v>
      </c>
      <c r="AH20" s="309">
        <f t="shared" si="14"/>
        <v>4353731.42</v>
      </c>
      <c r="AI20" s="309">
        <f t="shared" si="14"/>
        <v>3446686.6899999995</v>
      </c>
      <c r="AJ20" s="309">
        <f t="shared" si="14"/>
        <v>989599.58</v>
      </c>
      <c r="AK20" s="309">
        <f t="shared" si="14"/>
        <v>185106.05000000002</v>
      </c>
      <c r="AL20" s="309">
        <f t="shared" si="14"/>
        <v>1028.67</v>
      </c>
      <c r="AM20" s="309">
        <f t="shared" si="14"/>
        <v>790220.92</v>
      </c>
      <c r="AN20" s="313">
        <f t="shared" si="14"/>
        <v>1207.06</v>
      </c>
      <c r="AO20" s="309">
        <f t="shared" ref="AO20:BX20" si="16">SUM(AO14,AO16,AO18)</f>
        <v>90281.4</v>
      </c>
      <c r="AP20" s="309">
        <f t="shared" si="16"/>
        <v>423424.54000000004</v>
      </c>
      <c r="AQ20" s="309">
        <f t="shared" si="16"/>
        <v>76549.72</v>
      </c>
      <c r="AR20" s="309">
        <f t="shared" si="16"/>
        <v>1000867.24</v>
      </c>
      <c r="AS20" s="309">
        <f t="shared" si="16"/>
        <v>543136.29</v>
      </c>
      <c r="AT20" s="309">
        <f t="shared" si="16"/>
        <v>2344727.0299999998</v>
      </c>
      <c r="AU20" s="309">
        <f t="shared" si="16"/>
        <v>2037011.2</v>
      </c>
      <c r="AV20" s="309">
        <f t="shared" si="16"/>
        <v>1103273.72</v>
      </c>
      <c r="AW20" s="309">
        <f t="shared" si="16"/>
        <v>4804.2000000000007</v>
      </c>
      <c r="AX20" s="309">
        <f t="shared" si="16"/>
        <v>4281882.82</v>
      </c>
      <c r="AY20" s="312">
        <f t="shared" si="16"/>
        <v>2771165.7299999995</v>
      </c>
      <c r="AZ20" s="309">
        <f t="shared" si="16"/>
        <v>875315.93</v>
      </c>
      <c r="BA20" s="309">
        <f t="shared" si="16"/>
        <v>856241.12</v>
      </c>
      <c r="BB20" s="312">
        <f t="shared" si="16"/>
        <v>180907.37000000002</v>
      </c>
      <c r="BC20" s="309">
        <f t="shared" si="16"/>
        <v>9925549.129999999</v>
      </c>
      <c r="BD20" s="309">
        <f t="shared" si="16"/>
        <v>6702370.1899999995</v>
      </c>
      <c r="BE20" s="309">
        <f t="shared" si="16"/>
        <v>7035900.129999999</v>
      </c>
      <c r="BF20" s="309">
        <f t="shared" si="16"/>
        <v>6023587.7999999998</v>
      </c>
      <c r="BG20" s="309">
        <f t="shared" si="16"/>
        <v>7396467.1399999997</v>
      </c>
      <c r="BH20" s="309">
        <f t="shared" si="16"/>
        <v>6897007.1199999992</v>
      </c>
      <c r="BI20" s="309">
        <f t="shared" si="16"/>
        <v>7375689.8399999999</v>
      </c>
      <c r="BJ20" s="309">
        <f t="shared" si="16"/>
        <v>6375334.7599999998</v>
      </c>
      <c r="BK20" s="309">
        <f t="shared" si="16"/>
        <v>6380342.1899999995</v>
      </c>
      <c r="BL20" s="309">
        <f t="shared" si="16"/>
        <v>5855884.2599999998</v>
      </c>
      <c r="BM20" s="309">
        <f t="shared" si="16"/>
        <v>0</v>
      </c>
      <c r="BN20" s="312">
        <f t="shared" si="16"/>
        <v>0</v>
      </c>
      <c r="BO20" s="309">
        <f t="shared" si="16"/>
        <v>0</v>
      </c>
      <c r="BP20" s="309">
        <f t="shared" si="16"/>
        <v>0</v>
      </c>
      <c r="BQ20" s="309">
        <f t="shared" si="16"/>
        <v>0</v>
      </c>
      <c r="BR20" s="309">
        <f t="shared" si="16"/>
        <v>0</v>
      </c>
      <c r="BS20" s="309">
        <f t="shared" si="16"/>
        <v>0</v>
      </c>
      <c r="BT20" s="309">
        <f t="shared" si="16"/>
        <v>0</v>
      </c>
      <c r="BU20" s="309">
        <f t="shared" si="16"/>
        <v>0</v>
      </c>
      <c r="BV20" s="309">
        <f t="shared" si="16"/>
        <v>0</v>
      </c>
      <c r="BW20" s="309">
        <f t="shared" si="16"/>
        <v>0</v>
      </c>
      <c r="BX20" s="309">
        <f t="shared" si="16"/>
        <v>0</v>
      </c>
    </row>
    <row r="22" spans="2:76" x14ac:dyDescent="0.3">
      <c r="BA22" s="112">
        <f>BA9+BA19</f>
        <v>875522.2300000001</v>
      </c>
      <c r="BB22" s="112">
        <f t="shared" ref="BB22:BO22" si="17">BB9+BB19</f>
        <v>856241.12</v>
      </c>
      <c r="BC22" s="112">
        <f t="shared" si="17"/>
        <v>180907.37000000002</v>
      </c>
      <c r="BD22" s="112">
        <f t="shared" si="17"/>
        <v>10771330.93</v>
      </c>
      <c r="BE22" s="112">
        <f t="shared" si="17"/>
        <v>6702370.1899999995</v>
      </c>
      <c r="BF22" s="112">
        <f t="shared" si="17"/>
        <v>7042175.6799999988</v>
      </c>
      <c r="BG22" s="112">
        <f t="shared" si="17"/>
        <v>7249010.71</v>
      </c>
      <c r="BH22" s="112">
        <f t="shared" si="17"/>
        <v>7396467.1399999997</v>
      </c>
      <c r="BI22" s="112">
        <f t="shared" si="17"/>
        <v>8011423.0999999996</v>
      </c>
      <c r="BJ22" s="314">
        <f t="shared" si="17"/>
        <v>8319995.3799999999</v>
      </c>
      <c r="BK22" s="112">
        <f t="shared" si="17"/>
        <v>7393324.0199999996</v>
      </c>
      <c r="BL22" s="112">
        <f t="shared" si="17"/>
        <v>7772260.8499999996</v>
      </c>
      <c r="BM22" s="112">
        <f t="shared" si="17"/>
        <v>0</v>
      </c>
      <c r="BN22" s="112">
        <f t="shared" si="17"/>
        <v>0</v>
      </c>
      <c r="BO22" s="112">
        <f t="shared" si="17"/>
        <v>0</v>
      </c>
    </row>
    <row r="23" spans="2:76" x14ac:dyDescent="0.3">
      <c r="BJ23" s="314" t="s">
        <v>5090</v>
      </c>
    </row>
    <row r="24" spans="2:76" x14ac:dyDescent="0.3">
      <c r="BJ24" s="31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0900"/>
  <sheetViews>
    <sheetView showGridLines="0" zoomScale="85" zoomScaleNormal="85" workbookViewId="0">
      <pane ySplit="3" topLeftCell="A20888" activePane="bottomLeft" state="frozen"/>
      <selection pane="bottomLeft" activeCell="E20900" sqref="E20900"/>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40">
        <v>8011423.0999999996</v>
      </c>
      <c r="K1" s="339">
        <v>15168628.049999999</v>
      </c>
    </row>
    <row r="2" spans="1:12" ht="24" customHeight="1" thickBot="1" x14ac:dyDescent="0.35">
      <c r="B2" s="66"/>
      <c r="C2" s="62" t="s">
        <v>2222</v>
      </c>
      <c r="D2" s="63"/>
      <c r="E2" s="64"/>
      <c r="F2" s="81"/>
      <c r="G2" s="67"/>
      <c r="H2" s="50"/>
      <c r="I2" s="51" t="s">
        <v>30</v>
      </c>
      <c r="J2" s="52">
        <f>SUBTOTAL(9,J4:J1048576)</f>
        <v>314560.87905336794</v>
      </c>
      <c r="K2" s="339">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92">
        <v>-409.12</v>
      </c>
      <c r="K8958" s="393"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92">
        <v>-479.95</v>
      </c>
      <c r="K8959" s="393"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92">
        <v>-498.38</v>
      </c>
      <c r="K8960" s="393"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92">
        <v>-912.33</v>
      </c>
      <c r="K8961" s="393"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92">
        <v>-1084.5899999999999</v>
      </c>
      <c r="K8962" s="393"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92">
        <v>-1928.33</v>
      </c>
      <c r="K8963" s="393"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92">
        <v>-1987.68</v>
      </c>
      <c r="K8964" s="393"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92">
        <v>-2000</v>
      </c>
      <c r="K8965" s="393"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92">
        <v>-2200</v>
      </c>
      <c r="K8966" s="393"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92">
        <v>-2558.4</v>
      </c>
      <c r="K8967" s="393"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92">
        <v>-3402</v>
      </c>
      <c r="K8968" s="393"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92">
        <v>-3696.77</v>
      </c>
      <c r="K8969" s="393"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92">
        <v>-6463.19</v>
      </c>
      <c r="K8970" s="393"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92">
        <v>-328.7</v>
      </c>
      <c r="K8972" s="393"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92">
        <v>-33089.230000000003</v>
      </c>
      <c r="K8973" s="393"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92">
        <v>-96</v>
      </c>
      <c r="K8974" s="393"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92">
        <v>-7.38</v>
      </c>
      <c r="K8976" s="393"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92">
        <v>-448.8</v>
      </c>
      <c r="K8977" s="393"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92">
        <v>-1359</v>
      </c>
      <c r="K8978" s="393"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92">
        <v>-1359</v>
      </c>
      <c r="K8979" s="393"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92">
        <v>-1449</v>
      </c>
      <c r="K8981" s="393"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92">
        <v>-2352.39</v>
      </c>
      <c r="K8982" s="393"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92">
        <v>-2440.7800000000002</v>
      </c>
      <c r="K8983" s="393"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92">
        <v>-4267.2</v>
      </c>
      <c r="K8984" s="393"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92">
        <v>-40079.78</v>
      </c>
      <c r="K8985" s="393"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92">
        <v>-242.05</v>
      </c>
      <c r="K8986" s="393"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92">
        <v>-13673.66</v>
      </c>
      <c r="K8987" s="393"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92">
        <v>-25</v>
      </c>
      <c r="K8988" s="393"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92">
        <v>-50</v>
      </c>
      <c r="K8989" s="393"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92">
        <v>1607.96</v>
      </c>
      <c r="K8990" s="393"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92">
        <v>-156.19</v>
      </c>
      <c r="K8992" s="393"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92">
        <v>-1607.96</v>
      </c>
      <c r="K8993" s="393"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92">
        <v>-148.56</v>
      </c>
      <c r="K8994" s="393"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92">
        <v>-240</v>
      </c>
      <c r="K8995" s="393"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96">
        <v>187027.83</v>
      </c>
      <c r="K8997" s="397"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94">
        <v>200000</v>
      </c>
      <c r="K8998" s="395"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92">
        <v>-8.65</v>
      </c>
      <c r="K8999" s="393"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92">
        <v>-8.65</v>
      </c>
      <c r="K9000" s="393"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92">
        <v>-8.65</v>
      </c>
      <c r="K9001" s="393"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92">
        <v>-17.22</v>
      </c>
      <c r="K9002" s="393"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92">
        <v>-99</v>
      </c>
      <c r="K9003" s="393"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92">
        <v>-462.56</v>
      </c>
      <c r="K9004" s="393"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92">
        <v>-700</v>
      </c>
      <c r="K9005" s="393"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92">
        <v>-700</v>
      </c>
      <c r="K9006" s="393"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92">
        <v>-1180.48</v>
      </c>
      <c r="K9007" s="393"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92">
        <v>-1264.51</v>
      </c>
      <c r="K9008" s="393"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92">
        <v>-1414.48</v>
      </c>
      <c r="K9009" s="393"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92">
        <v>-1607.96</v>
      </c>
      <c r="K9010" s="393"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92">
        <v>-162093.24</v>
      </c>
      <c r="K9011" s="393"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92">
        <v>-2356.63</v>
      </c>
      <c r="K9012" s="393"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94">
        <v>-200000</v>
      </c>
      <c r="K9013" s="395"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92">
        <v>-24</v>
      </c>
      <c r="K9015" s="393"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92">
        <v>919.39</v>
      </c>
      <c r="K9018" s="393"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92">
        <v>-8.65</v>
      </c>
      <c r="K9019" s="393"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92">
        <v>-8.65</v>
      </c>
      <c r="K9020" s="393"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92">
        <v>-8.65</v>
      </c>
      <c r="K9021" s="393"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92">
        <v>-8.65</v>
      </c>
      <c r="K9022" s="393"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92">
        <v>-8.65</v>
      </c>
      <c r="K9023" s="393"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92">
        <v>-8.65</v>
      </c>
      <c r="K9024" s="393"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92">
        <v>-8.65</v>
      </c>
      <c r="K9025" s="393"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92">
        <v>-8.65</v>
      </c>
      <c r="K9026" s="393"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92">
        <v>-8.65</v>
      </c>
      <c r="K9027" s="393"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92">
        <v>-507.13</v>
      </c>
      <c r="K9028" s="393"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92">
        <v>-681.38</v>
      </c>
      <c r="K9029" s="393"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92">
        <v>-1048.25</v>
      </c>
      <c r="K9030" s="393"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92">
        <v>-1048.25</v>
      </c>
      <c r="K9031" s="393"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92">
        <v>-1048.25</v>
      </c>
      <c r="K9032" s="393"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92">
        <v>-1160.5</v>
      </c>
      <c r="K9033" s="393"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92">
        <v>-1414.48</v>
      </c>
      <c r="K9034" s="393"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92">
        <v>-1717.13</v>
      </c>
      <c r="K9035" s="393"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92">
        <v>-1774.13</v>
      </c>
      <c r="K9036" s="393"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92">
        <v>-2464.62</v>
      </c>
      <c r="K9037" s="393"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92">
        <v>-2579.34</v>
      </c>
      <c r="K9038" s="393"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92">
        <v>-6126.25</v>
      </c>
      <c r="K9039" s="393"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92">
        <v>-10691.24</v>
      </c>
      <c r="K9040" s="393"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92">
        <v>-22225.09</v>
      </c>
      <c r="K9041" s="393"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92">
        <v>-10767.49</v>
      </c>
      <c r="K9042" s="393"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92">
        <v>-258.8</v>
      </c>
      <c r="K9043" s="393"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92">
        <v>-9.5</v>
      </c>
      <c r="K9045" s="393"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92">
        <v>-9.5</v>
      </c>
      <c r="K9046" s="393"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92">
        <v>-9.5</v>
      </c>
      <c r="K9047" s="393"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92">
        <v>-35.700000000000003</v>
      </c>
      <c r="K9048" s="393"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92">
        <v>-60</v>
      </c>
      <c r="K9049" s="393"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92">
        <v>-78.72</v>
      </c>
      <c r="K9050" s="393"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92">
        <v>-188</v>
      </c>
      <c r="K9051" s="393"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92">
        <v>-342</v>
      </c>
      <c r="K9052" s="393"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92">
        <v>-473.61</v>
      </c>
      <c r="K9053" s="393"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92">
        <v>-610.23</v>
      </c>
      <c r="K9054" s="393"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92">
        <v>-649.08000000000004</v>
      </c>
      <c r="K9055" s="393"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92">
        <v>-740</v>
      </c>
      <c r="K9056" s="393"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92">
        <v>-767.55</v>
      </c>
      <c r="K9057" s="393"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92">
        <v>-1072.51</v>
      </c>
      <c r="K9058" s="393"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92">
        <v>-2562.9499999999998</v>
      </c>
      <c r="K9059" s="393"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92">
        <v>-2571.6</v>
      </c>
      <c r="K9060" s="393"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92">
        <v>-2883</v>
      </c>
      <c r="K9061" s="393"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92">
        <v>-3129.4</v>
      </c>
      <c r="K9062" s="393"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92">
        <v>-3750</v>
      </c>
      <c r="K9063" s="393"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92">
        <v>-7035</v>
      </c>
      <c r="K9064" s="393"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94">
        <v>120000</v>
      </c>
      <c r="K9066" s="395"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92">
        <v>-9.5</v>
      </c>
      <c r="K9068" s="393"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92">
        <v>-9.5</v>
      </c>
      <c r="K9069" s="393"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92">
        <v>-9.5</v>
      </c>
      <c r="K9070" s="393"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92">
        <v>-9.5</v>
      </c>
      <c r="K9071" s="393"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92">
        <v>-9.5</v>
      </c>
      <c r="K9072" s="393"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92">
        <v>-9.5</v>
      </c>
      <c r="K9073" s="393"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92">
        <v>-9.5</v>
      </c>
      <c r="K9074" s="393"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92">
        <v>-128</v>
      </c>
      <c r="K9075" s="393"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92">
        <v>-637.25</v>
      </c>
      <c r="K9076" s="393"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92">
        <v>-954</v>
      </c>
      <c r="K9077" s="393"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92">
        <v>-1844.8</v>
      </c>
      <c r="K9078" s="393"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92">
        <v>-3500</v>
      </c>
      <c r="K9079" s="393"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92">
        <v>-3960</v>
      </c>
      <c r="K9080" s="393"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92">
        <v>-15000</v>
      </c>
      <c r="K9081" s="393"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92">
        <v>-20300</v>
      </c>
      <c r="K9082" s="393"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92">
        <v>-83977.87</v>
      </c>
      <c r="K9083" s="393"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92">
        <v>-12579.17</v>
      </c>
      <c r="K9084" s="393"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94">
        <v>-120000</v>
      </c>
      <c r="K9085" s="395"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92">
        <v>-320</v>
      </c>
      <c r="K9086" s="393"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92">
        <v>-41840.160000000003</v>
      </c>
      <c r="K9087" s="393"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92">
        <v>-20208.88</v>
      </c>
      <c r="K9088" s="393"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94">
        <v>240000</v>
      </c>
      <c r="K9090" s="395"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92">
        <v>-9.5</v>
      </c>
      <c r="K9092" s="393"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92">
        <v>-9.5</v>
      </c>
      <c r="K9093" s="393"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92">
        <v>-9.5</v>
      </c>
      <c r="K9094" s="393"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92">
        <v>-9.5</v>
      </c>
      <c r="K9095" s="393"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92">
        <v>-9.5</v>
      </c>
      <c r="K9096" s="393"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92">
        <v>-9.5</v>
      </c>
      <c r="K9097" s="393"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92">
        <v>-9.5</v>
      </c>
      <c r="K9098" s="393"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92">
        <v>-9.5</v>
      </c>
      <c r="K9099" s="393"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92">
        <v>-9.5</v>
      </c>
      <c r="K9100" s="393"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92">
        <v>-322.16000000000003</v>
      </c>
      <c r="K9101" s="393"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92">
        <v>-363.6</v>
      </c>
      <c r="K9102" s="393"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92">
        <v>-453.6</v>
      </c>
      <c r="K9103" s="393"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92">
        <v>-548.46</v>
      </c>
      <c r="K9104" s="393"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92">
        <v>-988.51</v>
      </c>
      <c r="K9105" s="393"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92">
        <v>-1270.4000000000001</v>
      </c>
      <c r="K9106" s="393"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92">
        <v>-13660.35</v>
      </c>
      <c r="K9107" s="393"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92">
        <v>-13663.22</v>
      </c>
      <c r="K9108" s="393"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92">
        <v>-19505.25</v>
      </c>
      <c r="K9109" s="393"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92">
        <v>-19505.259999999998</v>
      </c>
      <c r="K9110" s="393"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92">
        <v>-57900</v>
      </c>
      <c r="K9111" s="393"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92">
        <v>-67306.58</v>
      </c>
      <c r="K9112" s="393"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94">
        <v>-240000</v>
      </c>
      <c r="K9113" s="395"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94">
        <v>17000</v>
      </c>
      <c r="K9115" s="395"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92">
        <v>-198.57</v>
      </c>
      <c r="K9117" s="393"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92">
        <v>-300</v>
      </c>
      <c r="K9118" s="393"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92">
        <v>-762.56</v>
      </c>
      <c r="K9119" s="393"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92">
        <v>-1071.6400000000001</v>
      </c>
      <c r="K9120" s="393"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92">
        <v>-1330.25</v>
      </c>
      <c r="K9121" s="393"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92">
        <v>-2510.92</v>
      </c>
      <c r="K9122" s="393"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92">
        <v>-2672.32</v>
      </c>
      <c r="K9123" s="393"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92">
        <v>-3239.04</v>
      </c>
      <c r="K9124" s="393"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92">
        <v>-7513.57</v>
      </c>
      <c r="K9125" s="393"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94">
        <v>-17000</v>
      </c>
      <c r="K9126" s="395"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94">
        <v>23000</v>
      </c>
      <c r="K9128" s="395"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92">
        <v>-347.75</v>
      </c>
      <c r="K9129" s="393"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92">
        <v>-363.34</v>
      </c>
      <c r="K9130" s="393"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92">
        <v>-375.29</v>
      </c>
      <c r="K9131" s="393"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92">
        <v>-414.5</v>
      </c>
      <c r="K9132" s="393"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92">
        <v>-1062</v>
      </c>
      <c r="K9133" s="393"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92">
        <v>-1791.2</v>
      </c>
      <c r="K9134" s="393"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92">
        <v>-1993</v>
      </c>
      <c r="K9135" s="393"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92">
        <v>-2080.8000000000002</v>
      </c>
      <c r="K9136" s="393"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92">
        <v>-2649.27</v>
      </c>
      <c r="K9137" s="393"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92">
        <v>-3013.24</v>
      </c>
      <c r="K9138" s="393"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92">
        <v>-8300</v>
      </c>
      <c r="K9139" s="393"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94">
        <v>-23000</v>
      </c>
      <c r="K9140" s="395"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92">
        <v>-3487.52</v>
      </c>
      <c r="K9141" s="393"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92">
        <v>-1545.04</v>
      </c>
      <c r="K9142" s="393"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92">
        <v>-767.87</v>
      </c>
      <c r="K9143" s="393"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92">
        <v>-84.5</v>
      </c>
      <c r="K9146" s="393"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92">
        <v>-99</v>
      </c>
      <c r="K9147" s="393"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94">
        <v>200000</v>
      </c>
      <c r="K9148" s="395"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92">
        <v>-9.5</v>
      </c>
      <c r="K9149" s="393"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92">
        <v>-9.5</v>
      </c>
      <c r="K9150" s="393"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92">
        <v>-9.5</v>
      </c>
      <c r="K9151" s="393"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92">
        <v>-9.5</v>
      </c>
      <c r="K9152" s="393"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92">
        <v>-26.87</v>
      </c>
      <c r="K9153" s="393"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92">
        <v>-35.07</v>
      </c>
      <c r="K9154" s="393"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92">
        <v>-52.33</v>
      </c>
      <c r="K9155" s="393"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92">
        <v>-52.33</v>
      </c>
      <c r="K9156" s="393"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92">
        <v>-57.61</v>
      </c>
      <c r="K9157" s="393"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92">
        <v>-62.87</v>
      </c>
      <c r="K9158" s="393"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92">
        <v>-62.87</v>
      </c>
      <c r="K9159" s="393"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92">
        <v>-121.59</v>
      </c>
      <c r="K9160" s="393"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92">
        <v>-121.59</v>
      </c>
      <c r="K9161" s="393"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92">
        <v>-169</v>
      </c>
      <c r="K9162" s="393"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92">
        <v>-273.2</v>
      </c>
      <c r="K9163" s="393"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92">
        <v>-306.72000000000003</v>
      </c>
      <c r="K9164" s="393"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92">
        <v>-380.1</v>
      </c>
      <c r="K9165" s="393"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92">
        <v>-448.71</v>
      </c>
      <c r="K9166" s="393"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92">
        <v>-460</v>
      </c>
      <c r="K9167" s="393"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92">
        <v>-465</v>
      </c>
      <c r="K9168" s="393"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92">
        <v>-482.54</v>
      </c>
      <c r="K9169" s="393"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92">
        <v>-602.87</v>
      </c>
      <c r="K9170" s="393"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92">
        <v>-986.27</v>
      </c>
      <c r="K9171" s="393"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92">
        <v>-1600</v>
      </c>
      <c r="K9172" s="393"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92">
        <v>-1857</v>
      </c>
      <c r="K9173" s="393"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92">
        <v>-1987.93</v>
      </c>
      <c r="K9174" s="393"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92">
        <v>-2402.56</v>
      </c>
      <c r="K9175" s="393"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92">
        <v>-2499</v>
      </c>
      <c r="K9176" s="393"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92">
        <v>-3164.7</v>
      </c>
      <c r="K9177" s="393"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92">
        <v>-4236.3</v>
      </c>
      <c r="K9178" s="393"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92">
        <v>-4679.6099999999997</v>
      </c>
      <c r="K9179" s="393"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92">
        <v>-4829</v>
      </c>
      <c r="K9180" s="393"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92">
        <v>-7000</v>
      </c>
      <c r="K9181" s="393"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92">
        <v>-9098.67</v>
      </c>
      <c r="K9182" s="393"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92">
        <v>-125439.61</v>
      </c>
      <c r="K9183" s="393"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94">
        <v>-200000</v>
      </c>
      <c r="K9184" s="395"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92">
        <v>-9.5</v>
      </c>
      <c r="K9186" s="393"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92">
        <v>-9.5</v>
      </c>
      <c r="K9187" s="393"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92">
        <v>-9.5</v>
      </c>
      <c r="K9188" s="393"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92">
        <v>-9.5</v>
      </c>
      <c r="K9189" s="393"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92">
        <v>-9.5</v>
      </c>
      <c r="K9190" s="393"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92">
        <v>-312.5</v>
      </c>
      <c r="K9191" s="393"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92">
        <v>-409.13</v>
      </c>
      <c r="K9192" s="393"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92">
        <v>-480.1</v>
      </c>
      <c r="K9193" s="393"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92">
        <v>-498.54</v>
      </c>
      <c r="K9194" s="393"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92">
        <v>-683</v>
      </c>
      <c r="K9195" s="393"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92">
        <v>-912.34</v>
      </c>
      <c r="K9196" s="393"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92">
        <v>-1084.58</v>
      </c>
      <c r="K9197" s="393"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92">
        <v>-1928.33</v>
      </c>
      <c r="K9198" s="393"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92">
        <v>-1988.27</v>
      </c>
      <c r="K9199" s="393"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92">
        <v>-2288</v>
      </c>
      <c r="K9200" s="393"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92">
        <v>-2526.7199999999998</v>
      </c>
      <c r="K9201" s="393"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92">
        <v>-2775.36</v>
      </c>
      <c r="K9202" s="393"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92">
        <v>-87.5</v>
      </c>
      <c r="K9203" s="393"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92">
        <v>-341.04</v>
      </c>
      <c r="K9204" s="393"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92">
        <v>-160</v>
      </c>
      <c r="K9205" s="393"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92">
        <v>-368</v>
      </c>
      <c r="K9206" s="393"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94">
        <v>55000</v>
      </c>
      <c r="K9208" s="395"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92">
        <v>-9.5</v>
      </c>
      <c r="K9209" s="393"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92">
        <v>-9.5</v>
      </c>
      <c r="K9210" s="393"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92">
        <v>-9.5</v>
      </c>
      <c r="K9211" s="393"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92">
        <v>-9.5</v>
      </c>
      <c r="K9212" s="393"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92">
        <v>-9.5</v>
      </c>
      <c r="K9213" s="393"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92">
        <v>-9.5</v>
      </c>
      <c r="K9214" s="393"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92">
        <v>-9.5</v>
      </c>
      <c r="K9215" s="393"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92">
        <v>-9.5</v>
      </c>
      <c r="K9216" s="393"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92">
        <v>-9.5</v>
      </c>
      <c r="K9217" s="393"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92">
        <v>-90.3</v>
      </c>
      <c r="K9218" s="393"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92">
        <v>-240.4</v>
      </c>
      <c r="K9219" s="393"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92">
        <v>-322.16000000000003</v>
      </c>
      <c r="K9220" s="393"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92">
        <v>-702</v>
      </c>
      <c r="K9221" s="393"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92">
        <v>-1151.7</v>
      </c>
      <c r="K9222" s="393"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92">
        <v>-2132</v>
      </c>
      <c r="K9223" s="393"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92">
        <v>-2564.48</v>
      </c>
      <c r="K9224" s="393"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92">
        <v>-2649.26</v>
      </c>
      <c r="K9225" s="393"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92">
        <v>-3070.1</v>
      </c>
      <c r="K9226" s="393"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92">
        <v>-7000</v>
      </c>
      <c r="K9227" s="393"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92">
        <v>-7165</v>
      </c>
      <c r="K9228" s="393"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92">
        <v>-10000</v>
      </c>
      <c r="K9229" s="393"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92">
        <v>-15324.15</v>
      </c>
      <c r="K9230" s="393"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94">
        <v>-55000</v>
      </c>
      <c r="K9231" s="395"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92">
        <v>-160</v>
      </c>
      <c r="K9232" s="393"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96">
        <v>730988.76</v>
      </c>
      <c r="K9233" s="397"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92">
        <v>-210</v>
      </c>
      <c r="K9235" s="393"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92">
        <v>-242.8</v>
      </c>
      <c r="K9236" s="393"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92">
        <v>-262.5</v>
      </c>
      <c r="K9237" s="393"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92">
        <v>-300</v>
      </c>
      <c r="K9238" s="393"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92">
        <v>-353.92</v>
      </c>
      <c r="K9239" s="393"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92">
        <v>-668</v>
      </c>
      <c r="K9240" s="393"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92">
        <v>-776.44</v>
      </c>
      <c r="K9241" s="393"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92">
        <v>-1088</v>
      </c>
      <c r="K9242" s="393"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92">
        <v>-1254</v>
      </c>
      <c r="K9243" s="393"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92">
        <v>-2020</v>
      </c>
      <c r="K9244" s="393"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92">
        <v>-2114.7399999999998</v>
      </c>
      <c r="K9245" s="393"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92">
        <v>30</v>
      </c>
      <c r="K9247" s="393"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92">
        <v>-2827.32</v>
      </c>
      <c r="K9248" s="393"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92">
        <v>-2805</v>
      </c>
      <c r="K9249" s="393"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92">
        <v>-771.09</v>
      </c>
      <c r="K9250" s="393"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92">
        <v>-382.5</v>
      </c>
      <c r="K9251" s="393"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92">
        <v>7678.78</v>
      </c>
      <c r="K9253" s="393"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94">
        <v>500000</v>
      </c>
      <c r="K9254" s="395"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94">
        <v>499999.99</v>
      </c>
      <c r="K9255" s="395"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94">
        <v>499999.98</v>
      </c>
      <c r="K9256" s="395"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94">
        <v>450000</v>
      </c>
      <c r="K9257" s="395"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92">
        <v>-9.5</v>
      </c>
      <c r="K9258" s="393"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92">
        <v>-9.5</v>
      </c>
      <c r="K9259" s="393"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92">
        <v>-9.5</v>
      </c>
      <c r="K9260" s="393"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92">
        <v>-9.5</v>
      </c>
      <c r="K9261" s="393"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92">
        <v>-9.5</v>
      </c>
      <c r="K9262" s="393"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92">
        <v>-9.5</v>
      </c>
      <c r="K9263" s="393"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92">
        <v>-9.5</v>
      </c>
      <c r="K9264" s="393"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92">
        <v>-17.04</v>
      </c>
      <c r="K9265" s="393"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92">
        <v>-38.4</v>
      </c>
      <c r="K9266" s="393"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92">
        <v>-59.09</v>
      </c>
      <c r="K9267" s="393"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92">
        <v>-59.94</v>
      </c>
      <c r="K9268" s="393"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92">
        <v>-66.3</v>
      </c>
      <c r="K9269" s="393"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92">
        <v>-73.13</v>
      </c>
      <c r="K9270" s="393"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92">
        <v>-79.86</v>
      </c>
      <c r="K9271" s="393"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92">
        <v>-142.85</v>
      </c>
      <c r="K9272" s="393"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92">
        <v>-149.57</v>
      </c>
      <c r="K9273" s="393"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92">
        <v>-183.16</v>
      </c>
      <c r="K9274" s="393"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92">
        <v>-226.69</v>
      </c>
      <c r="K9275" s="393"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92">
        <v>-244.92</v>
      </c>
      <c r="K9276" s="393"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92">
        <v>-245.85</v>
      </c>
      <c r="K9277" s="393"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92">
        <v>-247.57</v>
      </c>
      <c r="K9278" s="393"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92">
        <v>-427.04</v>
      </c>
      <c r="K9279" s="393"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92">
        <v>-456.75</v>
      </c>
      <c r="K9280" s="393"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92">
        <v>-540.09</v>
      </c>
      <c r="K9281" s="393"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92">
        <v>-759.26</v>
      </c>
      <c r="K9282" s="393"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92">
        <v>-1058.3599999999999</v>
      </c>
      <c r="K9283" s="393"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92">
        <v>-1708.69</v>
      </c>
      <c r="K9284" s="393"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92">
        <v>-1823.07</v>
      </c>
      <c r="K9285" s="393"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92">
        <v>-2704.34</v>
      </c>
      <c r="K9286" s="393"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92">
        <v>-2390.37</v>
      </c>
      <c r="K9287" s="393"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92">
        <v>-1185.75</v>
      </c>
      <c r="K9288" s="393"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92">
        <v>-2885.66</v>
      </c>
      <c r="K9289" s="393"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92">
        <v>-3182.46</v>
      </c>
      <c r="K9290" s="393"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92">
        <v>-3300</v>
      </c>
      <c r="K9291" s="393"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92">
        <v>-4048.02</v>
      </c>
      <c r="K9292" s="393"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92">
        <v>-4575.18</v>
      </c>
      <c r="K9293" s="393"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92">
        <v>-4921.37</v>
      </c>
      <c r="K9294" s="393"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92">
        <v>-5651.51</v>
      </c>
      <c r="K9295" s="393"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92">
        <v>-6018.06</v>
      </c>
      <c r="K9296" s="393"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92">
        <v>-8740</v>
      </c>
      <c r="K9297" s="393"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92">
        <v>-9865.6299999999992</v>
      </c>
      <c r="K9298" s="393"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92">
        <v>-11389.18</v>
      </c>
      <c r="K9299" s="393"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92">
        <v>-11641.94</v>
      </c>
      <c r="K9300" s="393"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92">
        <v>-14098.05</v>
      </c>
      <c r="K9301" s="393"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92">
        <v>-17961</v>
      </c>
      <c r="K9302" s="393"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92">
        <v>-18656</v>
      </c>
      <c r="K9303" s="393"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92">
        <v>-29345.040000000001</v>
      </c>
      <c r="K9304" s="393"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92">
        <v>-49900</v>
      </c>
      <c r="K9305" s="393"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92">
        <v>-110441.39</v>
      </c>
      <c r="K9306" s="393"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92">
        <v>-195349.08</v>
      </c>
      <c r="K9307" s="393"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92">
        <v>-362764.58</v>
      </c>
      <c r="K9308" s="393"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92">
        <v>-396996.91</v>
      </c>
      <c r="K9309" s="393"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92">
        <v>-7678.78</v>
      </c>
      <c r="K9310" s="393"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92">
        <v>-12101.13</v>
      </c>
      <c r="K9311" s="393"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94">
        <v>-450000</v>
      </c>
      <c r="K9312" s="395"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94">
        <v>-499999.98</v>
      </c>
      <c r="K9313" s="395"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94">
        <v>-499999.99</v>
      </c>
      <c r="K9314" s="395"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94">
        <v>-500000</v>
      </c>
      <c r="K9315" s="395"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92">
        <v>-295.5</v>
      </c>
      <c r="K9316" s="393"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94">
        <v>450000</v>
      </c>
      <c r="K9318" s="395"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92">
        <v>-9.5</v>
      </c>
      <c r="K9319" s="393"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92">
        <v>-9.5</v>
      </c>
      <c r="K9320" s="393"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92">
        <v>-9.5</v>
      </c>
      <c r="K9321" s="393"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92">
        <v>-9.5</v>
      </c>
      <c r="K9322" s="393"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92">
        <v>-56.45</v>
      </c>
      <c r="K9323" s="393"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92">
        <v>-330.89</v>
      </c>
      <c r="K9324" s="393"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92">
        <v>-372.4</v>
      </c>
      <c r="K9325" s="393"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92">
        <v>-1375.5</v>
      </c>
      <c r="K9326" s="393"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92">
        <v>-2150.29</v>
      </c>
      <c r="K9327" s="393"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92">
        <v>-2649.26</v>
      </c>
      <c r="K9328" s="393"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92">
        <v>-380000</v>
      </c>
      <c r="K9329" s="393"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94">
        <v>-450000</v>
      </c>
      <c r="K9330" s="395"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92">
        <v>-87.5</v>
      </c>
      <c r="K9331" s="393"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92">
        <v>-528</v>
      </c>
      <c r="K9332" s="393"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92">
        <v>-87.5</v>
      </c>
      <c r="K9333" s="393"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92">
        <v>-295.5</v>
      </c>
      <c r="K9334" s="393"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94">
        <v>500000</v>
      </c>
      <c r="K9336" s="395"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92">
        <v>-202</v>
      </c>
      <c r="K9337" s="393"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92">
        <v>-351.84</v>
      </c>
      <c r="K9338" s="393"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92">
        <v>-683.03</v>
      </c>
      <c r="K9339" s="393"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92">
        <v>-3091.2</v>
      </c>
      <c r="K9340" s="393"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92">
        <v>-3111.72</v>
      </c>
      <c r="K9341" s="393"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94">
        <v>-500000</v>
      </c>
      <c r="K9342" s="395"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96">
        <v>633690.65</v>
      </c>
      <c r="K9344" s="397"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96">
        <v>255524.79</v>
      </c>
      <c r="K9345" s="397"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96">
        <v>110784.56</v>
      </c>
      <c r="K9346" s="397"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92">
        <v>-311.35000000000002</v>
      </c>
      <c r="K9347" s="393"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92">
        <v>-387.77</v>
      </c>
      <c r="K9348" s="393"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92">
        <v>-618</v>
      </c>
      <c r="K9349" s="393"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92">
        <v>-1046</v>
      </c>
      <c r="K9350" s="393"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92">
        <v>-2967.8</v>
      </c>
      <c r="K9351" s="393"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94">
        <v>500000</v>
      </c>
      <c r="K9352" s="395"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92">
        <v>-9.5</v>
      </c>
      <c r="K9353" s="393"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92">
        <v>-53.05</v>
      </c>
      <c r="K9354" s="393"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92">
        <v>-360</v>
      </c>
      <c r="K9355" s="393"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92">
        <v>-381.88</v>
      </c>
      <c r="K9356" s="393"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92">
        <v>-453.6</v>
      </c>
      <c r="K9357" s="393"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92">
        <v>-1386</v>
      </c>
      <c r="K9358" s="393"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94">
        <v>-500000</v>
      </c>
      <c r="K9359" s="395"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92">
        <v>-87.5</v>
      </c>
      <c r="K9360" s="393"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92">
        <v>-25</v>
      </c>
      <c r="K9361" s="393"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92">
        <v>-25</v>
      </c>
      <c r="K9362" s="393"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92">
        <v>330.89</v>
      </c>
      <c r="K9364" s="393"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92">
        <v>-2.5</v>
      </c>
      <c r="K9365" s="393"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92">
        <v>-9.5</v>
      </c>
      <c r="K9366" s="393"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92">
        <v>-45.55</v>
      </c>
      <c r="K9367" s="393"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92">
        <v>-154.28</v>
      </c>
      <c r="K9368" s="393"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92">
        <v>-213.45</v>
      </c>
      <c r="K9369" s="393"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92">
        <v>-240.96</v>
      </c>
      <c r="K9370" s="393"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92">
        <v>-254</v>
      </c>
      <c r="K9371" s="393"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92">
        <v>-301.98</v>
      </c>
      <c r="K9372" s="393"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92">
        <v>-391.78</v>
      </c>
      <c r="K9373" s="393"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92">
        <v>-674.3</v>
      </c>
      <c r="K9374" s="393"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92">
        <v>-960</v>
      </c>
      <c r="K9375" s="393"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92">
        <v>-1571.17</v>
      </c>
      <c r="K9376" s="393"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92">
        <v>-1821.22</v>
      </c>
      <c r="K9377" s="393"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92">
        <v>-1992.94</v>
      </c>
      <c r="K9378" s="393"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92">
        <v>-2510.9299999999998</v>
      </c>
      <c r="K9379" s="393"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92">
        <v>-2664.72</v>
      </c>
      <c r="K9380" s="393"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92">
        <v>-3920</v>
      </c>
      <c r="K9381" s="393"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92">
        <v>-3922.08</v>
      </c>
      <c r="K9382" s="393"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92">
        <v>-4033</v>
      </c>
      <c r="K9383" s="393"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92">
        <v>-4365.62</v>
      </c>
      <c r="K9384" s="393"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92">
        <v>-4469.1499999999996</v>
      </c>
      <c r="K9385" s="393"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92">
        <v>-4996.57</v>
      </c>
      <c r="K9386" s="393"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92">
        <v>-20875.8</v>
      </c>
      <c r="K9387" s="393"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92">
        <v>-501.75</v>
      </c>
      <c r="K9390" s="393"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96">
        <v>7751.14</v>
      </c>
      <c r="K9392" s="397"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96">
        <v>0.21</v>
      </c>
      <c r="K9393" s="397"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94">
        <v>500000</v>
      </c>
      <c r="K9394" s="395"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96">
        <v>859.71</v>
      </c>
      <c r="K9395" s="397"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92">
        <v>256.04000000000002</v>
      </c>
      <c r="K9396" s="393"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94">
        <v>-500000</v>
      </c>
      <c r="K9397" s="395"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92">
        <v>-415.36</v>
      </c>
      <c r="K9398" s="393"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92">
        <v>-663.58</v>
      </c>
      <c r="K9399" s="393"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9"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90" t="s">
        <v>5085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404"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403"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403"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323"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402"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0" t="s">
        <v>2240</v>
      </c>
      <c r="C16298" s="261" t="s">
        <v>138</v>
      </c>
      <c r="D16298" s="74" t="str">
        <f t="shared" si="509"/>
        <v>dez/2019</v>
      </c>
      <c r="E16298" s="264">
        <v>43801</v>
      </c>
      <c r="F16298" s="260" t="s">
        <v>1070</v>
      </c>
      <c r="G16298" s="260" t="s">
        <v>2229</v>
      </c>
      <c r="H16298" s="265" t="s">
        <v>1071</v>
      </c>
      <c r="I16298" s="265" t="s">
        <v>2237</v>
      </c>
      <c r="J16298" s="285">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0" t="s">
        <v>2240</v>
      </c>
      <c r="C16299" s="261" t="s">
        <v>138</v>
      </c>
      <c r="D16299" s="74" t="str">
        <f t="shared" si="509"/>
        <v>dez/2019</v>
      </c>
      <c r="E16299" s="264">
        <v>43801</v>
      </c>
      <c r="F16299" s="260" t="s">
        <v>1061</v>
      </c>
      <c r="G16299" s="260" t="s">
        <v>2229</v>
      </c>
      <c r="H16299" s="265" t="s">
        <v>4370</v>
      </c>
      <c r="I16299" s="265" t="s">
        <v>126</v>
      </c>
      <c r="J16299" s="285">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0" t="s">
        <v>2228</v>
      </c>
      <c r="C16300" s="261" t="s">
        <v>138</v>
      </c>
      <c r="D16300" s="74" t="str">
        <f t="shared" si="509"/>
        <v>dez/2019</v>
      </c>
      <c r="E16300" s="264">
        <v>43801</v>
      </c>
      <c r="F16300" s="260" t="s">
        <v>4374</v>
      </c>
      <c r="G16300" s="260" t="s">
        <v>2229</v>
      </c>
      <c r="H16300" s="265" t="s">
        <v>4374</v>
      </c>
      <c r="I16300" s="265" t="s">
        <v>1064</v>
      </c>
      <c r="J16300" s="285">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0" t="s">
        <v>2228</v>
      </c>
      <c r="C16301" s="261" t="s">
        <v>138</v>
      </c>
      <c r="D16301" s="74" t="str">
        <f t="shared" si="509"/>
        <v>dez/2019</v>
      </c>
      <c r="E16301" s="264">
        <v>43801</v>
      </c>
      <c r="F16301" s="260">
        <v>433993</v>
      </c>
      <c r="G16301" s="260" t="s">
        <v>2229</v>
      </c>
      <c r="H16301" s="265" t="s">
        <v>4398</v>
      </c>
      <c r="I16301" s="265" t="s">
        <v>2182</v>
      </c>
      <c r="J16301" s="285">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0" t="s">
        <v>2228</v>
      </c>
      <c r="C16302" s="261" t="s">
        <v>138</v>
      </c>
      <c r="D16302" s="74" t="str">
        <f t="shared" si="509"/>
        <v>dez/2019</v>
      </c>
      <c r="E16302" s="264">
        <v>43801</v>
      </c>
      <c r="F16302" s="260" t="s">
        <v>1261</v>
      </c>
      <c r="G16302" s="260" t="s">
        <v>2229</v>
      </c>
      <c r="H16302" s="265" t="s">
        <v>262</v>
      </c>
      <c r="I16302" s="265" t="s">
        <v>135</v>
      </c>
      <c r="J16302" s="286">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0" t="s">
        <v>2228</v>
      </c>
      <c r="C16303" s="261" t="s">
        <v>138</v>
      </c>
      <c r="D16303" s="74" t="str">
        <f t="shared" si="509"/>
        <v>dez/2019</v>
      </c>
      <c r="E16303" s="264">
        <v>43801</v>
      </c>
      <c r="F16303" s="276">
        <v>2803746</v>
      </c>
      <c r="G16303" s="260" t="s">
        <v>2229</v>
      </c>
      <c r="H16303" s="280" t="s">
        <v>2784</v>
      </c>
      <c r="I16303" s="265" t="s">
        <v>164</v>
      </c>
      <c r="J16303" s="286">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0" t="s">
        <v>2228</v>
      </c>
      <c r="C16304" s="261" t="s">
        <v>138</v>
      </c>
      <c r="D16304" s="74" t="str">
        <f t="shared" si="509"/>
        <v>dez/2019</v>
      </c>
      <c r="E16304" s="264">
        <v>43801</v>
      </c>
      <c r="F16304" s="260" t="s">
        <v>139</v>
      </c>
      <c r="G16304" s="260" t="s">
        <v>2229</v>
      </c>
      <c r="H16304" s="265" t="s">
        <v>4992</v>
      </c>
      <c r="I16304" s="265" t="s">
        <v>141</v>
      </c>
      <c r="J16304" s="285">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0" t="s">
        <v>2228</v>
      </c>
      <c r="C16305" s="261" t="s">
        <v>138</v>
      </c>
      <c r="D16305" s="74" t="str">
        <f t="shared" si="509"/>
        <v>dez/2019</v>
      </c>
      <c r="E16305" s="264">
        <v>43801</v>
      </c>
      <c r="F16305" s="262" t="s">
        <v>2460</v>
      </c>
      <c r="G16305" s="260" t="s">
        <v>2229</v>
      </c>
      <c r="H16305" s="270" t="s">
        <v>4993</v>
      </c>
      <c r="I16305" s="265" t="s">
        <v>130</v>
      </c>
      <c r="J16305" s="285">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0" t="s">
        <v>2228</v>
      </c>
      <c r="C16306" s="261" t="s">
        <v>138</v>
      </c>
      <c r="D16306" s="74" t="str">
        <f t="shared" si="509"/>
        <v>dez/2019</v>
      </c>
      <c r="E16306" s="264">
        <v>43801</v>
      </c>
      <c r="F16306" s="260" t="s">
        <v>3376</v>
      </c>
      <c r="G16306" s="260" t="s">
        <v>2229</v>
      </c>
      <c r="H16306" s="265" t="s">
        <v>4993</v>
      </c>
      <c r="I16306" s="265" t="s">
        <v>130</v>
      </c>
      <c r="J16306" s="285">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0" t="s">
        <v>2228</v>
      </c>
      <c r="C16307" s="261" t="s">
        <v>138</v>
      </c>
      <c r="D16307" s="74" t="str">
        <f t="shared" si="509"/>
        <v>dez/2019</v>
      </c>
      <c r="E16307" s="264">
        <v>43801</v>
      </c>
      <c r="F16307" s="260" t="s">
        <v>1070</v>
      </c>
      <c r="G16307" s="260" t="s">
        <v>2229</v>
      </c>
      <c r="H16307" s="265" t="s">
        <v>1071</v>
      </c>
      <c r="I16307" s="265" t="s">
        <v>2237</v>
      </c>
      <c r="J16307" s="285">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0" t="s">
        <v>2228</v>
      </c>
      <c r="C16308" s="261" t="s">
        <v>138</v>
      </c>
      <c r="D16308" s="74" t="str">
        <f t="shared" si="509"/>
        <v>dez/2019</v>
      </c>
      <c r="E16308" s="264">
        <v>43801</v>
      </c>
      <c r="F16308" s="260" t="s">
        <v>1061</v>
      </c>
      <c r="G16308" s="260" t="s">
        <v>2229</v>
      </c>
      <c r="H16308" s="265" t="s">
        <v>4370</v>
      </c>
      <c r="I16308" s="265" t="s">
        <v>126</v>
      </c>
      <c r="J16308" s="285">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0" t="s">
        <v>2240</v>
      </c>
      <c r="C16309" s="261" t="s">
        <v>138</v>
      </c>
      <c r="D16309" s="74" t="str">
        <f t="shared" si="509"/>
        <v>dez/2019</v>
      </c>
      <c r="E16309" s="264">
        <v>43802</v>
      </c>
      <c r="F16309" s="260" t="s">
        <v>1070</v>
      </c>
      <c r="G16309" s="260" t="s">
        <v>2229</v>
      </c>
      <c r="H16309" s="265" t="s">
        <v>1071</v>
      </c>
      <c r="I16309" s="265" t="s">
        <v>2237</v>
      </c>
      <c r="J16309" s="285">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2" t="s">
        <v>2240</v>
      </c>
      <c r="C16310" s="261" t="s">
        <v>138</v>
      </c>
      <c r="D16310" s="74" t="str">
        <f t="shared" si="509"/>
        <v>dez/2019</v>
      </c>
      <c r="E16310" s="274">
        <v>43802</v>
      </c>
      <c r="F16310" s="262" t="s">
        <v>1061</v>
      </c>
      <c r="G16310" s="262" t="s">
        <v>2229</v>
      </c>
      <c r="H16310" s="270" t="s">
        <v>4370</v>
      </c>
      <c r="I16310" s="270" t="s">
        <v>126</v>
      </c>
      <c r="J16310" s="287">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0" t="s">
        <v>2228</v>
      </c>
      <c r="C16311" s="261" t="s">
        <v>138</v>
      </c>
      <c r="D16311" s="74" t="str">
        <f t="shared" si="509"/>
        <v>dez/2019</v>
      </c>
      <c r="E16311" s="264">
        <v>43802</v>
      </c>
      <c r="F16311" s="276" t="s">
        <v>437</v>
      </c>
      <c r="G16311" s="260" t="s">
        <v>2229</v>
      </c>
      <c r="H16311" s="265" t="s">
        <v>2362</v>
      </c>
      <c r="I16311" s="270" t="s">
        <v>439</v>
      </c>
      <c r="J16311" s="286">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0" t="s">
        <v>2228</v>
      </c>
      <c r="C16312" s="261" t="s">
        <v>138</v>
      </c>
      <c r="D16312" s="74" t="str">
        <f t="shared" si="509"/>
        <v>dez/2019</v>
      </c>
      <c r="E16312" s="264">
        <v>43802</v>
      </c>
      <c r="F16312" s="260">
        <v>15723</v>
      </c>
      <c r="G16312" s="260" t="s">
        <v>2229</v>
      </c>
      <c r="H16312" s="265" t="s">
        <v>4384</v>
      </c>
      <c r="I16312" s="280" t="s">
        <v>200</v>
      </c>
      <c r="J16312" s="285">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0" t="s">
        <v>2228</v>
      </c>
      <c r="C16313" s="261" t="s">
        <v>138</v>
      </c>
      <c r="D16313" s="74" t="str">
        <f t="shared" si="509"/>
        <v>dez/2019</v>
      </c>
      <c r="E16313" s="264">
        <v>43802</v>
      </c>
      <c r="F16313" s="260">
        <v>17355</v>
      </c>
      <c r="G16313" s="260" t="s">
        <v>2229</v>
      </c>
      <c r="H16313" s="265" t="s">
        <v>2401</v>
      </c>
      <c r="I16313" s="280" t="s">
        <v>2182</v>
      </c>
      <c r="J16313" s="285">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0" t="s">
        <v>2228</v>
      </c>
      <c r="C16314" s="261" t="s">
        <v>138</v>
      </c>
      <c r="D16314" s="74" t="str">
        <f t="shared" si="509"/>
        <v>dez/2019</v>
      </c>
      <c r="E16314" s="264">
        <v>43802</v>
      </c>
      <c r="F16314" s="260" t="s">
        <v>1261</v>
      </c>
      <c r="G16314" s="260" t="s">
        <v>2229</v>
      </c>
      <c r="H16314" s="265" t="s">
        <v>879</v>
      </c>
      <c r="I16314" s="265" t="s">
        <v>135</v>
      </c>
      <c r="J16314" s="286">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0" t="s">
        <v>2228</v>
      </c>
      <c r="C16315" s="261" t="s">
        <v>138</v>
      </c>
      <c r="D16315" s="74" t="str">
        <f t="shared" si="509"/>
        <v>dez/2019</v>
      </c>
      <c r="E16315" s="264">
        <v>43802</v>
      </c>
      <c r="F16315" s="260" t="s">
        <v>1261</v>
      </c>
      <c r="G16315" s="260" t="s">
        <v>2229</v>
      </c>
      <c r="H16315" s="265" t="s">
        <v>879</v>
      </c>
      <c r="I16315" s="265" t="s">
        <v>135</v>
      </c>
      <c r="J16315" s="286">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0" t="s">
        <v>2228</v>
      </c>
      <c r="C16316" s="261" t="s">
        <v>138</v>
      </c>
      <c r="D16316" s="74" t="str">
        <f t="shared" si="509"/>
        <v>dez/2019</v>
      </c>
      <c r="E16316" s="264">
        <v>43802</v>
      </c>
      <c r="F16316" s="260" t="s">
        <v>1261</v>
      </c>
      <c r="G16316" s="260" t="s">
        <v>2229</v>
      </c>
      <c r="H16316" s="265" t="s">
        <v>879</v>
      </c>
      <c r="I16316" s="265" t="s">
        <v>135</v>
      </c>
      <c r="J16316" s="286">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0" t="s">
        <v>2228</v>
      </c>
      <c r="C16317" s="261" t="s">
        <v>138</v>
      </c>
      <c r="D16317" s="74" t="str">
        <f t="shared" si="509"/>
        <v>dez/2019</v>
      </c>
      <c r="E16317" s="264">
        <v>43802</v>
      </c>
      <c r="F16317" s="260" t="s">
        <v>1261</v>
      </c>
      <c r="G16317" s="260" t="s">
        <v>2229</v>
      </c>
      <c r="H16317" s="265" t="s">
        <v>879</v>
      </c>
      <c r="I16317" s="265" t="s">
        <v>135</v>
      </c>
      <c r="J16317" s="286">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0" t="s">
        <v>2228</v>
      </c>
      <c r="C16318" s="261" t="s">
        <v>138</v>
      </c>
      <c r="D16318" s="74" t="str">
        <f t="shared" si="509"/>
        <v>dez/2019</v>
      </c>
      <c r="E16318" s="264">
        <v>43802</v>
      </c>
      <c r="F16318" s="260" t="s">
        <v>1261</v>
      </c>
      <c r="G16318" s="260" t="s">
        <v>2229</v>
      </c>
      <c r="H16318" s="265" t="s">
        <v>879</v>
      </c>
      <c r="I16318" s="265" t="s">
        <v>135</v>
      </c>
      <c r="J16318" s="286">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0" t="s">
        <v>2228</v>
      </c>
      <c r="C16319" s="261" t="s">
        <v>138</v>
      </c>
      <c r="D16319" s="74" t="str">
        <f t="shared" si="509"/>
        <v>dez/2019</v>
      </c>
      <c r="E16319" s="264">
        <v>43802</v>
      </c>
      <c r="F16319" s="260" t="s">
        <v>1261</v>
      </c>
      <c r="G16319" s="260" t="s">
        <v>2229</v>
      </c>
      <c r="H16319" s="265" t="s">
        <v>879</v>
      </c>
      <c r="I16319" s="265" t="s">
        <v>135</v>
      </c>
      <c r="J16319" s="286">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0" t="s">
        <v>2228</v>
      </c>
      <c r="C16320" s="261" t="s">
        <v>138</v>
      </c>
      <c r="D16320" s="74" t="str">
        <f t="shared" si="509"/>
        <v>dez/2019</v>
      </c>
      <c r="E16320" s="264">
        <v>43802</v>
      </c>
      <c r="F16320" s="260" t="s">
        <v>1261</v>
      </c>
      <c r="G16320" s="260" t="s">
        <v>2229</v>
      </c>
      <c r="H16320" s="265" t="s">
        <v>879</v>
      </c>
      <c r="I16320" s="265" t="s">
        <v>135</v>
      </c>
      <c r="J16320" s="286">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0" t="s">
        <v>2228</v>
      </c>
      <c r="C16321" s="261" t="s">
        <v>138</v>
      </c>
      <c r="D16321" s="74" t="str">
        <f t="shared" si="509"/>
        <v>dez/2019</v>
      </c>
      <c r="E16321" s="264">
        <v>43802</v>
      </c>
      <c r="F16321" s="260" t="s">
        <v>1261</v>
      </c>
      <c r="G16321" s="260" t="s">
        <v>2229</v>
      </c>
      <c r="H16321" s="265" t="s">
        <v>879</v>
      </c>
      <c r="I16321" s="265" t="s">
        <v>135</v>
      </c>
      <c r="J16321" s="286">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0" t="s">
        <v>2228</v>
      </c>
      <c r="C16322" s="261" t="s">
        <v>138</v>
      </c>
      <c r="D16322" s="74" t="str">
        <f t="shared" si="509"/>
        <v>dez/2019</v>
      </c>
      <c r="E16322" s="264">
        <v>43802</v>
      </c>
      <c r="F16322" s="260" t="s">
        <v>1261</v>
      </c>
      <c r="G16322" s="260" t="s">
        <v>2229</v>
      </c>
      <c r="H16322" s="265" t="s">
        <v>879</v>
      </c>
      <c r="I16322" s="265" t="s">
        <v>135</v>
      </c>
      <c r="J16322" s="286">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0" t="s">
        <v>2228</v>
      </c>
      <c r="C16323" s="261" t="s">
        <v>138</v>
      </c>
      <c r="D16323" s="74" t="str">
        <f t="shared" si="509"/>
        <v>dez/2019</v>
      </c>
      <c r="E16323" s="264">
        <v>43802</v>
      </c>
      <c r="F16323" s="260" t="s">
        <v>1261</v>
      </c>
      <c r="G16323" s="260" t="s">
        <v>2229</v>
      </c>
      <c r="H16323" s="265" t="s">
        <v>879</v>
      </c>
      <c r="I16323" s="265" t="s">
        <v>135</v>
      </c>
      <c r="J16323" s="286">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0" t="s">
        <v>2228</v>
      </c>
      <c r="C16324" s="261" t="s">
        <v>138</v>
      </c>
      <c r="D16324" s="74" t="str">
        <f t="shared" ref="D16324:D16387" si="511">TEXT(E16324,"mmm/aaaa")</f>
        <v>dez/2019</v>
      </c>
      <c r="E16324" s="264">
        <v>43802</v>
      </c>
      <c r="F16324" s="260" t="s">
        <v>1261</v>
      </c>
      <c r="G16324" s="260" t="s">
        <v>2229</v>
      </c>
      <c r="H16324" s="265" t="s">
        <v>879</v>
      </c>
      <c r="I16324" s="265" t="s">
        <v>135</v>
      </c>
      <c r="J16324" s="286">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0" t="s">
        <v>2228</v>
      </c>
      <c r="C16325" s="261" t="s">
        <v>138</v>
      </c>
      <c r="D16325" s="74" t="str">
        <f t="shared" si="511"/>
        <v>dez/2019</v>
      </c>
      <c r="E16325" s="264">
        <v>43802</v>
      </c>
      <c r="F16325" s="260">
        <v>171</v>
      </c>
      <c r="G16325" s="260" t="s">
        <v>2229</v>
      </c>
      <c r="H16325" s="265" t="s">
        <v>2389</v>
      </c>
      <c r="I16325" s="280" t="s">
        <v>2197</v>
      </c>
      <c r="J16325" s="285">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0" t="s">
        <v>2228</v>
      </c>
      <c r="C16326" s="261" t="s">
        <v>138</v>
      </c>
      <c r="D16326" s="74" t="str">
        <f t="shared" si="511"/>
        <v>dez/2019</v>
      </c>
      <c r="E16326" s="264">
        <v>43802</v>
      </c>
      <c r="F16326" s="260">
        <v>454</v>
      </c>
      <c r="G16326" s="260" t="s">
        <v>2229</v>
      </c>
      <c r="H16326" s="267" t="s">
        <v>4391</v>
      </c>
      <c r="I16326" s="267" t="s">
        <v>2202</v>
      </c>
      <c r="J16326" s="285">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0" t="s">
        <v>2228</v>
      </c>
      <c r="C16327" s="261" t="s">
        <v>138</v>
      </c>
      <c r="D16327" s="74" t="str">
        <f t="shared" si="511"/>
        <v>dez/2019</v>
      </c>
      <c r="E16327" s="264">
        <v>43802</v>
      </c>
      <c r="F16327" s="260" t="s">
        <v>139</v>
      </c>
      <c r="G16327" s="260" t="s">
        <v>2229</v>
      </c>
      <c r="H16327" s="265" t="s">
        <v>4994</v>
      </c>
      <c r="I16327" s="265" t="s">
        <v>141</v>
      </c>
      <c r="J16327" s="285">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0" t="s">
        <v>2228</v>
      </c>
      <c r="C16328" s="261" t="s">
        <v>138</v>
      </c>
      <c r="D16328" s="74" t="str">
        <f t="shared" si="511"/>
        <v>dez/2019</v>
      </c>
      <c r="E16328" s="264">
        <v>43802</v>
      </c>
      <c r="F16328" s="260" t="s">
        <v>139</v>
      </c>
      <c r="G16328" s="260" t="s">
        <v>2229</v>
      </c>
      <c r="H16328" s="265" t="s">
        <v>4995</v>
      </c>
      <c r="I16328" s="265" t="s">
        <v>141</v>
      </c>
      <c r="J16328" s="286">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0" t="s">
        <v>2228</v>
      </c>
      <c r="C16329" s="261" t="s">
        <v>138</v>
      </c>
      <c r="D16329" s="74" t="str">
        <f t="shared" si="511"/>
        <v>dez/2019</v>
      </c>
      <c r="E16329" s="264">
        <v>43802</v>
      </c>
      <c r="F16329" s="260" t="s">
        <v>139</v>
      </c>
      <c r="G16329" s="260" t="s">
        <v>2229</v>
      </c>
      <c r="H16329" s="265" t="s">
        <v>4996</v>
      </c>
      <c r="I16329" s="265" t="s">
        <v>141</v>
      </c>
      <c r="J16329" s="286">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0" t="s">
        <v>2228</v>
      </c>
      <c r="C16330" s="261" t="s">
        <v>138</v>
      </c>
      <c r="D16330" s="74" t="str">
        <f t="shared" si="511"/>
        <v>dez/2019</v>
      </c>
      <c r="E16330" s="264">
        <v>43802</v>
      </c>
      <c r="F16330" s="260" t="s">
        <v>139</v>
      </c>
      <c r="G16330" s="260" t="s">
        <v>2229</v>
      </c>
      <c r="H16330" s="265" t="s">
        <v>4994</v>
      </c>
      <c r="I16330" s="265" t="s">
        <v>141</v>
      </c>
      <c r="J16330" s="285">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0" t="s">
        <v>2228</v>
      </c>
      <c r="C16331" s="261" t="s">
        <v>138</v>
      </c>
      <c r="D16331" s="74" t="str">
        <f t="shared" si="511"/>
        <v>dez/2019</v>
      </c>
      <c r="E16331" s="264">
        <v>43802</v>
      </c>
      <c r="F16331" s="260" t="s">
        <v>139</v>
      </c>
      <c r="G16331" s="260" t="s">
        <v>2229</v>
      </c>
      <c r="H16331" s="265" t="s">
        <v>3280</v>
      </c>
      <c r="I16331" s="265" t="s">
        <v>141</v>
      </c>
      <c r="J16331" s="285">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0" t="s">
        <v>2228</v>
      </c>
      <c r="C16332" s="261" t="s">
        <v>138</v>
      </c>
      <c r="D16332" s="74" t="str">
        <f t="shared" si="511"/>
        <v>dez/2019</v>
      </c>
      <c r="E16332" s="264">
        <v>43802</v>
      </c>
      <c r="F16332" s="260" t="s">
        <v>139</v>
      </c>
      <c r="G16332" s="260" t="s">
        <v>2229</v>
      </c>
      <c r="H16332" s="265" t="s">
        <v>4997</v>
      </c>
      <c r="I16332" s="265" t="s">
        <v>141</v>
      </c>
      <c r="J16332" s="285">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0" t="s">
        <v>2228</v>
      </c>
      <c r="C16333" s="261" t="s">
        <v>138</v>
      </c>
      <c r="D16333" s="74" t="str">
        <f t="shared" si="511"/>
        <v>dez/2019</v>
      </c>
      <c r="E16333" s="264">
        <v>43802</v>
      </c>
      <c r="F16333" s="260" t="s">
        <v>139</v>
      </c>
      <c r="G16333" s="260" t="s">
        <v>2229</v>
      </c>
      <c r="H16333" s="265" t="s">
        <v>4614</v>
      </c>
      <c r="I16333" s="265" t="s">
        <v>141</v>
      </c>
      <c r="J16333" s="285">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0" t="s">
        <v>2228</v>
      </c>
      <c r="C16334" s="261" t="s">
        <v>138</v>
      </c>
      <c r="D16334" s="74" t="str">
        <f t="shared" si="511"/>
        <v>dez/2019</v>
      </c>
      <c r="E16334" s="264">
        <v>43802</v>
      </c>
      <c r="F16334" s="260" t="s">
        <v>139</v>
      </c>
      <c r="G16334" s="260" t="s">
        <v>2229</v>
      </c>
      <c r="H16334" s="265" t="s">
        <v>4998</v>
      </c>
      <c r="I16334" s="265" t="s">
        <v>141</v>
      </c>
      <c r="J16334" s="285">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0" t="s">
        <v>2228</v>
      </c>
      <c r="C16335" s="261" t="s">
        <v>138</v>
      </c>
      <c r="D16335" s="74" t="str">
        <f t="shared" si="511"/>
        <v>dez/2019</v>
      </c>
      <c r="E16335" s="264">
        <v>43802</v>
      </c>
      <c r="F16335" s="260" t="s">
        <v>139</v>
      </c>
      <c r="G16335" s="260" t="s">
        <v>2229</v>
      </c>
      <c r="H16335" s="265" t="s">
        <v>4845</v>
      </c>
      <c r="I16335" s="265" t="s">
        <v>141</v>
      </c>
      <c r="J16335" s="285">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0" t="s">
        <v>2228</v>
      </c>
      <c r="C16336" s="261" t="s">
        <v>138</v>
      </c>
      <c r="D16336" s="74" t="str">
        <f t="shared" si="511"/>
        <v>dez/2019</v>
      </c>
      <c r="E16336" s="264">
        <v>43802</v>
      </c>
      <c r="F16336" s="260" t="s">
        <v>139</v>
      </c>
      <c r="G16336" s="260" t="s">
        <v>2229</v>
      </c>
      <c r="H16336" s="265" t="s">
        <v>542</v>
      </c>
      <c r="I16336" s="265" t="s">
        <v>141</v>
      </c>
      <c r="J16336" s="285">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0" t="s">
        <v>2228</v>
      </c>
      <c r="C16337" s="261" t="s">
        <v>138</v>
      </c>
      <c r="D16337" s="74" t="str">
        <f t="shared" si="511"/>
        <v>dez/2019</v>
      </c>
      <c r="E16337" s="264">
        <v>43802</v>
      </c>
      <c r="F16337" s="260">
        <v>2024</v>
      </c>
      <c r="G16337" s="260" t="s">
        <v>2229</v>
      </c>
      <c r="H16337" s="267" t="s">
        <v>4768</v>
      </c>
      <c r="I16337" s="267" t="s">
        <v>118</v>
      </c>
      <c r="J16337" s="285">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0" t="s">
        <v>2228</v>
      </c>
      <c r="C16338" s="261" t="s">
        <v>138</v>
      </c>
      <c r="D16338" s="74" t="str">
        <f t="shared" si="511"/>
        <v>dez/2019</v>
      </c>
      <c r="E16338" s="264">
        <v>43802</v>
      </c>
      <c r="F16338" s="260" t="s">
        <v>1070</v>
      </c>
      <c r="G16338" s="260" t="s">
        <v>2229</v>
      </c>
      <c r="H16338" s="265" t="s">
        <v>1071</v>
      </c>
      <c r="I16338" s="265" t="s">
        <v>2237</v>
      </c>
      <c r="J16338" s="285">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0" t="s">
        <v>2228</v>
      </c>
      <c r="C16339" s="261" t="s">
        <v>138</v>
      </c>
      <c r="D16339" s="74" t="str">
        <f t="shared" si="511"/>
        <v>dez/2019</v>
      </c>
      <c r="E16339" s="264">
        <v>43802</v>
      </c>
      <c r="F16339" s="260">
        <v>6219</v>
      </c>
      <c r="G16339" s="260" t="s">
        <v>2229</v>
      </c>
      <c r="H16339" s="270" t="s">
        <v>180</v>
      </c>
      <c r="I16339" s="270" t="s">
        <v>181</v>
      </c>
      <c r="J16339" s="285">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0" t="s">
        <v>2228</v>
      </c>
      <c r="C16340" s="261" t="s">
        <v>138</v>
      </c>
      <c r="D16340" s="74" t="str">
        <f t="shared" si="511"/>
        <v>dez/2019</v>
      </c>
      <c r="E16340" s="264">
        <v>43802</v>
      </c>
      <c r="F16340" s="260">
        <v>6341</v>
      </c>
      <c r="G16340" s="260" t="s">
        <v>2229</v>
      </c>
      <c r="H16340" s="270" t="s">
        <v>180</v>
      </c>
      <c r="I16340" s="270" t="s">
        <v>181</v>
      </c>
      <c r="J16340" s="285">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0" t="s">
        <v>2228</v>
      </c>
      <c r="C16341" s="261" t="s">
        <v>138</v>
      </c>
      <c r="D16341" s="74" t="str">
        <f t="shared" si="511"/>
        <v>dez/2019</v>
      </c>
      <c r="E16341" s="264">
        <v>43802</v>
      </c>
      <c r="F16341" s="260">
        <v>6218</v>
      </c>
      <c r="G16341" s="260" t="s">
        <v>2229</v>
      </c>
      <c r="H16341" s="270" t="s">
        <v>180</v>
      </c>
      <c r="I16341" s="270" t="s">
        <v>181</v>
      </c>
      <c r="J16341" s="285">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0" t="s">
        <v>2228</v>
      </c>
      <c r="C16342" s="261" t="s">
        <v>138</v>
      </c>
      <c r="D16342" s="74" t="str">
        <f t="shared" si="511"/>
        <v>dez/2019</v>
      </c>
      <c r="E16342" s="264">
        <v>43802</v>
      </c>
      <c r="F16342" s="260">
        <v>562</v>
      </c>
      <c r="G16342" s="260" t="s">
        <v>2229</v>
      </c>
      <c r="H16342" s="265" t="s">
        <v>4393</v>
      </c>
      <c r="I16342" s="280" t="s">
        <v>116</v>
      </c>
      <c r="J16342" s="285">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0" t="s">
        <v>2228</v>
      </c>
      <c r="C16343" s="261" t="s">
        <v>138</v>
      </c>
      <c r="D16343" s="74" t="str">
        <f t="shared" si="511"/>
        <v>dez/2019</v>
      </c>
      <c r="E16343" s="264">
        <v>43802</v>
      </c>
      <c r="F16343" s="260">
        <v>563</v>
      </c>
      <c r="G16343" s="260" t="s">
        <v>2229</v>
      </c>
      <c r="H16343" s="265" t="s">
        <v>4393</v>
      </c>
      <c r="I16343" s="280" t="s">
        <v>116</v>
      </c>
      <c r="J16343" s="285">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0" t="s">
        <v>2228</v>
      </c>
      <c r="C16344" s="261" t="s">
        <v>138</v>
      </c>
      <c r="D16344" s="74" t="str">
        <f t="shared" si="511"/>
        <v>dez/2019</v>
      </c>
      <c r="E16344" s="264">
        <v>43802</v>
      </c>
      <c r="F16344" s="260">
        <v>30</v>
      </c>
      <c r="G16344" s="260" t="s">
        <v>2229</v>
      </c>
      <c r="H16344" s="265" t="s">
        <v>3533</v>
      </c>
      <c r="I16344" s="270" t="s">
        <v>119</v>
      </c>
      <c r="J16344" s="285">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0" t="s">
        <v>2228</v>
      </c>
      <c r="C16345" s="261" t="s">
        <v>138</v>
      </c>
      <c r="D16345" s="74" t="str">
        <f t="shared" si="511"/>
        <v>dez/2019</v>
      </c>
      <c r="E16345" s="264">
        <v>43802</v>
      </c>
      <c r="F16345" s="260">
        <v>1894</v>
      </c>
      <c r="G16345" s="260" t="s">
        <v>2229</v>
      </c>
      <c r="H16345" s="265" t="s">
        <v>2328</v>
      </c>
      <c r="I16345" s="267" t="s">
        <v>145</v>
      </c>
      <c r="J16345" s="285">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0" t="s">
        <v>2228</v>
      </c>
      <c r="C16346" s="261" t="s">
        <v>138</v>
      </c>
      <c r="D16346" s="74" t="str">
        <f t="shared" si="511"/>
        <v>dez/2019</v>
      </c>
      <c r="E16346" s="264">
        <v>43802</v>
      </c>
      <c r="F16346" s="260">
        <v>21159</v>
      </c>
      <c r="G16346" s="260" t="s">
        <v>2229</v>
      </c>
      <c r="H16346" s="265" t="s">
        <v>2370</v>
      </c>
      <c r="I16346" s="267" t="s">
        <v>145</v>
      </c>
      <c r="J16346" s="285">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0" t="s">
        <v>2228</v>
      </c>
      <c r="C16347" s="261" t="s">
        <v>138</v>
      </c>
      <c r="D16347" s="74" t="str">
        <f t="shared" si="511"/>
        <v>dez/2019</v>
      </c>
      <c r="E16347" s="264">
        <v>43802</v>
      </c>
      <c r="F16347" s="260" t="s">
        <v>1061</v>
      </c>
      <c r="G16347" s="260" t="s">
        <v>2229</v>
      </c>
      <c r="H16347" s="265" t="s">
        <v>4370</v>
      </c>
      <c r="I16347" s="265" t="s">
        <v>126</v>
      </c>
      <c r="J16347" s="285">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0" t="s">
        <v>2228</v>
      </c>
      <c r="C16348" s="261" t="s">
        <v>138</v>
      </c>
      <c r="D16348" s="74" t="str">
        <f t="shared" si="511"/>
        <v>dez/2019</v>
      </c>
      <c r="E16348" s="264">
        <v>43803</v>
      </c>
      <c r="F16348" s="260">
        <v>681</v>
      </c>
      <c r="G16348" s="260" t="s">
        <v>2229</v>
      </c>
      <c r="H16348" s="265" t="s">
        <v>2382</v>
      </c>
      <c r="I16348" s="265" t="s">
        <v>200</v>
      </c>
      <c r="J16348" s="285">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0" t="s">
        <v>2228</v>
      </c>
      <c r="C16349" s="261" t="s">
        <v>138</v>
      </c>
      <c r="D16349" s="74" t="str">
        <f t="shared" si="511"/>
        <v>dez/2019</v>
      </c>
      <c r="E16349" s="264">
        <v>43803</v>
      </c>
      <c r="F16349" s="260">
        <v>17748</v>
      </c>
      <c r="G16349" s="260" t="s">
        <v>2229</v>
      </c>
      <c r="H16349" s="265" t="s">
        <v>2401</v>
      </c>
      <c r="I16349" s="265" t="s">
        <v>2182</v>
      </c>
      <c r="J16349" s="286">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0" t="s">
        <v>2228</v>
      </c>
      <c r="C16350" s="261" t="s">
        <v>138</v>
      </c>
      <c r="D16350" s="74" t="str">
        <f t="shared" si="511"/>
        <v>dez/2019</v>
      </c>
      <c r="E16350" s="264">
        <v>43803</v>
      </c>
      <c r="F16350" s="260">
        <v>1924</v>
      </c>
      <c r="G16350" s="260" t="s">
        <v>2229</v>
      </c>
      <c r="H16350" s="265" t="s">
        <v>4528</v>
      </c>
      <c r="I16350" s="265" t="s">
        <v>2182</v>
      </c>
      <c r="J16350" s="286">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0" t="s">
        <v>2228</v>
      </c>
      <c r="C16351" s="261" t="s">
        <v>138</v>
      </c>
      <c r="D16351" s="74" t="str">
        <f t="shared" si="511"/>
        <v>dez/2019</v>
      </c>
      <c r="E16351" s="264">
        <v>43803</v>
      </c>
      <c r="F16351" s="260">
        <v>3821</v>
      </c>
      <c r="G16351" s="260" t="s">
        <v>2229</v>
      </c>
      <c r="H16351" s="265" t="s">
        <v>4944</v>
      </c>
      <c r="I16351" s="265" t="s">
        <v>2182</v>
      </c>
      <c r="J16351" s="286">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0" t="s">
        <v>2228</v>
      </c>
      <c r="C16352" s="261" t="s">
        <v>138</v>
      </c>
      <c r="D16352" s="74" t="str">
        <f t="shared" si="511"/>
        <v>dez/2019</v>
      </c>
      <c r="E16352" s="264">
        <v>43803</v>
      </c>
      <c r="F16352" s="260">
        <v>1924</v>
      </c>
      <c r="G16352" s="260" t="s">
        <v>2229</v>
      </c>
      <c r="H16352" s="265" t="s">
        <v>4528</v>
      </c>
      <c r="I16352" s="265" t="s">
        <v>2182</v>
      </c>
      <c r="J16352" s="285">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0" t="s">
        <v>2228</v>
      </c>
      <c r="C16353" s="261" t="s">
        <v>138</v>
      </c>
      <c r="D16353" s="74" t="str">
        <f t="shared" si="511"/>
        <v>dez/2019</v>
      </c>
      <c r="E16353" s="264">
        <v>43803</v>
      </c>
      <c r="F16353" s="260">
        <v>17355</v>
      </c>
      <c r="G16353" s="260" t="s">
        <v>2229</v>
      </c>
      <c r="H16353" s="265" t="s">
        <v>2401</v>
      </c>
      <c r="I16353" s="265" t="s">
        <v>2182</v>
      </c>
      <c r="J16353" s="285">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0" t="s">
        <v>2228</v>
      </c>
      <c r="C16354" s="261" t="s">
        <v>138</v>
      </c>
      <c r="D16354" s="74" t="str">
        <f t="shared" si="511"/>
        <v>dez/2019</v>
      </c>
      <c r="E16354" s="264">
        <v>43803</v>
      </c>
      <c r="F16354" s="260">
        <v>17747</v>
      </c>
      <c r="G16354" s="260" t="s">
        <v>2229</v>
      </c>
      <c r="H16354" s="265" t="s">
        <v>2401</v>
      </c>
      <c r="I16354" s="265" t="s">
        <v>2182</v>
      </c>
      <c r="J16354" s="285">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0" t="s">
        <v>2228</v>
      </c>
      <c r="C16355" s="261" t="s">
        <v>138</v>
      </c>
      <c r="D16355" s="74" t="str">
        <f t="shared" si="511"/>
        <v>dez/2019</v>
      </c>
      <c r="E16355" s="264">
        <v>43803</v>
      </c>
      <c r="F16355" s="260" t="s">
        <v>1261</v>
      </c>
      <c r="G16355" s="260" t="s">
        <v>2229</v>
      </c>
      <c r="H16355" s="265" t="s">
        <v>879</v>
      </c>
      <c r="I16355" s="265" t="s">
        <v>135</v>
      </c>
      <c r="J16355" s="286">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0" t="s">
        <v>2228</v>
      </c>
      <c r="C16356" s="261" t="s">
        <v>138</v>
      </c>
      <c r="D16356" s="74" t="str">
        <f t="shared" si="511"/>
        <v>dez/2019</v>
      </c>
      <c r="E16356" s="264">
        <v>43803</v>
      </c>
      <c r="F16356" s="260" t="s">
        <v>1261</v>
      </c>
      <c r="G16356" s="260" t="s">
        <v>2229</v>
      </c>
      <c r="H16356" s="265" t="s">
        <v>879</v>
      </c>
      <c r="I16356" s="265" t="s">
        <v>135</v>
      </c>
      <c r="J16356" s="286">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0" t="s">
        <v>2228</v>
      </c>
      <c r="C16357" s="261" t="s">
        <v>138</v>
      </c>
      <c r="D16357" s="74" t="str">
        <f t="shared" si="511"/>
        <v>dez/2019</v>
      </c>
      <c r="E16357" s="264">
        <v>43803</v>
      </c>
      <c r="F16357" s="260" t="s">
        <v>1261</v>
      </c>
      <c r="G16357" s="260" t="s">
        <v>2229</v>
      </c>
      <c r="H16357" s="265" t="s">
        <v>879</v>
      </c>
      <c r="I16357" s="265" t="s">
        <v>135</v>
      </c>
      <c r="J16357" s="286">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0" t="s">
        <v>2228</v>
      </c>
      <c r="C16358" s="261" t="s">
        <v>138</v>
      </c>
      <c r="D16358" s="74" t="str">
        <f t="shared" si="511"/>
        <v>dez/2019</v>
      </c>
      <c r="E16358" s="264">
        <v>43803</v>
      </c>
      <c r="F16358" s="260" t="s">
        <v>1261</v>
      </c>
      <c r="G16358" s="260" t="s">
        <v>2229</v>
      </c>
      <c r="H16358" s="265" t="s">
        <v>879</v>
      </c>
      <c r="I16358" s="265" t="s">
        <v>135</v>
      </c>
      <c r="J16358" s="286">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0" t="s">
        <v>2228</v>
      </c>
      <c r="C16359" s="261" t="s">
        <v>138</v>
      </c>
      <c r="D16359" s="74" t="str">
        <f t="shared" si="511"/>
        <v>dez/2019</v>
      </c>
      <c r="E16359" s="264">
        <v>43803</v>
      </c>
      <c r="F16359" s="260" t="s">
        <v>1261</v>
      </c>
      <c r="G16359" s="260" t="s">
        <v>2229</v>
      </c>
      <c r="H16359" s="265" t="s">
        <v>879</v>
      </c>
      <c r="I16359" s="265" t="s">
        <v>135</v>
      </c>
      <c r="J16359" s="286">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0" t="s">
        <v>2228</v>
      </c>
      <c r="C16360" s="261" t="s">
        <v>138</v>
      </c>
      <c r="D16360" s="74" t="str">
        <f t="shared" si="511"/>
        <v>dez/2019</v>
      </c>
      <c r="E16360" s="264">
        <v>43803</v>
      </c>
      <c r="F16360" s="260" t="s">
        <v>1261</v>
      </c>
      <c r="G16360" s="260" t="s">
        <v>2229</v>
      </c>
      <c r="H16360" s="265" t="s">
        <v>879</v>
      </c>
      <c r="I16360" s="265" t="s">
        <v>135</v>
      </c>
      <c r="J16360" s="286">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0" t="s">
        <v>2228</v>
      </c>
      <c r="C16361" s="261" t="s">
        <v>138</v>
      </c>
      <c r="D16361" s="74" t="str">
        <f t="shared" si="511"/>
        <v>dez/2019</v>
      </c>
      <c r="E16361" s="264">
        <v>43803</v>
      </c>
      <c r="F16361" s="260" t="s">
        <v>1261</v>
      </c>
      <c r="G16361" s="260" t="s">
        <v>2229</v>
      </c>
      <c r="H16361" s="265" t="s">
        <v>879</v>
      </c>
      <c r="I16361" s="265" t="s">
        <v>135</v>
      </c>
      <c r="J16361" s="286">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0" t="s">
        <v>2228</v>
      </c>
      <c r="C16362" s="261" t="s">
        <v>138</v>
      </c>
      <c r="D16362" s="74" t="str">
        <f t="shared" si="511"/>
        <v>dez/2019</v>
      </c>
      <c r="E16362" s="264">
        <v>43803</v>
      </c>
      <c r="F16362" s="260" t="s">
        <v>1261</v>
      </c>
      <c r="G16362" s="260" t="s">
        <v>2229</v>
      </c>
      <c r="H16362" s="265" t="s">
        <v>879</v>
      </c>
      <c r="I16362" s="265" t="s">
        <v>135</v>
      </c>
      <c r="J16362" s="286">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0" t="s">
        <v>2228</v>
      </c>
      <c r="C16363" s="261" t="s">
        <v>138</v>
      </c>
      <c r="D16363" s="74" t="str">
        <f t="shared" si="511"/>
        <v>dez/2019</v>
      </c>
      <c r="E16363" s="264">
        <v>43803</v>
      </c>
      <c r="F16363" s="260" t="s">
        <v>1261</v>
      </c>
      <c r="G16363" s="260" t="s">
        <v>2229</v>
      </c>
      <c r="H16363" s="265" t="s">
        <v>879</v>
      </c>
      <c r="I16363" s="265" t="s">
        <v>135</v>
      </c>
      <c r="J16363" s="286">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0" t="s">
        <v>2228</v>
      </c>
      <c r="C16364" s="261" t="s">
        <v>138</v>
      </c>
      <c r="D16364" s="74" t="str">
        <f t="shared" si="511"/>
        <v>dez/2019</v>
      </c>
      <c r="E16364" s="264">
        <v>43803</v>
      </c>
      <c r="F16364" s="260" t="s">
        <v>1261</v>
      </c>
      <c r="G16364" s="260" t="s">
        <v>2229</v>
      </c>
      <c r="H16364" s="265" t="s">
        <v>879</v>
      </c>
      <c r="I16364" s="265" t="s">
        <v>135</v>
      </c>
      <c r="J16364" s="286">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0" t="s">
        <v>2228</v>
      </c>
      <c r="C16365" s="261" t="s">
        <v>138</v>
      </c>
      <c r="D16365" s="74" t="str">
        <f t="shared" si="511"/>
        <v>dez/2019</v>
      </c>
      <c r="E16365" s="264">
        <v>43803</v>
      </c>
      <c r="F16365" s="260" t="s">
        <v>1261</v>
      </c>
      <c r="G16365" s="260" t="s">
        <v>2229</v>
      </c>
      <c r="H16365" s="265" t="s">
        <v>879</v>
      </c>
      <c r="I16365" s="265" t="s">
        <v>135</v>
      </c>
      <c r="J16365" s="286">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0" t="s">
        <v>2228</v>
      </c>
      <c r="C16366" s="261" t="s">
        <v>138</v>
      </c>
      <c r="D16366" s="74" t="str">
        <f t="shared" si="511"/>
        <v>dez/2019</v>
      </c>
      <c r="E16366" s="264">
        <v>43803</v>
      </c>
      <c r="F16366" s="260" t="s">
        <v>1261</v>
      </c>
      <c r="G16366" s="260" t="s">
        <v>2229</v>
      </c>
      <c r="H16366" s="265" t="s">
        <v>262</v>
      </c>
      <c r="I16366" s="265" t="s">
        <v>135</v>
      </c>
      <c r="J16366" s="286">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0" t="s">
        <v>2228</v>
      </c>
      <c r="C16367" s="261" t="s">
        <v>138</v>
      </c>
      <c r="D16367" s="74" t="str">
        <f t="shared" si="511"/>
        <v>dez/2019</v>
      </c>
      <c r="E16367" s="264">
        <v>43803</v>
      </c>
      <c r="F16367" s="260" t="s">
        <v>139</v>
      </c>
      <c r="G16367" s="260" t="s">
        <v>2229</v>
      </c>
      <c r="H16367" s="265" t="s">
        <v>4999</v>
      </c>
      <c r="I16367" s="265" t="s">
        <v>141</v>
      </c>
      <c r="J16367" s="286">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0" t="s">
        <v>2228</v>
      </c>
      <c r="C16368" s="261" t="s">
        <v>138</v>
      </c>
      <c r="D16368" s="74" t="str">
        <f t="shared" si="511"/>
        <v>dez/2019</v>
      </c>
      <c r="E16368" s="264">
        <v>43803</v>
      </c>
      <c r="F16368" s="260" t="s">
        <v>139</v>
      </c>
      <c r="G16368" s="260" t="s">
        <v>2229</v>
      </c>
      <c r="H16368" s="265" t="s">
        <v>5000</v>
      </c>
      <c r="I16368" s="265" t="s">
        <v>141</v>
      </c>
      <c r="J16368" s="286">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0" t="s">
        <v>2228</v>
      </c>
      <c r="C16369" s="261" t="s">
        <v>138</v>
      </c>
      <c r="D16369" s="74" t="str">
        <f t="shared" si="511"/>
        <v>dez/2019</v>
      </c>
      <c r="E16369" s="264">
        <v>43803</v>
      </c>
      <c r="F16369" s="260" t="s">
        <v>139</v>
      </c>
      <c r="G16369" s="260" t="s">
        <v>2229</v>
      </c>
      <c r="H16369" s="265" t="s">
        <v>4645</v>
      </c>
      <c r="I16369" s="265" t="s">
        <v>141</v>
      </c>
      <c r="J16369" s="286">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0" t="s">
        <v>2228</v>
      </c>
      <c r="C16370" s="261" t="s">
        <v>138</v>
      </c>
      <c r="D16370" s="74" t="str">
        <f t="shared" si="511"/>
        <v>dez/2019</v>
      </c>
      <c r="E16370" s="264">
        <v>43803</v>
      </c>
      <c r="F16370" s="260" t="s">
        <v>139</v>
      </c>
      <c r="G16370" s="260" t="s">
        <v>2229</v>
      </c>
      <c r="H16370" s="265" t="s">
        <v>5001</v>
      </c>
      <c r="I16370" s="265" t="s">
        <v>141</v>
      </c>
      <c r="J16370" s="286">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0" t="s">
        <v>2228</v>
      </c>
      <c r="C16371" s="261" t="s">
        <v>138</v>
      </c>
      <c r="D16371" s="74" t="str">
        <f t="shared" si="511"/>
        <v>dez/2019</v>
      </c>
      <c r="E16371" s="264">
        <v>43803</v>
      </c>
      <c r="F16371" s="260" t="s">
        <v>139</v>
      </c>
      <c r="G16371" s="260" t="s">
        <v>2229</v>
      </c>
      <c r="H16371" s="265" t="s">
        <v>5002</v>
      </c>
      <c r="I16371" s="265" t="s">
        <v>141</v>
      </c>
      <c r="J16371" s="286">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0" t="s">
        <v>2228</v>
      </c>
      <c r="C16372" s="261" t="s">
        <v>138</v>
      </c>
      <c r="D16372" s="74" t="str">
        <f t="shared" si="511"/>
        <v>dez/2019</v>
      </c>
      <c r="E16372" s="264">
        <v>43803</v>
      </c>
      <c r="F16372" s="260" t="s">
        <v>139</v>
      </c>
      <c r="G16372" s="260" t="s">
        <v>2229</v>
      </c>
      <c r="H16372" s="265" t="s">
        <v>5003</v>
      </c>
      <c r="I16372" s="265" t="s">
        <v>141</v>
      </c>
      <c r="J16372" s="286">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0" t="s">
        <v>2228</v>
      </c>
      <c r="C16373" s="261" t="s">
        <v>138</v>
      </c>
      <c r="D16373" s="74" t="str">
        <f t="shared" si="511"/>
        <v>dez/2019</v>
      </c>
      <c r="E16373" s="264">
        <v>43803</v>
      </c>
      <c r="F16373" s="260" t="s">
        <v>139</v>
      </c>
      <c r="G16373" s="260" t="s">
        <v>2229</v>
      </c>
      <c r="H16373" s="265" t="s">
        <v>5004</v>
      </c>
      <c r="I16373" s="265" t="s">
        <v>141</v>
      </c>
      <c r="J16373" s="286">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0" t="s">
        <v>2228</v>
      </c>
      <c r="C16374" s="261" t="s">
        <v>138</v>
      </c>
      <c r="D16374" s="74" t="str">
        <f t="shared" si="511"/>
        <v>dez/2019</v>
      </c>
      <c r="E16374" s="264">
        <v>43803</v>
      </c>
      <c r="F16374" s="260" t="s">
        <v>139</v>
      </c>
      <c r="G16374" s="260" t="s">
        <v>2229</v>
      </c>
      <c r="H16374" s="265" t="s">
        <v>5005</v>
      </c>
      <c r="I16374" s="265" t="s">
        <v>141</v>
      </c>
      <c r="J16374" s="286">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0" t="s">
        <v>2228</v>
      </c>
      <c r="C16375" s="261" t="s">
        <v>138</v>
      </c>
      <c r="D16375" s="74" t="str">
        <f t="shared" si="511"/>
        <v>dez/2019</v>
      </c>
      <c r="E16375" s="264">
        <v>43803</v>
      </c>
      <c r="F16375" s="260" t="s">
        <v>139</v>
      </c>
      <c r="G16375" s="260" t="s">
        <v>2229</v>
      </c>
      <c r="H16375" s="265" t="s">
        <v>5006</v>
      </c>
      <c r="I16375" s="265" t="s">
        <v>141</v>
      </c>
      <c r="J16375" s="286">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0" t="s">
        <v>2228</v>
      </c>
      <c r="C16376" s="261" t="s">
        <v>138</v>
      </c>
      <c r="D16376" s="74" t="str">
        <f t="shared" si="511"/>
        <v>dez/2019</v>
      </c>
      <c r="E16376" s="264">
        <v>43803</v>
      </c>
      <c r="F16376" s="260" t="s">
        <v>139</v>
      </c>
      <c r="G16376" s="260" t="s">
        <v>2229</v>
      </c>
      <c r="H16376" s="265" t="s">
        <v>5007</v>
      </c>
      <c r="I16376" s="265" t="s">
        <v>141</v>
      </c>
      <c r="J16376" s="286">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0" t="s">
        <v>2228</v>
      </c>
      <c r="C16377" s="261" t="s">
        <v>138</v>
      </c>
      <c r="D16377" s="74" t="str">
        <f t="shared" si="511"/>
        <v>dez/2019</v>
      </c>
      <c r="E16377" s="264">
        <v>43803</v>
      </c>
      <c r="F16377" s="260" t="s">
        <v>139</v>
      </c>
      <c r="G16377" s="260" t="s">
        <v>2229</v>
      </c>
      <c r="H16377" s="265" t="s">
        <v>5008</v>
      </c>
      <c r="I16377" s="265" t="s">
        <v>141</v>
      </c>
      <c r="J16377" s="285">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0" t="s">
        <v>2228</v>
      </c>
      <c r="C16378" s="261" t="s">
        <v>138</v>
      </c>
      <c r="D16378" s="74" t="str">
        <f t="shared" si="511"/>
        <v>dez/2019</v>
      </c>
      <c r="E16378" s="264">
        <v>43803</v>
      </c>
      <c r="F16378" s="260">
        <v>40372</v>
      </c>
      <c r="G16378" s="260" t="s">
        <v>2229</v>
      </c>
      <c r="H16378" s="265" t="s">
        <v>2231</v>
      </c>
      <c r="I16378" s="265" t="s">
        <v>2185</v>
      </c>
      <c r="J16378" s="286">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0" t="s">
        <v>2228</v>
      </c>
      <c r="C16379" s="261" t="s">
        <v>138</v>
      </c>
      <c r="D16379" s="74" t="str">
        <f t="shared" si="511"/>
        <v>dez/2019</v>
      </c>
      <c r="E16379" s="264">
        <v>43803</v>
      </c>
      <c r="F16379" s="260">
        <v>3527</v>
      </c>
      <c r="G16379" s="260" t="s">
        <v>2229</v>
      </c>
      <c r="H16379" s="265" t="s">
        <v>2231</v>
      </c>
      <c r="I16379" s="265" t="s">
        <v>2185</v>
      </c>
      <c r="J16379" s="285">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0" t="s">
        <v>2228</v>
      </c>
      <c r="C16380" s="261" t="s">
        <v>138</v>
      </c>
      <c r="D16380" s="74" t="str">
        <f t="shared" si="511"/>
        <v>dez/2019</v>
      </c>
      <c r="E16380" s="264">
        <v>43803</v>
      </c>
      <c r="F16380" s="260">
        <v>4244</v>
      </c>
      <c r="G16380" s="260" t="s">
        <v>2229</v>
      </c>
      <c r="H16380" s="265" t="s">
        <v>2231</v>
      </c>
      <c r="I16380" s="265" t="s">
        <v>2185</v>
      </c>
      <c r="J16380" s="285">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0" t="s">
        <v>2228</v>
      </c>
      <c r="C16381" s="261" t="s">
        <v>138</v>
      </c>
      <c r="D16381" s="74" t="str">
        <f t="shared" si="511"/>
        <v>dez/2019</v>
      </c>
      <c r="E16381" s="264">
        <v>43803</v>
      </c>
      <c r="F16381" s="260">
        <v>81562</v>
      </c>
      <c r="G16381" s="260" t="s">
        <v>2229</v>
      </c>
      <c r="H16381" s="265" t="s">
        <v>2231</v>
      </c>
      <c r="I16381" s="265" t="s">
        <v>2185</v>
      </c>
      <c r="J16381" s="285">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0" t="s">
        <v>2228</v>
      </c>
      <c r="C16382" s="261" t="s">
        <v>138</v>
      </c>
      <c r="D16382" s="74" t="str">
        <f t="shared" si="511"/>
        <v>dez/2019</v>
      </c>
      <c r="E16382" s="264">
        <v>43803</v>
      </c>
      <c r="F16382" s="260">
        <v>4236</v>
      </c>
      <c r="G16382" s="260" t="s">
        <v>2229</v>
      </c>
      <c r="H16382" s="265" t="s">
        <v>2231</v>
      </c>
      <c r="I16382" s="265" t="s">
        <v>2185</v>
      </c>
      <c r="J16382" s="285">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0" t="s">
        <v>2228</v>
      </c>
      <c r="C16383" s="261" t="s">
        <v>138</v>
      </c>
      <c r="D16383" s="74" t="str">
        <f t="shared" si="511"/>
        <v>dez/2019</v>
      </c>
      <c r="E16383" s="264">
        <v>43803</v>
      </c>
      <c r="F16383" s="260">
        <v>18548</v>
      </c>
      <c r="G16383" s="260" t="s">
        <v>2229</v>
      </c>
      <c r="H16383" s="265" t="s">
        <v>2340</v>
      </c>
      <c r="I16383" s="265" t="s">
        <v>618</v>
      </c>
      <c r="J16383" s="285">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0" t="s">
        <v>2228</v>
      </c>
      <c r="C16384" s="261" t="s">
        <v>138</v>
      </c>
      <c r="D16384" s="74" t="str">
        <f t="shared" si="511"/>
        <v>dez/2019</v>
      </c>
      <c r="E16384" s="264">
        <v>43803</v>
      </c>
      <c r="F16384" s="260">
        <v>18548</v>
      </c>
      <c r="G16384" s="260" t="s">
        <v>2229</v>
      </c>
      <c r="H16384" s="265" t="s">
        <v>2340</v>
      </c>
      <c r="I16384" s="265" t="s">
        <v>618</v>
      </c>
      <c r="J16384" s="285">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0" t="s">
        <v>2228</v>
      </c>
      <c r="C16385" s="261" t="s">
        <v>138</v>
      </c>
      <c r="D16385" s="74" t="str">
        <f t="shared" si="511"/>
        <v>dez/2019</v>
      </c>
      <c r="E16385" s="264">
        <v>43803</v>
      </c>
      <c r="F16385" s="260">
        <v>11746</v>
      </c>
      <c r="G16385" s="260" t="s">
        <v>2229</v>
      </c>
      <c r="H16385" s="265" t="s">
        <v>4369</v>
      </c>
      <c r="I16385" s="265" t="s">
        <v>2183</v>
      </c>
      <c r="J16385" s="286">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0" t="s">
        <v>2228</v>
      </c>
      <c r="C16386" s="261" t="s">
        <v>138</v>
      </c>
      <c r="D16386" s="74" t="str">
        <f t="shared" si="511"/>
        <v>dez/2019</v>
      </c>
      <c r="E16386" s="264">
        <v>43803</v>
      </c>
      <c r="F16386" s="260">
        <v>11807</v>
      </c>
      <c r="G16386" s="260" t="s">
        <v>2229</v>
      </c>
      <c r="H16386" s="265" t="s">
        <v>4369</v>
      </c>
      <c r="I16386" s="265" t="s">
        <v>2183</v>
      </c>
      <c r="J16386" s="286">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0" t="s">
        <v>2228</v>
      </c>
      <c r="C16387" s="261" t="s">
        <v>138</v>
      </c>
      <c r="D16387" s="74" t="str">
        <f t="shared" si="511"/>
        <v>dez/2019</v>
      </c>
      <c r="E16387" s="264">
        <v>43803</v>
      </c>
      <c r="F16387" s="260">
        <v>11691</v>
      </c>
      <c r="G16387" s="260" t="s">
        <v>2229</v>
      </c>
      <c r="H16387" s="265" t="s">
        <v>4369</v>
      </c>
      <c r="I16387" s="265" t="s">
        <v>2183</v>
      </c>
      <c r="J16387" s="286">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0" t="s">
        <v>2228</v>
      </c>
      <c r="C16388" s="261" t="s">
        <v>138</v>
      </c>
      <c r="D16388" s="74" t="str">
        <f t="shared" ref="D16388:D16451" si="513">TEXT(E16388,"mmm/aaaa")</f>
        <v>dez/2019</v>
      </c>
      <c r="E16388" s="264">
        <v>43803</v>
      </c>
      <c r="F16388" s="260">
        <v>11691</v>
      </c>
      <c r="G16388" s="260" t="s">
        <v>2229</v>
      </c>
      <c r="H16388" s="265" t="s">
        <v>4369</v>
      </c>
      <c r="I16388" s="265" t="s">
        <v>2183</v>
      </c>
      <c r="J16388" s="286">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0" t="s">
        <v>2228</v>
      </c>
      <c r="C16389" s="261" t="s">
        <v>138</v>
      </c>
      <c r="D16389" s="74" t="str">
        <f t="shared" si="513"/>
        <v>dez/2019</v>
      </c>
      <c r="E16389" s="264">
        <v>43803</v>
      </c>
      <c r="F16389" s="260">
        <v>11807</v>
      </c>
      <c r="G16389" s="260" t="s">
        <v>2229</v>
      </c>
      <c r="H16389" s="265" t="s">
        <v>4369</v>
      </c>
      <c r="I16389" s="265" t="s">
        <v>2183</v>
      </c>
      <c r="J16389" s="286">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0" t="s">
        <v>2228</v>
      </c>
      <c r="C16390" s="261" t="s">
        <v>138</v>
      </c>
      <c r="D16390" s="74" t="str">
        <f t="shared" si="513"/>
        <v>dez/2019</v>
      </c>
      <c r="E16390" s="264">
        <v>43803</v>
      </c>
      <c r="F16390" s="260">
        <v>1913</v>
      </c>
      <c r="G16390" s="260" t="s">
        <v>2229</v>
      </c>
      <c r="H16390" s="265" t="s">
        <v>4528</v>
      </c>
      <c r="I16390" s="265" t="s">
        <v>2183</v>
      </c>
      <c r="J16390" s="286">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0" t="s">
        <v>2228</v>
      </c>
      <c r="C16391" s="261" t="s">
        <v>138</v>
      </c>
      <c r="D16391" s="74" t="str">
        <f t="shared" si="513"/>
        <v>dez/2019</v>
      </c>
      <c r="E16391" s="264">
        <v>43803</v>
      </c>
      <c r="F16391" s="260">
        <v>11746</v>
      </c>
      <c r="G16391" s="260" t="s">
        <v>2229</v>
      </c>
      <c r="H16391" s="265" t="s">
        <v>4369</v>
      </c>
      <c r="I16391" s="265" t="s">
        <v>2183</v>
      </c>
      <c r="J16391" s="286">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0" t="s">
        <v>2228</v>
      </c>
      <c r="C16392" s="261" t="s">
        <v>138</v>
      </c>
      <c r="D16392" s="74" t="str">
        <f t="shared" si="513"/>
        <v>dez/2019</v>
      </c>
      <c r="E16392" s="264">
        <v>43803</v>
      </c>
      <c r="F16392" s="260">
        <v>1949</v>
      </c>
      <c r="G16392" s="260" t="s">
        <v>2229</v>
      </c>
      <c r="H16392" s="265" t="s">
        <v>4528</v>
      </c>
      <c r="I16392" s="265" t="s">
        <v>2181</v>
      </c>
      <c r="J16392" s="286">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0" t="s">
        <v>2228</v>
      </c>
      <c r="C16393" s="261" t="s">
        <v>138</v>
      </c>
      <c r="D16393" s="74" t="str">
        <f t="shared" si="513"/>
        <v>dez/2019</v>
      </c>
      <c r="E16393" s="264">
        <v>43803</v>
      </c>
      <c r="F16393" s="260">
        <v>19873</v>
      </c>
      <c r="G16393" s="260" t="s">
        <v>2229</v>
      </c>
      <c r="H16393" s="265" t="s">
        <v>4792</v>
      </c>
      <c r="I16393" s="265" t="s">
        <v>2181</v>
      </c>
      <c r="J16393" s="285">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0" t="s">
        <v>2228</v>
      </c>
      <c r="C16394" s="261" t="s">
        <v>138</v>
      </c>
      <c r="D16394" s="74" t="str">
        <f t="shared" si="513"/>
        <v>dez/2019</v>
      </c>
      <c r="E16394" s="264">
        <v>43803</v>
      </c>
      <c r="F16394" s="260">
        <v>39374</v>
      </c>
      <c r="G16394" s="260" t="s">
        <v>2229</v>
      </c>
      <c r="H16394" s="265" t="s">
        <v>4743</v>
      </c>
      <c r="I16394" s="265" t="s">
        <v>120</v>
      </c>
      <c r="J16394" s="285">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0" t="s">
        <v>2228</v>
      </c>
      <c r="C16395" s="261" t="s">
        <v>138</v>
      </c>
      <c r="D16395" s="74" t="str">
        <f t="shared" si="513"/>
        <v>dez/2019</v>
      </c>
      <c r="E16395" s="264">
        <v>43803</v>
      </c>
      <c r="F16395" s="260" t="s">
        <v>1070</v>
      </c>
      <c r="G16395" s="260" t="s">
        <v>2229</v>
      </c>
      <c r="H16395" s="265" t="s">
        <v>1071</v>
      </c>
      <c r="I16395" s="265" t="s">
        <v>2237</v>
      </c>
      <c r="J16395" s="285">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0" t="s">
        <v>2228</v>
      </c>
      <c r="C16396" s="261" t="s">
        <v>138</v>
      </c>
      <c r="D16396" s="74" t="str">
        <f t="shared" si="513"/>
        <v>dez/2019</v>
      </c>
      <c r="E16396" s="264">
        <v>43803</v>
      </c>
      <c r="F16396" s="260">
        <v>6342</v>
      </c>
      <c r="G16396" s="260" t="s">
        <v>2229</v>
      </c>
      <c r="H16396" s="265" t="s">
        <v>180</v>
      </c>
      <c r="I16396" s="265" t="s">
        <v>181</v>
      </c>
      <c r="J16396" s="285">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0" t="s">
        <v>2228</v>
      </c>
      <c r="C16397" s="261" t="s">
        <v>138</v>
      </c>
      <c r="D16397" s="74" t="str">
        <f t="shared" si="513"/>
        <v>dez/2019</v>
      </c>
      <c r="E16397" s="264">
        <v>43803</v>
      </c>
      <c r="F16397" s="260">
        <v>96</v>
      </c>
      <c r="G16397" s="260" t="s">
        <v>2229</v>
      </c>
      <c r="H16397" s="265" t="s">
        <v>4945</v>
      </c>
      <c r="I16397" s="265" t="s">
        <v>2176</v>
      </c>
      <c r="J16397" s="285">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0" t="s">
        <v>2228</v>
      </c>
      <c r="C16398" s="261" t="s">
        <v>138</v>
      </c>
      <c r="D16398" s="74" t="str">
        <f t="shared" si="513"/>
        <v>dez/2019</v>
      </c>
      <c r="E16398" s="264">
        <v>43803</v>
      </c>
      <c r="F16398" s="260">
        <v>129</v>
      </c>
      <c r="G16398" s="260" t="s">
        <v>2229</v>
      </c>
      <c r="H16398" s="265" t="s">
        <v>3270</v>
      </c>
      <c r="I16398" s="265" t="s">
        <v>2177</v>
      </c>
      <c r="J16398" s="285">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0" t="s">
        <v>2228</v>
      </c>
      <c r="C16399" s="261" t="s">
        <v>138</v>
      </c>
      <c r="D16399" s="74" t="str">
        <f t="shared" si="513"/>
        <v>dez/2019</v>
      </c>
      <c r="E16399" s="264">
        <v>43804</v>
      </c>
      <c r="F16399" s="260">
        <v>2999</v>
      </c>
      <c r="G16399" s="260" t="s">
        <v>2229</v>
      </c>
      <c r="H16399" s="265" t="s">
        <v>5009</v>
      </c>
      <c r="I16399" s="265" t="s">
        <v>2217</v>
      </c>
      <c r="J16399" s="285">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0" t="s">
        <v>2228</v>
      </c>
      <c r="C16400" s="261" t="s">
        <v>138</v>
      </c>
      <c r="D16400" s="74" t="str">
        <f t="shared" si="513"/>
        <v>dez/2019</v>
      </c>
      <c r="E16400" s="264">
        <v>43804</v>
      </c>
      <c r="F16400" s="260" t="s">
        <v>1267</v>
      </c>
      <c r="G16400" s="260" t="s">
        <v>2229</v>
      </c>
      <c r="H16400" s="265" t="s">
        <v>5010</v>
      </c>
      <c r="I16400" s="265" t="s">
        <v>160</v>
      </c>
      <c r="J16400" s="285">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0" t="s">
        <v>2228</v>
      </c>
      <c r="C16401" s="261" t="s">
        <v>138</v>
      </c>
      <c r="D16401" s="74" t="str">
        <f t="shared" si="513"/>
        <v>dez/2019</v>
      </c>
      <c r="E16401" s="264">
        <v>43804</v>
      </c>
      <c r="F16401" s="260" t="s">
        <v>1261</v>
      </c>
      <c r="G16401" s="260" t="s">
        <v>2229</v>
      </c>
      <c r="H16401" s="265" t="s">
        <v>879</v>
      </c>
      <c r="I16401" s="265" t="s">
        <v>135</v>
      </c>
      <c r="J16401" s="286">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0" t="s">
        <v>2228</v>
      </c>
      <c r="C16402" s="261" t="s">
        <v>138</v>
      </c>
      <c r="D16402" s="74" t="str">
        <f t="shared" si="513"/>
        <v>dez/2019</v>
      </c>
      <c r="E16402" s="264">
        <v>43804</v>
      </c>
      <c r="F16402" s="260" t="s">
        <v>1261</v>
      </c>
      <c r="G16402" s="260" t="s">
        <v>2229</v>
      </c>
      <c r="H16402" s="265" t="s">
        <v>879</v>
      </c>
      <c r="I16402" s="265" t="s">
        <v>135</v>
      </c>
      <c r="J16402" s="286">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0" t="s">
        <v>2228</v>
      </c>
      <c r="C16403" s="261" t="s">
        <v>138</v>
      </c>
      <c r="D16403" s="74" t="str">
        <f t="shared" si="513"/>
        <v>dez/2019</v>
      </c>
      <c r="E16403" s="264">
        <v>43804</v>
      </c>
      <c r="F16403" s="260" t="s">
        <v>1261</v>
      </c>
      <c r="G16403" s="260" t="s">
        <v>2229</v>
      </c>
      <c r="H16403" s="265" t="s">
        <v>879</v>
      </c>
      <c r="I16403" s="265" t="s">
        <v>135</v>
      </c>
      <c r="J16403" s="286">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0" t="s">
        <v>2228</v>
      </c>
      <c r="C16404" s="261" t="s">
        <v>138</v>
      </c>
      <c r="D16404" s="74" t="str">
        <f t="shared" si="513"/>
        <v>dez/2019</v>
      </c>
      <c r="E16404" s="264">
        <v>43804</v>
      </c>
      <c r="F16404" s="260" t="s">
        <v>1261</v>
      </c>
      <c r="G16404" s="260" t="s">
        <v>2229</v>
      </c>
      <c r="H16404" s="265" t="s">
        <v>879</v>
      </c>
      <c r="I16404" s="265" t="s">
        <v>135</v>
      </c>
      <c r="J16404" s="286">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0" t="s">
        <v>2228</v>
      </c>
      <c r="C16405" s="261" t="s">
        <v>138</v>
      </c>
      <c r="D16405" s="74" t="str">
        <f t="shared" si="513"/>
        <v>dez/2019</v>
      </c>
      <c r="E16405" s="264">
        <v>43804</v>
      </c>
      <c r="F16405" s="260" t="s">
        <v>1261</v>
      </c>
      <c r="G16405" s="260" t="s">
        <v>2229</v>
      </c>
      <c r="H16405" s="265" t="s">
        <v>879</v>
      </c>
      <c r="I16405" s="265" t="s">
        <v>135</v>
      </c>
      <c r="J16405" s="286">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0" t="s">
        <v>2228</v>
      </c>
      <c r="C16406" s="261" t="s">
        <v>138</v>
      </c>
      <c r="D16406" s="74" t="str">
        <f t="shared" si="513"/>
        <v>dez/2019</v>
      </c>
      <c r="E16406" s="264">
        <v>43804</v>
      </c>
      <c r="F16406" s="260" t="s">
        <v>1261</v>
      </c>
      <c r="G16406" s="260" t="s">
        <v>2229</v>
      </c>
      <c r="H16406" s="265" t="s">
        <v>879</v>
      </c>
      <c r="I16406" s="265" t="s">
        <v>135</v>
      </c>
      <c r="J16406" s="286">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0" t="s">
        <v>2228</v>
      </c>
      <c r="C16407" s="261" t="s">
        <v>138</v>
      </c>
      <c r="D16407" s="74" t="str">
        <f t="shared" si="513"/>
        <v>dez/2019</v>
      </c>
      <c r="E16407" s="264">
        <v>43804</v>
      </c>
      <c r="F16407" s="260" t="s">
        <v>131</v>
      </c>
      <c r="G16407" s="260" t="s">
        <v>2229</v>
      </c>
      <c r="H16407" s="265" t="s">
        <v>2411</v>
      </c>
      <c r="I16407" s="265" t="s">
        <v>133</v>
      </c>
      <c r="J16407" s="285">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0" t="s">
        <v>2228</v>
      </c>
      <c r="C16408" s="261" t="s">
        <v>138</v>
      </c>
      <c r="D16408" s="74" t="str">
        <f t="shared" si="513"/>
        <v>dez/2019</v>
      </c>
      <c r="E16408" s="264">
        <v>43804</v>
      </c>
      <c r="F16408" s="260" t="s">
        <v>131</v>
      </c>
      <c r="G16408" s="260" t="s">
        <v>2229</v>
      </c>
      <c r="H16408" s="265" t="s">
        <v>4111</v>
      </c>
      <c r="I16408" s="265" t="s">
        <v>133</v>
      </c>
      <c r="J16408" s="285">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0" t="s">
        <v>2228</v>
      </c>
      <c r="C16409" s="261" t="s">
        <v>138</v>
      </c>
      <c r="D16409" s="74" t="str">
        <f t="shared" si="513"/>
        <v>dez/2019</v>
      </c>
      <c r="E16409" s="264">
        <v>43804</v>
      </c>
      <c r="F16409" s="260">
        <v>18548</v>
      </c>
      <c r="G16409" s="260" t="s">
        <v>2229</v>
      </c>
      <c r="H16409" s="265" t="s">
        <v>2340</v>
      </c>
      <c r="I16409" s="265" t="s">
        <v>618</v>
      </c>
      <c r="J16409" s="285">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0" t="s">
        <v>2228</v>
      </c>
      <c r="C16410" s="261" t="s">
        <v>138</v>
      </c>
      <c r="D16410" s="74" t="str">
        <f t="shared" si="513"/>
        <v>dez/2019</v>
      </c>
      <c r="E16410" s="264">
        <v>43804</v>
      </c>
      <c r="F16410" s="260">
        <v>11691</v>
      </c>
      <c r="G16410" s="260" t="s">
        <v>2229</v>
      </c>
      <c r="H16410" s="265" t="s">
        <v>4369</v>
      </c>
      <c r="I16410" s="265" t="s">
        <v>2183</v>
      </c>
      <c r="J16410" s="286">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0" t="s">
        <v>2228</v>
      </c>
      <c r="C16411" s="261" t="s">
        <v>138</v>
      </c>
      <c r="D16411" s="74" t="str">
        <f t="shared" si="513"/>
        <v>dez/2019</v>
      </c>
      <c r="E16411" s="264">
        <v>43804</v>
      </c>
      <c r="F16411" s="260">
        <v>11807</v>
      </c>
      <c r="G16411" s="260" t="s">
        <v>2229</v>
      </c>
      <c r="H16411" s="265" t="s">
        <v>4369</v>
      </c>
      <c r="I16411" s="265" t="s">
        <v>2183</v>
      </c>
      <c r="J16411" s="286">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0" t="s">
        <v>2228</v>
      </c>
      <c r="C16412" s="261" t="s">
        <v>138</v>
      </c>
      <c r="D16412" s="74" t="str">
        <f t="shared" si="513"/>
        <v>dez/2019</v>
      </c>
      <c r="E16412" s="264">
        <v>43804</v>
      </c>
      <c r="F16412" s="260">
        <v>12743</v>
      </c>
      <c r="G16412" s="260" t="s">
        <v>2229</v>
      </c>
      <c r="H16412" s="265" t="s">
        <v>4468</v>
      </c>
      <c r="I16412" s="265" t="s">
        <v>2183</v>
      </c>
      <c r="J16412" s="286">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0" t="s">
        <v>2228</v>
      </c>
      <c r="C16413" s="261" t="s">
        <v>138</v>
      </c>
      <c r="D16413" s="74" t="str">
        <f t="shared" si="513"/>
        <v>dez/2019</v>
      </c>
      <c r="E16413" s="264">
        <v>43804</v>
      </c>
      <c r="F16413" s="260">
        <v>12774</v>
      </c>
      <c r="G16413" s="260" t="s">
        <v>2229</v>
      </c>
      <c r="H16413" s="265" t="s">
        <v>4468</v>
      </c>
      <c r="I16413" s="265" t="s">
        <v>2183</v>
      </c>
      <c r="J16413" s="286">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0" t="s">
        <v>2228</v>
      </c>
      <c r="C16414" s="261" t="s">
        <v>138</v>
      </c>
      <c r="D16414" s="74" t="str">
        <f t="shared" si="513"/>
        <v>dez/2019</v>
      </c>
      <c r="E16414" s="264">
        <v>43804</v>
      </c>
      <c r="F16414" s="260">
        <v>11746</v>
      </c>
      <c r="G16414" s="260" t="s">
        <v>2229</v>
      </c>
      <c r="H16414" s="265" t="s">
        <v>4369</v>
      </c>
      <c r="I16414" s="265" t="s">
        <v>2183</v>
      </c>
      <c r="J16414" s="286">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0" t="s">
        <v>2228</v>
      </c>
      <c r="C16415" s="261" t="s">
        <v>138</v>
      </c>
      <c r="D16415" s="74" t="str">
        <f t="shared" si="513"/>
        <v>dez/2019</v>
      </c>
      <c r="E16415" s="264">
        <v>43804</v>
      </c>
      <c r="F16415" s="260" t="s">
        <v>4405</v>
      </c>
      <c r="G16415" s="260" t="s">
        <v>2229</v>
      </c>
      <c r="H16415" s="265" t="s">
        <v>4406</v>
      </c>
      <c r="I16415" s="265" t="s">
        <v>846</v>
      </c>
      <c r="J16415" s="286">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0" t="s">
        <v>2228</v>
      </c>
      <c r="C16416" s="261" t="s">
        <v>138</v>
      </c>
      <c r="D16416" s="74" t="str">
        <f t="shared" si="513"/>
        <v>dez/2019</v>
      </c>
      <c r="E16416" s="264">
        <v>43804</v>
      </c>
      <c r="F16416" s="260" t="s">
        <v>1070</v>
      </c>
      <c r="G16416" s="260" t="s">
        <v>2229</v>
      </c>
      <c r="H16416" s="265" t="s">
        <v>1071</v>
      </c>
      <c r="I16416" s="265" t="s">
        <v>2237</v>
      </c>
      <c r="J16416" s="285">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0" t="s">
        <v>2228</v>
      </c>
      <c r="C16417" s="261" t="s">
        <v>138</v>
      </c>
      <c r="D16417" s="74" t="str">
        <f t="shared" si="513"/>
        <v>dez/2019</v>
      </c>
      <c r="E16417" s="264">
        <v>43804</v>
      </c>
      <c r="F16417" s="260">
        <v>95</v>
      </c>
      <c r="G16417" s="260" t="s">
        <v>2229</v>
      </c>
      <c r="H16417" s="265" t="s">
        <v>4753</v>
      </c>
      <c r="I16417" s="265" t="s">
        <v>2176</v>
      </c>
      <c r="J16417" s="285">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0" t="s">
        <v>2228</v>
      </c>
      <c r="C16418" s="261" t="s">
        <v>138</v>
      </c>
      <c r="D16418" s="74" t="str">
        <f t="shared" si="513"/>
        <v>dez/2019</v>
      </c>
      <c r="E16418" s="264">
        <v>43804</v>
      </c>
      <c r="F16418" s="260">
        <v>96</v>
      </c>
      <c r="G16418" s="260" t="s">
        <v>2229</v>
      </c>
      <c r="H16418" s="265" t="s">
        <v>4753</v>
      </c>
      <c r="I16418" s="265" t="s">
        <v>2176</v>
      </c>
      <c r="J16418" s="285">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0" t="s">
        <v>2228</v>
      </c>
      <c r="C16419" s="261" t="s">
        <v>138</v>
      </c>
      <c r="D16419" s="74" t="str">
        <f t="shared" si="513"/>
        <v>dez/2019</v>
      </c>
      <c r="E16419" s="264">
        <v>43804</v>
      </c>
      <c r="F16419" s="260">
        <v>94</v>
      </c>
      <c r="G16419" s="260" t="s">
        <v>2229</v>
      </c>
      <c r="H16419" s="265" t="s">
        <v>4753</v>
      </c>
      <c r="I16419" s="265" t="s">
        <v>2176</v>
      </c>
      <c r="J16419" s="285">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0" t="s">
        <v>2228</v>
      </c>
      <c r="C16420" s="261" t="s">
        <v>138</v>
      </c>
      <c r="D16420" s="74" t="str">
        <f t="shared" si="513"/>
        <v>dez/2019</v>
      </c>
      <c r="E16420" s="264">
        <v>43804</v>
      </c>
      <c r="F16420" s="260">
        <v>93</v>
      </c>
      <c r="G16420" s="260" t="s">
        <v>2229</v>
      </c>
      <c r="H16420" s="265" t="s">
        <v>4753</v>
      </c>
      <c r="I16420" s="265" t="s">
        <v>2176</v>
      </c>
      <c r="J16420" s="285">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0" t="s">
        <v>2228</v>
      </c>
      <c r="C16421" s="261" t="s">
        <v>138</v>
      </c>
      <c r="D16421" s="74" t="str">
        <f t="shared" si="513"/>
        <v>dez/2019</v>
      </c>
      <c r="E16421" s="264">
        <v>43804</v>
      </c>
      <c r="F16421" s="260">
        <v>496831</v>
      </c>
      <c r="G16421" s="260" t="s">
        <v>2229</v>
      </c>
      <c r="H16421" s="265" t="s">
        <v>257</v>
      </c>
      <c r="I16421" s="265" t="s">
        <v>145</v>
      </c>
      <c r="J16421" s="286">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0" t="s">
        <v>2228</v>
      </c>
      <c r="C16422" s="261" t="s">
        <v>138</v>
      </c>
      <c r="D16422" s="74" t="str">
        <f t="shared" si="513"/>
        <v>dez/2019</v>
      </c>
      <c r="E16422" s="264">
        <v>43804</v>
      </c>
      <c r="F16422" s="260">
        <v>1.26025419339043E+16</v>
      </c>
      <c r="G16422" s="260" t="s">
        <v>2229</v>
      </c>
      <c r="H16422" s="265" t="s">
        <v>2586</v>
      </c>
      <c r="I16422" s="265" t="s">
        <v>540</v>
      </c>
      <c r="J16422" s="286">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0" t="s">
        <v>2228</v>
      </c>
      <c r="C16423" s="261" t="s">
        <v>138</v>
      </c>
      <c r="D16423" s="74" t="str">
        <f t="shared" si="513"/>
        <v>dez/2019</v>
      </c>
      <c r="E16423" s="264">
        <v>43805</v>
      </c>
      <c r="F16423" s="260" t="s">
        <v>4619</v>
      </c>
      <c r="G16423" s="260" t="s">
        <v>2229</v>
      </c>
      <c r="H16423" s="265" t="s">
        <v>4371</v>
      </c>
      <c r="I16423" s="265" t="s">
        <v>2170</v>
      </c>
      <c r="J16423" s="285">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0" t="s">
        <v>2228</v>
      </c>
      <c r="C16424" s="261" t="s">
        <v>138</v>
      </c>
      <c r="D16424" s="74" t="str">
        <f t="shared" si="513"/>
        <v>dez/2019</v>
      </c>
      <c r="E16424" s="264">
        <v>43805</v>
      </c>
      <c r="F16424" s="260" t="s">
        <v>1261</v>
      </c>
      <c r="G16424" s="260" t="s">
        <v>2229</v>
      </c>
      <c r="H16424" s="265" t="s">
        <v>879</v>
      </c>
      <c r="I16424" s="265" t="s">
        <v>135</v>
      </c>
      <c r="J16424" s="286">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0" t="s">
        <v>2228</v>
      </c>
      <c r="C16425" s="261" t="s">
        <v>138</v>
      </c>
      <c r="D16425" s="74" t="str">
        <f t="shared" si="513"/>
        <v>dez/2019</v>
      </c>
      <c r="E16425" s="264">
        <v>43805</v>
      </c>
      <c r="F16425" s="262" t="s">
        <v>4377</v>
      </c>
      <c r="G16425" s="262" t="s">
        <v>2229</v>
      </c>
      <c r="H16425" s="270" t="s">
        <v>5011</v>
      </c>
      <c r="I16425" s="270" t="s">
        <v>128</v>
      </c>
      <c r="J16425" s="285">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0" t="s">
        <v>2228</v>
      </c>
      <c r="C16426" s="261" t="s">
        <v>138</v>
      </c>
      <c r="D16426" s="74" t="str">
        <f t="shared" si="513"/>
        <v>dez/2019</v>
      </c>
      <c r="E16426" s="264">
        <v>43805</v>
      </c>
      <c r="F16426" s="260">
        <v>7320</v>
      </c>
      <c r="G16426" s="260" t="s">
        <v>2229</v>
      </c>
      <c r="H16426" s="265" t="s">
        <v>5012</v>
      </c>
      <c r="I16426" s="265" t="s">
        <v>2207</v>
      </c>
      <c r="J16426" s="285">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0" t="s">
        <v>2228</v>
      </c>
      <c r="C16427" s="261" t="s">
        <v>138</v>
      </c>
      <c r="D16427" s="74" t="str">
        <f t="shared" si="513"/>
        <v>dez/2019</v>
      </c>
      <c r="E16427" s="264">
        <v>43805</v>
      </c>
      <c r="F16427" s="260" t="s">
        <v>1070</v>
      </c>
      <c r="G16427" s="260" t="s">
        <v>2229</v>
      </c>
      <c r="H16427" s="265" t="s">
        <v>1071</v>
      </c>
      <c r="I16427" s="265" t="s">
        <v>2237</v>
      </c>
      <c r="J16427" s="285">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0" t="s">
        <v>2228</v>
      </c>
      <c r="C16428" s="261" t="s">
        <v>138</v>
      </c>
      <c r="D16428" s="74" t="str">
        <f t="shared" si="513"/>
        <v>dez/2019</v>
      </c>
      <c r="E16428" s="264">
        <v>43808</v>
      </c>
      <c r="F16428" s="260" t="s">
        <v>5013</v>
      </c>
      <c r="G16428" s="260" t="s">
        <v>2229</v>
      </c>
      <c r="H16428" s="265" t="s">
        <v>5014</v>
      </c>
      <c r="I16428" s="265" t="s">
        <v>1979</v>
      </c>
      <c r="J16428" s="286">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0" t="s">
        <v>2228</v>
      </c>
      <c r="C16429" s="261" t="s">
        <v>138</v>
      </c>
      <c r="D16429" s="74" t="str">
        <f t="shared" si="513"/>
        <v>dez/2019</v>
      </c>
      <c r="E16429" s="264">
        <v>43808</v>
      </c>
      <c r="F16429" s="260" t="s">
        <v>5013</v>
      </c>
      <c r="G16429" s="260" t="s">
        <v>2229</v>
      </c>
      <c r="H16429" s="265" t="s">
        <v>5015</v>
      </c>
      <c r="I16429" s="265" t="s">
        <v>1979</v>
      </c>
      <c r="J16429" s="286">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0" t="s">
        <v>2228</v>
      </c>
      <c r="C16430" s="261" t="s">
        <v>138</v>
      </c>
      <c r="D16430" s="74" t="str">
        <f t="shared" si="513"/>
        <v>dez/2019</v>
      </c>
      <c r="E16430" s="264">
        <v>43808</v>
      </c>
      <c r="F16430" s="260" t="s">
        <v>5013</v>
      </c>
      <c r="G16430" s="260" t="s">
        <v>2229</v>
      </c>
      <c r="H16430" s="265" t="s">
        <v>5001</v>
      </c>
      <c r="I16430" s="265" t="s">
        <v>1979</v>
      </c>
      <c r="J16430" s="286">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0" t="s">
        <v>2228</v>
      </c>
      <c r="C16431" s="261" t="s">
        <v>138</v>
      </c>
      <c r="D16431" s="74" t="str">
        <f t="shared" si="513"/>
        <v>dez/2019</v>
      </c>
      <c r="E16431" s="264">
        <v>43808</v>
      </c>
      <c r="F16431" s="260" t="s">
        <v>5013</v>
      </c>
      <c r="G16431" s="260" t="s">
        <v>2229</v>
      </c>
      <c r="H16431" s="265" t="s">
        <v>4614</v>
      </c>
      <c r="I16431" s="265" t="s">
        <v>1979</v>
      </c>
      <c r="J16431" s="286">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0" t="s">
        <v>2228</v>
      </c>
      <c r="C16432" s="261" t="s">
        <v>138</v>
      </c>
      <c r="D16432" s="74" t="str">
        <f t="shared" si="513"/>
        <v>dez/2019</v>
      </c>
      <c r="E16432" s="264">
        <v>43808</v>
      </c>
      <c r="F16432" s="260" t="s">
        <v>5013</v>
      </c>
      <c r="G16432" s="260" t="s">
        <v>2229</v>
      </c>
      <c r="H16432" s="265" t="s">
        <v>3280</v>
      </c>
      <c r="I16432" s="265" t="s">
        <v>1979</v>
      </c>
      <c r="J16432" s="286">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0" t="s">
        <v>2228</v>
      </c>
      <c r="C16433" s="261" t="s">
        <v>138</v>
      </c>
      <c r="D16433" s="74" t="str">
        <f t="shared" si="513"/>
        <v>dez/2019</v>
      </c>
      <c r="E16433" s="264">
        <v>43808</v>
      </c>
      <c r="F16433" s="260" t="s">
        <v>5013</v>
      </c>
      <c r="G16433" s="260" t="s">
        <v>2229</v>
      </c>
      <c r="H16433" s="265" t="s">
        <v>542</v>
      </c>
      <c r="I16433" s="265" t="s">
        <v>1979</v>
      </c>
      <c r="J16433" s="285">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0" t="s">
        <v>2228</v>
      </c>
      <c r="C16434" s="261" t="s">
        <v>138</v>
      </c>
      <c r="D16434" s="74" t="str">
        <f t="shared" si="513"/>
        <v>dez/2019</v>
      </c>
      <c r="E16434" s="264">
        <v>43808</v>
      </c>
      <c r="F16434" s="260" t="s">
        <v>5013</v>
      </c>
      <c r="G16434" s="260" t="s">
        <v>2229</v>
      </c>
      <c r="H16434" s="265" t="s">
        <v>4992</v>
      </c>
      <c r="I16434" s="265" t="s">
        <v>1979</v>
      </c>
      <c r="J16434" s="285">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0" t="s">
        <v>2228</v>
      </c>
      <c r="C16435" s="261" t="s">
        <v>138</v>
      </c>
      <c r="D16435" s="74" t="str">
        <f t="shared" si="513"/>
        <v>dez/2019</v>
      </c>
      <c r="E16435" s="264">
        <v>43808</v>
      </c>
      <c r="F16435" s="260">
        <v>30731</v>
      </c>
      <c r="G16435" s="260" t="s">
        <v>2229</v>
      </c>
      <c r="H16435" s="265" t="s">
        <v>4407</v>
      </c>
      <c r="I16435" s="265" t="s">
        <v>2182</v>
      </c>
      <c r="J16435" s="286">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0" t="s">
        <v>2228</v>
      </c>
      <c r="C16436" s="261" t="s">
        <v>138</v>
      </c>
      <c r="D16436" s="74" t="str">
        <f t="shared" si="513"/>
        <v>dez/2019</v>
      </c>
      <c r="E16436" s="264">
        <v>43808</v>
      </c>
      <c r="F16436" s="260">
        <v>4308</v>
      </c>
      <c r="G16436" s="260" t="s">
        <v>2229</v>
      </c>
      <c r="H16436" s="265" t="s">
        <v>4441</v>
      </c>
      <c r="I16436" s="265" t="s">
        <v>2182</v>
      </c>
      <c r="J16436" s="286">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0" t="s">
        <v>2228</v>
      </c>
      <c r="C16437" s="261" t="s">
        <v>138</v>
      </c>
      <c r="D16437" s="74" t="str">
        <f t="shared" si="513"/>
        <v>dez/2019</v>
      </c>
      <c r="E16437" s="264">
        <v>43808</v>
      </c>
      <c r="F16437" s="260">
        <v>30731</v>
      </c>
      <c r="G16437" s="260" t="s">
        <v>2229</v>
      </c>
      <c r="H16437" s="265" t="s">
        <v>4407</v>
      </c>
      <c r="I16437" s="265" t="s">
        <v>2182</v>
      </c>
      <c r="J16437" s="286">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0" t="s">
        <v>2228</v>
      </c>
      <c r="C16438" s="261" t="s">
        <v>138</v>
      </c>
      <c r="D16438" s="74" t="str">
        <f t="shared" si="513"/>
        <v>dez/2019</v>
      </c>
      <c r="E16438" s="264">
        <v>43808</v>
      </c>
      <c r="F16438" s="260">
        <v>21977</v>
      </c>
      <c r="G16438" s="260" t="s">
        <v>2229</v>
      </c>
      <c r="H16438" s="265" t="s">
        <v>1535</v>
      </c>
      <c r="I16438" s="265" t="s">
        <v>2182</v>
      </c>
      <c r="J16438" s="286">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0" t="s">
        <v>2228</v>
      </c>
      <c r="C16439" s="261" t="s">
        <v>138</v>
      </c>
      <c r="D16439" s="74" t="str">
        <f t="shared" si="513"/>
        <v>dez/2019</v>
      </c>
      <c r="E16439" s="264">
        <v>43808</v>
      </c>
      <c r="F16439" s="260" t="s">
        <v>1261</v>
      </c>
      <c r="G16439" s="260" t="s">
        <v>2229</v>
      </c>
      <c r="H16439" s="265" t="s">
        <v>879</v>
      </c>
      <c r="I16439" s="265" t="s">
        <v>135</v>
      </c>
      <c r="J16439" s="286">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0" t="s">
        <v>2228</v>
      </c>
      <c r="C16440" s="261" t="s">
        <v>138</v>
      </c>
      <c r="D16440" s="74" t="str">
        <f t="shared" si="513"/>
        <v>dez/2019</v>
      </c>
      <c r="E16440" s="264">
        <v>43808</v>
      </c>
      <c r="F16440" s="260" t="s">
        <v>1261</v>
      </c>
      <c r="G16440" s="260" t="s">
        <v>2229</v>
      </c>
      <c r="H16440" s="265" t="s">
        <v>879</v>
      </c>
      <c r="I16440" s="265" t="s">
        <v>135</v>
      </c>
      <c r="J16440" s="286">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0" t="s">
        <v>2228</v>
      </c>
      <c r="C16441" s="261" t="s">
        <v>138</v>
      </c>
      <c r="D16441" s="74" t="str">
        <f t="shared" si="513"/>
        <v>dez/2019</v>
      </c>
      <c r="E16441" s="264">
        <v>43808</v>
      </c>
      <c r="F16441" s="260" t="s">
        <v>1261</v>
      </c>
      <c r="G16441" s="260" t="s">
        <v>2229</v>
      </c>
      <c r="H16441" s="265" t="s">
        <v>879</v>
      </c>
      <c r="I16441" s="265" t="s">
        <v>135</v>
      </c>
      <c r="J16441" s="286">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0" t="s">
        <v>2228</v>
      </c>
      <c r="C16442" s="261" t="s">
        <v>138</v>
      </c>
      <c r="D16442" s="74" t="str">
        <f t="shared" si="513"/>
        <v>dez/2019</v>
      </c>
      <c r="E16442" s="264">
        <v>43808</v>
      </c>
      <c r="F16442" s="260" t="s">
        <v>1261</v>
      </c>
      <c r="G16442" s="260" t="s">
        <v>2229</v>
      </c>
      <c r="H16442" s="265" t="s">
        <v>879</v>
      </c>
      <c r="I16442" s="265" t="s">
        <v>135</v>
      </c>
      <c r="J16442" s="286">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0" t="s">
        <v>2228</v>
      </c>
      <c r="C16443" s="261" t="s">
        <v>138</v>
      </c>
      <c r="D16443" s="74" t="str">
        <f t="shared" si="513"/>
        <v>dez/2019</v>
      </c>
      <c r="E16443" s="264">
        <v>43808</v>
      </c>
      <c r="F16443" s="260" t="s">
        <v>1261</v>
      </c>
      <c r="G16443" s="260" t="s">
        <v>2229</v>
      </c>
      <c r="H16443" s="265" t="s">
        <v>879</v>
      </c>
      <c r="I16443" s="265" t="s">
        <v>135</v>
      </c>
      <c r="J16443" s="286">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0" t="s">
        <v>2228</v>
      </c>
      <c r="C16444" s="261" t="s">
        <v>138</v>
      </c>
      <c r="D16444" s="74" t="str">
        <f t="shared" si="513"/>
        <v>dez/2019</v>
      </c>
      <c r="E16444" s="264">
        <v>43808</v>
      </c>
      <c r="F16444" s="260" t="s">
        <v>1261</v>
      </c>
      <c r="G16444" s="260" t="s">
        <v>2229</v>
      </c>
      <c r="H16444" s="265" t="s">
        <v>879</v>
      </c>
      <c r="I16444" s="265" t="s">
        <v>135</v>
      </c>
      <c r="J16444" s="286">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0" t="s">
        <v>2228</v>
      </c>
      <c r="C16445" s="261" t="s">
        <v>138</v>
      </c>
      <c r="D16445" s="74" t="str">
        <f t="shared" si="513"/>
        <v>dez/2019</v>
      </c>
      <c r="E16445" s="264">
        <v>43808</v>
      </c>
      <c r="F16445" s="260" t="s">
        <v>5016</v>
      </c>
      <c r="G16445" s="260" t="s">
        <v>2229</v>
      </c>
      <c r="H16445" s="265" t="s">
        <v>4768</v>
      </c>
      <c r="I16445" s="265" t="s">
        <v>118</v>
      </c>
      <c r="J16445" s="285">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0" t="s">
        <v>2228</v>
      </c>
      <c r="C16446" s="261" t="s">
        <v>138</v>
      </c>
      <c r="D16446" s="74" t="str">
        <f t="shared" si="513"/>
        <v>dez/2019</v>
      </c>
      <c r="E16446" s="264">
        <v>43808</v>
      </c>
      <c r="F16446" s="260" t="s">
        <v>5017</v>
      </c>
      <c r="G16446" s="260" t="s">
        <v>2229</v>
      </c>
      <c r="H16446" s="265" t="s">
        <v>4768</v>
      </c>
      <c r="I16446" s="265" t="s">
        <v>118</v>
      </c>
      <c r="J16446" s="285">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0" t="s">
        <v>2228</v>
      </c>
      <c r="C16447" s="261" t="s">
        <v>138</v>
      </c>
      <c r="D16447" s="74" t="str">
        <f t="shared" si="513"/>
        <v>dez/2019</v>
      </c>
      <c r="E16447" s="264">
        <v>43808</v>
      </c>
      <c r="F16447" s="260" t="s">
        <v>5018</v>
      </c>
      <c r="G16447" s="260" t="s">
        <v>2229</v>
      </c>
      <c r="H16447" s="265" t="s">
        <v>4736</v>
      </c>
      <c r="I16447" s="265" t="s">
        <v>179</v>
      </c>
      <c r="J16447" s="286">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0" t="s">
        <v>2228</v>
      </c>
      <c r="C16448" s="261" t="s">
        <v>138</v>
      </c>
      <c r="D16448" s="74" t="str">
        <f t="shared" si="513"/>
        <v>dez/2019</v>
      </c>
      <c r="E16448" s="264">
        <v>43808</v>
      </c>
      <c r="F16448" s="260" t="s">
        <v>5019</v>
      </c>
      <c r="G16448" s="260" t="s">
        <v>2229</v>
      </c>
      <c r="H16448" s="265" t="s">
        <v>4736</v>
      </c>
      <c r="I16448" s="265" t="s">
        <v>179</v>
      </c>
      <c r="J16448" s="285">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0" t="s">
        <v>2228</v>
      </c>
      <c r="C16449" s="261" t="s">
        <v>138</v>
      </c>
      <c r="D16449" s="74" t="str">
        <f t="shared" si="513"/>
        <v>dez/2019</v>
      </c>
      <c r="E16449" s="264">
        <v>43808</v>
      </c>
      <c r="F16449" s="260" t="s">
        <v>5020</v>
      </c>
      <c r="G16449" s="260" t="s">
        <v>2229</v>
      </c>
      <c r="H16449" s="265" t="s">
        <v>4736</v>
      </c>
      <c r="I16449" s="265" t="s">
        <v>179</v>
      </c>
      <c r="J16449" s="285">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0" t="s">
        <v>2228</v>
      </c>
      <c r="C16450" s="261" t="s">
        <v>138</v>
      </c>
      <c r="D16450" s="74" t="str">
        <f t="shared" si="513"/>
        <v>dez/2019</v>
      </c>
      <c r="E16450" s="264">
        <v>43808</v>
      </c>
      <c r="F16450" s="260" t="s">
        <v>5021</v>
      </c>
      <c r="G16450" s="260" t="s">
        <v>2229</v>
      </c>
      <c r="H16450" s="265" t="s">
        <v>4736</v>
      </c>
      <c r="I16450" s="265" t="s">
        <v>179</v>
      </c>
      <c r="J16450" s="285">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0" t="s">
        <v>2228</v>
      </c>
      <c r="C16451" s="261" t="s">
        <v>138</v>
      </c>
      <c r="D16451" s="74" t="str">
        <f t="shared" si="513"/>
        <v>dez/2019</v>
      </c>
      <c r="E16451" s="264">
        <v>43808</v>
      </c>
      <c r="F16451" s="260" t="s">
        <v>5022</v>
      </c>
      <c r="G16451" s="260" t="s">
        <v>2229</v>
      </c>
      <c r="H16451" s="265" t="s">
        <v>4736</v>
      </c>
      <c r="I16451" s="265" t="s">
        <v>179</v>
      </c>
      <c r="J16451" s="285">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0" t="s">
        <v>2228</v>
      </c>
      <c r="C16452" s="261" t="s">
        <v>138</v>
      </c>
      <c r="D16452" s="74" t="str">
        <f t="shared" ref="D16452:D16515" si="515">TEXT(E16452,"mmm/aaaa")</f>
        <v>dez/2019</v>
      </c>
      <c r="E16452" s="264">
        <v>43808</v>
      </c>
      <c r="F16452" s="260" t="s">
        <v>5023</v>
      </c>
      <c r="G16452" s="260" t="s">
        <v>2229</v>
      </c>
      <c r="H16452" s="265" t="s">
        <v>4736</v>
      </c>
      <c r="I16452" s="265" t="s">
        <v>179</v>
      </c>
      <c r="J16452" s="285">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0" t="s">
        <v>2228</v>
      </c>
      <c r="C16453" s="261" t="s">
        <v>138</v>
      </c>
      <c r="D16453" s="74" t="str">
        <f t="shared" si="515"/>
        <v>dez/2019</v>
      </c>
      <c r="E16453" s="264">
        <v>43808</v>
      </c>
      <c r="F16453" s="260" t="s">
        <v>5024</v>
      </c>
      <c r="G16453" s="260" t="s">
        <v>2229</v>
      </c>
      <c r="H16453" s="265" t="s">
        <v>4736</v>
      </c>
      <c r="I16453" s="265" t="s">
        <v>179</v>
      </c>
      <c r="J16453" s="285">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0" t="s">
        <v>2228</v>
      </c>
      <c r="C16454" s="261" t="s">
        <v>138</v>
      </c>
      <c r="D16454" s="74" t="str">
        <f t="shared" si="515"/>
        <v>dez/2019</v>
      </c>
      <c r="E16454" s="264">
        <v>43808</v>
      </c>
      <c r="F16454" s="260">
        <v>5055</v>
      </c>
      <c r="G16454" s="260" t="s">
        <v>2229</v>
      </c>
      <c r="H16454" s="265" t="s">
        <v>4657</v>
      </c>
      <c r="I16454" s="265" t="s">
        <v>2181</v>
      </c>
      <c r="J16454" s="286">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0" t="s">
        <v>2228</v>
      </c>
      <c r="C16455" s="261" t="s">
        <v>138</v>
      </c>
      <c r="D16455" s="74" t="str">
        <f t="shared" si="515"/>
        <v>dez/2019</v>
      </c>
      <c r="E16455" s="264">
        <v>43808</v>
      </c>
      <c r="F16455" s="260">
        <v>12793</v>
      </c>
      <c r="G16455" s="260" t="s">
        <v>2229</v>
      </c>
      <c r="H16455" s="265" t="s">
        <v>4215</v>
      </c>
      <c r="I16455" s="265" t="s">
        <v>2181</v>
      </c>
      <c r="J16455" s="286">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0" t="s">
        <v>2228</v>
      </c>
      <c r="C16456" s="261" t="s">
        <v>138</v>
      </c>
      <c r="D16456" s="74" t="str">
        <f t="shared" si="515"/>
        <v>dez/2019</v>
      </c>
      <c r="E16456" s="264">
        <v>43808</v>
      </c>
      <c r="F16456" s="260">
        <v>2787</v>
      </c>
      <c r="G16456" s="260" t="s">
        <v>2229</v>
      </c>
      <c r="H16456" s="265" t="s">
        <v>2322</v>
      </c>
      <c r="I16456" s="265" t="s">
        <v>120</v>
      </c>
      <c r="J16456" s="285">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0" t="s">
        <v>2228</v>
      </c>
      <c r="C16457" s="261" t="s">
        <v>138</v>
      </c>
      <c r="D16457" s="74" t="str">
        <f t="shared" si="515"/>
        <v>dez/2019</v>
      </c>
      <c r="E16457" s="264">
        <v>43808</v>
      </c>
      <c r="F16457" s="260" t="s">
        <v>5025</v>
      </c>
      <c r="G16457" s="260" t="s">
        <v>2229</v>
      </c>
      <c r="H16457" s="265" t="s">
        <v>4743</v>
      </c>
      <c r="I16457" s="265" t="s">
        <v>120</v>
      </c>
      <c r="J16457" s="286">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0" t="s">
        <v>2228</v>
      </c>
      <c r="C16458" s="261" t="s">
        <v>138</v>
      </c>
      <c r="D16458" s="74" t="str">
        <f t="shared" si="515"/>
        <v>dez/2019</v>
      </c>
      <c r="E16458" s="264">
        <v>43808</v>
      </c>
      <c r="F16458" s="260">
        <v>2787</v>
      </c>
      <c r="G16458" s="260" t="s">
        <v>2229</v>
      </c>
      <c r="H16458" s="265" t="s">
        <v>2322</v>
      </c>
      <c r="I16458" s="265" t="s">
        <v>120</v>
      </c>
      <c r="J16458" s="285">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0" t="s">
        <v>2228</v>
      </c>
      <c r="C16459" s="261" t="s">
        <v>138</v>
      </c>
      <c r="D16459" s="74" t="str">
        <f t="shared" si="515"/>
        <v>dez/2019</v>
      </c>
      <c r="E16459" s="264">
        <v>43808</v>
      </c>
      <c r="F16459" s="260" t="s">
        <v>1070</v>
      </c>
      <c r="G16459" s="260" t="s">
        <v>2229</v>
      </c>
      <c r="H16459" s="265" t="s">
        <v>1071</v>
      </c>
      <c r="I16459" s="265" t="s">
        <v>2237</v>
      </c>
      <c r="J16459" s="285">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0" t="s">
        <v>2228</v>
      </c>
      <c r="C16460" s="261" t="s">
        <v>138</v>
      </c>
      <c r="D16460" s="74" t="str">
        <f t="shared" si="515"/>
        <v>dez/2019</v>
      </c>
      <c r="E16460" s="264">
        <v>43808</v>
      </c>
      <c r="F16460" s="260" t="s">
        <v>5026</v>
      </c>
      <c r="G16460" s="260" t="s">
        <v>2229</v>
      </c>
      <c r="H16460" s="265" t="s">
        <v>180</v>
      </c>
      <c r="I16460" s="265" t="s">
        <v>181</v>
      </c>
      <c r="J16460" s="286">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0" t="s">
        <v>2228</v>
      </c>
      <c r="C16461" s="261" t="s">
        <v>138</v>
      </c>
      <c r="D16461" s="74" t="str">
        <f t="shared" si="515"/>
        <v>dez/2019</v>
      </c>
      <c r="E16461" s="264">
        <v>43808</v>
      </c>
      <c r="F16461" s="260" t="s">
        <v>5027</v>
      </c>
      <c r="G16461" s="260" t="s">
        <v>2229</v>
      </c>
      <c r="H16461" s="265" t="s">
        <v>180</v>
      </c>
      <c r="I16461" s="265" t="s">
        <v>181</v>
      </c>
      <c r="J16461" s="285">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0" t="s">
        <v>2228</v>
      </c>
      <c r="C16462" s="261" t="s">
        <v>138</v>
      </c>
      <c r="D16462" s="74" t="str">
        <f t="shared" si="515"/>
        <v>dez/2019</v>
      </c>
      <c r="E16462" s="264">
        <v>43808</v>
      </c>
      <c r="F16462" s="260" t="s">
        <v>5028</v>
      </c>
      <c r="G16462" s="260" t="s">
        <v>2229</v>
      </c>
      <c r="H16462" s="265" t="s">
        <v>4753</v>
      </c>
      <c r="I16462" s="265" t="s">
        <v>2176</v>
      </c>
      <c r="J16462" s="286">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0" t="s">
        <v>2228</v>
      </c>
      <c r="C16463" s="261" t="s">
        <v>138</v>
      </c>
      <c r="D16463" s="74" t="str">
        <f t="shared" si="515"/>
        <v>dez/2019</v>
      </c>
      <c r="E16463" s="264">
        <v>43808</v>
      </c>
      <c r="F16463" s="260" t="s">
        <v>3080</v>
      </c>
      <c r="G16463" s="260" t="s">
        <v>2229</v>
      </c>
      <c r="H16463" s="265" t="s">
        <v>4753</v>
      </c>
      <c r="I16463" s="265" t="s">
        <v>2176</v>
      </c>
      <c r="J16463" s="286">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0" t="s">
        <v>2228</v>
      </c>
      <c r="C16464" s="261" t="s">
        <v>138</v>
      </c>
      <c r="D16464" s="74" t="str">
        <f t="shared" si="515"/>
        <v>dez/2019</v>
      </c>
      <c r="E16464" s="264">
        <v>43808</v>
      </c>
      <c r="F16464" s="260" t="s">
        <v>5029</v>
      </c>
      <c r="G16464" s="260" t="s">
        <v>2229</v>
      </c>
      <c r="H16464" s="265" t="s">
        <v>4753</v>
      </c>
      <c r="I16464" s="265" t="s">
        <v>2176</v>
      </c>
      <c r="J16464" s="285">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0" t="s">
        <v>2228</v>
      </c>
      <c r="C16465" s="261" t="s">
        <v>138</v>
      </c>
      <c r="D16465" s="74" t="str">
        <f t="shared" si="515"/>
        <v>dez/2019</v>
      </c>
      <c r="E16465" s="264">
        <v>43808</v>
      </c>
      <c r="F16465" s="260" t="s">
        <v>3018</v>
      </c>
      <c r="G16465" s="260" t="s">
        <v>2229</v>
      </c>
      <c r="H16465" s="265" t="s">
        <v>4753</v>
      </c>
      <c r="I16465" s="265" t="s">
        <v>2176</v>
      </c>
      <c r="J16465" s="285">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0" t="s">
        <v>2228</v>
      </c>
      <c r="C16466" s="261" t="s">
        <v>138</v>
      </c>
      <c r="D16466" s="74" t="str">
        <f t="shared" si="515"/>
        <v>dez/2019</v>
      </c>
      <c r="E16466" s="264">
        <v>43808</v>
      </c>
      <c r="F16466" s="260" t="s">
        <v>5030</v>
      </c>
      <c r="G16466" s="260" t="s">
        <v>2229</v>
      </c>
      <c r="H16466" s="265" t="s">
        <v>4753</v>
      </c>
      <c r="I16466" s="265" t="s">
        <v>2176</v>
      </c>
      <c r="J16466" s="285">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0" t="s">
        <v>2228</v>
      </c>
      <c r="C16467" s="261" t="s">
        <v>138</v>
      </c>
      <c r="D16467" s="74" t="str">
        <f t="shared" si="515"/>
        <v>dez/2019</v>
      </c>
      <c r="E16467" s="264">
        <v>43808</v>
      </c>
      <c r="F16467" s="260" t="s">
        <v>3038</v>
      </c>
      <c r="G16467" s="260" t="s">
        <v>2229</v>
      </c>
      <c r="H16467" s="265" t="s">
        <v>4753</v>
      </c>
      <c r="I16467" s="265" t="s">
        <v>2176</v>
      </c>
      <c r="J16467" s="285">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0" t="s">
        <v>2228</v>
      </c>
      <c r="C16468" s="261" t="s">
        <v>138</v>
      </c>
      <c r="D16468" s="74" t="str">
        <f t="shared" si="515"/>
        <v>dez/2019</v>
      </c>
      <c r="E16468" s="264">
        <v>43808</v>
      </c>
      <c r="F16468" s="260" t="s">
        <v>5031</v>
      </c>
      <c r="G16468" s="260" t="s">
        <v>2229</v>
      </c>
      <c r="H16468" s="265" t="s">
        <v>257</v>
      </c>
      <c r="I16468" s="265" t="s">
        <v>145</v>
      </c>
      <c r="J16468" s="286">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0" t="s">
        <v>2228</v>
      </c>
      <c r="C16469" s="261" t="s">
        <v>138</v>
      </c>
      <c r="D16469" s="74" t="str">
        <f t="shared" si="515"/>
        <v>dez/2019</v>
      </c>
      <c r="E16469" s="264">
        <v>43808</v>
      </c>
      <c r="F16469" s="260" t="s">
        <v>5032</v>
      </c>
      <c r="G16469" s="260" t="s">
        <v>2229</v>
      </c>
      <c r="H16469" s="265" t="s">
        <v>2392</v>
      </c>
      <c r="I16469" s="265" t="s">
        <v>145</v>
      </c>
      <c r="J16469" s="286">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0" t="s">
        <v>2228</v>
      </c>
      <c r="C16470" s="261" t="s">
        <v>138</v>
      </c>
      <c r="D16470" s="74" t="str">
        <f t="shared" si="515"/>
        <v>dez/2019</v>
      </c>
      <c r="E16470" s="264">
        <v>43808</v>
      </c>
      <c r="F16470" s="260" t="s">
        <v>5033</v>
      </c>
      <c r="G16470" s="260" t="s">
        <v>2229</v>
      </c>
      <c r="H16470" s="265" t="s">
        <v>2370</v>
      </c>
      <c r="I16470" s="265" t="s">
        <v>145</v>
      </c>
      <c r="J16470" s="286">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0" t="s">
        <v>2228</v>
      </c>
      <c r="C16471" s="261" t="s">
        <v>138</v>
      </c>
      <c r="D16471" s="74" t="str">
        <f t="shared" si="515"/>
        <v>dez/2019</v>
      </c>
      <c r="E16471" s="264">
        <v>43808</v>
      </c>
      <c r="F16471" s="260" t="s">
        <v>5034</v>
      </c>
      <c r="G16471" s="260" t="s">
        <v>2229</v>
      </c>
      <c r="H16471" s="265" t="s">
        <v>2370</v>
      </c>
      <c r="I16471" s="265" t="s">
        <v>145</v>
      </c>
      <c r="J16471" s="286">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0" t="s">
        <v>2228</v>
      </c>
      <c r="C16472" s="261" t="s">
        <v>138</v>
      </c>
      <c r="D16472" s="74" t="str">
        <f t="shared" si="515"/>
        <v>dez/2019</v>
      </c>
      <c r="E16472" s="264">
        <v>43809</v>
      </c>
      <c r="F16472" s="260">
        <v>30578</v>
      </c>
      <c r="G16472" s="260" t="s">
        <v>2229</v>
      </c>
      <c r="H16472" s="265" t="s">
        <v>4407</v>
      </c>
      <c r="I16472" s="265" t="s">
        <v>2182</v>
      </c>
      <c r="J16472" s="286">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0" t="s">
        <v>2228</v>
      </c>
      <c r="C16473" s="261" t="s">
        <v>138</v>
      </c>
      <c r="D16473" s="74" t="str">
        <f t="shared" si="515"/>
        <v>dez/2019</v>
      </c>
      <c r="E16473" s="264">
        <v>43809</v>
      </c>
      <c r="F16473" s="260">
        <v>101275</v>
      </c>
      <c r="G16473" s="260" t="s">
        <v>2229</v>
      </c>
      <c r="H16473" s="265" t="s">
        <v>528</v>
      </c>
      <c r="I16473" s="265" t="s">
        <v>2182</v>
      </c>
      <c r="J16473" s="286">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0" t="s">
        <v>2228</v>
      </c>
      <c r="C16474" s="261" t="s">
        <v>138</v>
      </c>
      <c r="D16474" s="74" t="str">
        <f t="shared" si="515"/>
        <v>dez/2019</v>
      </c>
      <c r="E16474" s="264">
        <v>43809</v>
      </c>
      <c r="F16474" s="260">
        <v>41300</v>
      </c>
      <c r="G16474" s="260" t="s">
        <v>2229</v>
      </c>
      <c r="H16474" s="265" t="s">
        <v>4469</v>
      </c>
      <c r="I16474" s="265" t="s">
        <v>2182</v>
      </c>
      <c r="J16474" s="286">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0" t="s">
        <v>2228</v>
      </c>
      <c r="C16475" s="261" t="s">
        <v>138</v>
      </c>
      <c r="D16475" s="74" t="str">
        <f t="shared" si="515"/>
        <v>dez/2019</v>
      </c>
      <c r="E16475" s="264">
        <v>43809</v>
      </c>
      <c r="F16475" s="260">
        <v>30731</v>
      </c>
      <c r="G16475" s="260" t="s">
        <v>2229</v>
      </c>
      <c r="H16475" s="265" t="s">
        <v>4407</v>
      </c>
      <c r="I16475" s="265" t="s">
        <v>2182</v>
      </c>
      <c r="J16475" s="286">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0" t="s">
        <v>2228</v>
      </c>
      <c r="C16476" s="261" t="s">
        <v>138</v>
      </c>
      <c r="D16476" s="74" t="str">
        <f t="shared" si="515"/>
        <v>dez/2019</v>
      </c>
      <c r="E16476" s="264">
        <v>43809</v>
      </c>
      <c r="F16476" s="260">
        <v>30578</v>
      </c>
      <c r="G16476" s="260" t="s">
        <v>2229</v>
      </c>
      <c r="H16476" s="265" t="s">
        <v>4407</v>
      </c>
      <c r="I16476" s="265" t="s">
        <v>2182</v>
      </c>
      <c r="J16476" s="286">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0" t="s">
        <v>2228</v>
      </c>
      <c r="C16477" s="261" t="s">
        <v>138</v>
      </c>
      <c r="D16477" s="74" t="str">
        <f t="shared" si="515"/>
        <v>dez/2019</v>
      </c>
      <c r="E16477" s="264">
        <v>43809</v>
      </c>
      <c r="F16477" s="260">
        <v>30578</v>
      </c>
      <c r="G16477" s="260" t="s">
        <v>2229</v>
      </c>
      <c r="H16477" s="265" t="s">
        <v>4407</v>
      </c>
      <c r="I16477" s="265" t="s">
        <v>2182</v>
      </c>
      <c r="J16477" s="286">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0" t="s">
        <v>2228</v>
      </c>
      <c r="C16478" s="261" t="s">
        <v>138</v>
      </c>
      <c r="D16478" s="74" t="str">
        <f t="shared" si="515"/>
        <v>dez/2019</v>
      </c>
      <c r="E16478" s="264">
        <v>43809</v>
      </c>
      <c r="F16478" s="260">
        <v>102065</v>
      </c>
      <c r="G16478" s="260" t="s">
        <v>2229</v>
      </c>
      <c r="H16478" s="265" t="s">
        <v>528</v>
      </c>
      <c r="I16478" s="265" t="s">
        <v>2182</v>
      </c>
      <c r="J16478" s="285">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0" t="s">
        <v>2228</v>
      </c>
      <c r="C16479" s="261" t="s">
        <v>138</v>
      </c>
      <c r="D16479" s="74" t="str">
        <f t="shared" si="515"/>
        <v>dez/2019</v>
      </c>
      <c r="E16479" s="264">
        <v>43809</v>
      </c>
      <c r="F16479" s="260" t="s">
        <v>1261</v>
      </c>
      <c r="G16479" s="260" t="s">
        <v>2229</v>
      </c>
      <c r="H16479" s="265" t="s">
        <v>879</v>
      </c>
      <c r="I16479" s="265" t="s">
        <v>135</v>
      </c>
      <c r="J16479" s="286">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0" t="s">
        <v>2228</v>
      </c>
      <c r="C16480" s="261" t="s">
        <v>138</v>
      </c>
      <c r="D16480" s="74" t="str">
        <f t="shared" si="515"/>
        <v>dez/2019</v>
      </c>
      <c r="E16480" s="264">
        <v>43809</v>
      </c>
      <c r="F16480" s="260" t="s">
        <v>1261</v>
      </c>
      <c r="G16480" s="260" t="s">
        <v>2229</v>
      </c>
      <c r="H16480" s="265" t="s">
        <v>879</v>
      </c>
      <c r="I16480" s="265" t="s">
        <v>135</v>
      </c>
      <c r="J16480" s="286">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0" t="s">
        <v>2228</v>
      </c>
      <c r="C16481" s="261" t="s">
        <v>138</v>
      </c>
      <c r="D16481" s="74" t="str">
        <f t="shared" si="515"/>
        <v>dez/2019</v>
      </c>
      <c r="E16481" s="264">
        <v>43809</v>
      </c>
      <c r="F16481" s="260" t="s">
        <v>1261</v>
      </c>
      <c r="G16481" s="260" t="s">
        <v>2229</v>
      </c>
      <c r="H16481" s="265" t="s">
        <v>879</v>
      </c>
      <c r="I16481" s="265" t="s">
        <v>135</v>
      </c>
      <c r="J16481" s="286">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0" t="s">
        <v>2228</v>
      </c>
      <c r="C16482" s="261" t="s">
        <v>138</v>
      </c>
      <c r="D16482" s="74" t="str">
        <f t="shared" si="515"/>
        <v>dez/2019</v>
      </c>
      <c r="E16482" s="264">
        <v>43809</v>
      </c>
      <c r="F16482" s="260" t="s">
        <v>1261</v>
      </c>
      <c r="G16482" s="260" t="s">
        <v>2229</v>
      </c>
      <c r="H16482" s="265" t="s">
        <v>879</v>
      </c>
      <c r="I16482" s="265" t="s">
        <v>135</v>
      </c>
      <c r="J16482" s="286">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0" t="s">
        <v>2228</v>
      </c>
      <c r="C16483" s="261" t="s">
        <v>138</v>
      </c>
      <c r="D16483" s="74" t="str">
        <f t="shared" si="515"/>
        <v>dez/2019</v>
      </c>
      <c r="E16483" s="264">
        <v>43809</v>
      </c>
      <c r="F16483" s="260" t="s">
        <v>1261</v>
      </c>
      <c r="G16483" s="260" t="s">
        <v>2229</v>
      </c>
      <c r="H16483" s="265" t="s">
        <v>879</v>
      </c>
      <c r="I16483" s="265" t="s">
        <v>135</v>
      </c>
      <c r="J16483" s="286">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0" t="s">
        <v>2228</v>
      </c>
      <c r="C16484" s="261" t="s">
        <v>138</v>
      </c>
      <c r="D16484" s="74" t="str">
        <f t="shared" si="515"/>
        <v>dez/2019</v>
      </c>
      <c r="E16484" s="264">
        <v>43809</v>
      </c>
      <c r="F16484" s="260" t="s">
        <v>1261</v>
      </c>
      <c r="G16484" s="260" t="s">
        <v>2229</v>
      </c>
      <c r="H16484" s="265" t="s">
        <v>879</v>
      </c>
      <c r="I16484" s="265" t="s">
        <v>135</v>
      </c>
      <c r="J16484" s="286">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0" t="s">
        <v>2228</v>
      </c>
      <c r="C16485" s="261" t="s">
        <v>138</v>
      </c>
      <c r="D16485" s="74" t="str">
        <f t="shared" si="515"/>
        <v>dez/2019</v>
      </c>
      <c r="E16485" s="264">
        <v>43809</v>
      </c>
      <c r="F16485" s="260" t="s">
        <v>1261</v>
      </c>
      <c r="G16485" s="260" t="s">
        <v>2229</v>
      </c>
      <c r="H16485" s="265" t="s">
        <v>879</v>
      </c>
      <c r="I16485" s="265" t="s">
        <v>135</v>
      </c>
      <c r="J16485" s="286">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0" t="s">
        <v>2228</v>
      </c>
      <c r="C16486" s="261" t="s">
        <v>138</v>
      </c>
      <c r="D16486" s="74" t="str">
        <f t="shared" si="515"/>
        <v>dez/2019</v>
      </c>
      <c r="E16486" s="264">
        <v>43809</v>
      </c>
      <c r="F16486" s="260">
        <v>300</v>
      </c>
      <c r="G16486" s="260" t="s">
        <v>2229</v>
      </c>
      <c r="H16486" s="265" t="s">
        <v>5035</v>
      </c>
      <c r="I16486" s="265" t="s">
        <v>164</v>
      </c>
      <c r="J16486" s="285">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0" t="s">
        <v>2228</v>
      </c>
      <c r="C16487" s="261" t="s">
        <v>138</v>
      </c>
      <c r="D16487" s="74" t="str">
        <f t="shared" si="515"/>
        <v>dez/2019</v>
      </c>
      <c r="E16487" s="264">
        <v>43809</v>
      </c>
      <c r="F16487" s="260">
        <v>166856</v>
      </c>
      <c r="G16487" s="260" t="s">
        <v>2229</v>
      </c>
      <c r="H16487" s="265" t="s">
        <v>2390</v>
      </c>
      <c r="I16487" s="265" t="s">
        <v>562</v>
      </c>
      <c r="J16487" s="286">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0" t="s">
        <v>2228</v>
      </c>
      <c r="C16488" s="261" t="s">
        <v>138</v>
      </c>
      <c r="D16488" s="74" t="str">
        <f t="shared" si="515"/>
        <v>dez/2019</v>
      </c>
      <c r="E16488" s="264">
        <v>43809</v>
      </c>
      <c r="F16488" s="260">
        <v>72571</v>
      </c>
      <c r="G16488" s="260" t="s">
        <v>2229</v>
      </c>
      <c r="H16488" s="265" t="s">
        <v>4383</v>
      </c>
      <c r="I16488" s="265" t="s">
        <v>562</v>
      </c>
      <c r="J16488" s="286">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0" t="s">
        <v>2228</v>
      </c>
      <c r="C16489" s="261" t="s">
        <v>138</v>
      </c>
      <c r="D16489" s="74" t="str">
        <f t="shared" si="515"/>
        <v>dez/2019</v>
      </c>
      <c r="E16489" s="264">
        <v>43809</v>
      </c>
      <c r="F16489" s="260">
        <v>14875</v>
      </c>
      <c r="G16489" s="260" t="s">
        <v>2229</v>
      </c>
      <c r="H16489" s="265" t="s">
        <v>4507</v>
      </c>
      <c r="I16489" s="265" t="s">
        <v>562</v>
      </c>
      <c r="J16489" s="286">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0" t="s">
        <v>2228</v>
      </c>
      <c r="C16490" s="261" t="s">
        <v>138</v>
      </c>
      <c r="D16490" s="74" t="str">
        <f t="shared" si="515"/>
        <v>dez/2019</v>
      </c>
      <c r="E16490" s="264">
        <v>43809</v>
      </c>
      <c r="F16490" s="260" t="s">
        <v>5036</v>
      </c>
      <c r="G16490" s="260" t="s">
        <v>2229</v>
      </c>
      <c r="H16490" s="265" t="s">
        <v>4768</v>
      </c>
      <c r="I16490" s="265" t="s">
        <v>118</v>
      </c>
      <c r="J16490" s="285">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0" t="s">
        <v>2228</v>
      </c>
      <c r="C16491" s="261" t="s">
        <v>138</v>
      </c>
      <c r="D16491" s="74" t="str">
        <f t="shared" si="515"/>
        <v>dez/2019</v>
      </c>
      <c r="E16491" s="264">
        <v>43809</v>
      </c>
      <c r="F16491" s="260" t="s">
        <v>5037</v>
      </c>
      <c r="G16491" s="260" t="s">
        <v>2229</v>
      </c>
      <c r="H16491" s="265" t="s">
        <v>4736</v>
      </c>
      <c r="I16491" s="265" t="s">
        <v>179</v>
      </c>
      <c r="J16491" s="285">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0" t="s">
        <v>2228</v>
      </c>
      <c r="C16492" s="261" t="s">
        <v>138</v>
      </c>
      <c r="D16492" s="74" t="str">
        <f t="shared" si="515"/>
        <v>dez/2019</v>
      </c>
      <c r="E16492" s="264">
        <v>43809</v>
      </c>
      <c r="F16492" s="260" t="s">
        <v>5038</v>
      </c>
      <c r="G16492" s="260" t="s">
        <v>2229</v>
      </c>
      <c r="H16492" s="265" t="s">
        <v>4736</v>
      </c>
      <c r="I16492" s="265" t="s">
        <v>179</v>
      </c>
      <c r="J16492" s="285">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0" t="s">
        <v>2228</v>
      </c>
      <c r="C16493" s="261" t="s">
        <v>138</v>
      </c>
      <c r="D16493" s="74" t="str">
        <f t="shared" si="515"/>
        <v>dez/2019</v>
      </c>
      <c r="E16493" s="264">
        <v>43809</v>
      </c>
      <c r="F16493" s="260">
        <v>72571</v>
      </c>
      <c r="G16493" s="260" t="s">
        <v>2229</v>
      </c>
      <c r="H16493" s="265" t="s">
        <v>4383</v>
      </c>
      <c r="I16493" s="265" t="s">
        <v>2183</v>
      </c>
      <c r="J16493" s="285">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0" t="s">
        <v>2228</v>
      </c>
      <c r="C16494" s="261" t="s">
        <v>138</v>
      </c>
      <c r="D16494" s="74" t="str">
        <f t="shared" si="515"/>
        <v>dez/2019</v>
      </c>
      <c r="E16494" s="264">
        <v>43809</v>
      </c>
      <c r="F16494" s="260">
        <v>101975</v>
      </c>
      <c r="G16494" s="260" t="s">
        <v>2229</v>
      </c>
      <c r="H16494" s="265" t="s">
        <v>528</v>
      </c>
      <c r="I16494" s="265" t="s">
        <v>2181</v>
      </c>
      <c r="J16494" s="285">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0" t="s">
        <v>2228</v>
      </c>
      <c r="C16495" s="261" t="s">
        <v>138</v>
      </c>
      <c r="D16495" s="74" t="str">
        <f t="shared" si="515"/>
        <v>dez/2019</v>
      </c>
      <c r="E16495" s="264">
        <v>43809</v>
      </c>
      <c r="F16495" s="260">
        <v>825183</v>
      </c>
      <c r="G16495" s="260" t="s">
        <v>2330</v>
      </c>
      <c r="H16495" s="265" t="s">
        <v>4582</v>
      </c>
      <c r="I16495" s="265" t="s">
        <v>2181</v>
      </c>
      <c r="J16495" s="285">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0" t="s">
        <v>2228</v>
      </c>
      <c r="C16496" s="261" t="s">
        <v>138</v>
      </c>
      <c r="D16496" s="74" t="str">
        <f t="shared" si="515"/>
        <v>dez/2019</v>
      </c>
      <c r="E16496" s="264">
        <v>43809</v>
      </c>
      <c r="F16496" s="260">
        <v>100986</v>
      </c>
      <c r="G16496" s="260" t="s">
        <v>2229</v>
      </c>
      <c r="H16496" s="265" t="s">
        <v>528</v>
      </c>
      <c r="I16496" s="265" t="s">
        <v>2181</v>
      </c>
      <c r="J16496" s="285">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0" t="s">
        <v>2228</v>
      </c>
      <c r="C16497" s="261" t="s">
        <v>138</v>
      </c>
      <c r="D16497" s="74" t="str">
        <f t="shared" si="515"/>
        <v>dez/2019</v>
      </c>
      <c r="E16497" s="264">
        <v>43809</v>
      </c>
      <c r="F16497" s="260">
        <v>46001</v>
      </c>
      <c r="G16497" s="260" t="s">
        <v>2229</v>
      </c>
      <c r="H16497" s="265" t="s">
        <v>2317</v>
      </c>
      <c r="I16497" s="265" t="s">
        <v>846</v>
      </c>
      <c r="J16497" s="286">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0" t="s">
        <v>2228</v>
      </c>
      <c r="C16498" s="261" t="s">
        <v>138</v>
      </c>
      <c r="D16498" s="74" t="str">
        <f t="shared" si="515"/>
        <v>dez/2019</v>
      </c>
      <c r="E16498" s="264">
        <v>43809</v>
      </c>
      <c r="F16498" s="260">
        <v>2787</v>
      </c>
      <c r="G16498" s="260" t="s">
        <v>2229</v>
      </c>
      <c r="H16498" s="265" t="s">
        <v>2322</v>
      </c>
      <c r="I16498" s="265" t="s">
        <v>120</v>
      </c>
      <c r="J16498" s="285">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0" t="s">
        <v>2228</v>
      </c>
      <c r="C16499" s="261" t="s">
        <v>138</v>
      </c>
      <c r="D16499" s="74" t="str">
        <f t="shared" si="515"/>
        <v>dez/2019</v>
      </c>
      <c r="E16499" s="264">
        <v>43809</v>
      </c>
      <c r="F16499" s="260">
        <v>14875</v>
      </c>
      <c r="G16499" s="260" t="s">
        <v>2229</v>
      </c>
      <c r="H16499" s="265" t="s">
        <v>4507</v>
      </c>
      <c r="I16499" s="265" t="s">
        <v>2194</v>
      </c>
      <c r="J16499" s="285">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0" t="s">
        <v>2228</v>
      </c>
      <c r="C16500" s="261" t="s">
        <v>138</v>
      </c>
      <c r="D16500" s="74" t="str">
        <f t="shared" si="515"/>
        <v>dez/2019</v>
      </c>
      <c r="E16500" s="264">
        <v>43809</v>
      </c>
      <c r="F16500" s="260" t="s">
        <v>1070</v>
      </c>
      <c r="G16500" s="260" t="s">
        <v>2229</v>
      </c>
      <c r="H16500" s="265" t="s">
        <v>1071</v>
      </c>
      <c r="I16500" s="265" t="s">
        <v>2237</v>
      </c>
      <c r="J16500" s="285">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0" t="s">
        <v>2228</v>
      </c>
      <c r="C16501" s="261" t="s">
        <v>138</v>
      </c>
      <c r="D16501" s="74" t="str">
        <f t="shared" si="515"/>
        <v>dez/2019</v>
      </c>
      <c r="E16501" s="264">
        <v>43809</v>
      </c>
      <c r="F16501" s="260" t="s">
        <v>3850</v>
      </c>
      <c r="G16501" s="260" t="s">
        <v>2229</v>
      </c>
      <c r="H16501" s="265" t="s">
        <v>4753</v>
      </c>
      <c r="I16501" s="265" t="s">
        <v>2176</v>
      </c>
      <c r="J16501" s="285">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0" t="s">
        <v>2228</v>
      </c>
      <c r="C16502" s="261" t="s">
        <v>138</v>
      </c>
      <c r="D16502" s="74" t="str">
        <f t="shared" si="515"/>
        <v>dez/2019</v>
      </c>
      <c r="E16502" s="264">
        <v>43809</v>
      </c>
      <c r="F16502" s="260" t="s">
        <v>5039</v>
      </c>
      <c r="G16502" s="260" t="s">
        <v>2229</v>
      </c>
      <c r="H16502" s="265" t="s">
        <v>4753</v>
      </c>
      <c r="I16502" s="265" t="s">
        <v>2176</v>
      </c>
      <c r="J16502" s="285">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0" t="s">
        <v>2228</v>
      </c>
      <c r="C16503" s="261" t="s">
        <v>138</v>
      </c>
      <c r="D16503" s="74" t="str">
        <f t="shared" si="515"/>
        <v>dez/2019</v>
      </c>
      <c r="E16503" s="264">
        <v>43809</v>
      </c>
      <c r="F16503" s="260">
        <v>166856</v>
      </c>
      <c r="G16503" s="260" t="s">
        <v>2229</v>
      </c>
      <c r="H16503" s="265" t="s">
        <v>2390</v>
      </c>
      <c r="I16503" s="265" t="s">
        <v>145</v>
      </c>
      <c r="J16503" s="286">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0" t="s">
        <v>2228</v>
      </c>
      <c r="C16504" s="261" t="s">
        <v>138</v>
      </c>
      <c r="D16504" s="74" t="str">
        <f t="shared" si="515"/>
        <v>dez/2019</v>
      </c>
      <c r="E16504" s="264">
        <v>43810</v>
      </c>
      <c r="F16504" s="260" t="s">
        <v>1261</v>
      </c>
      <c r="G16504" s="262" t="s">
        <v>2229</v>
      </c>
      <c r="H16504" s="265" t="s">
        <v>262</v>
      </c>
      <c r="I16504" s="265" t="s">
        <v>135</v>
      </c>
      <c r="J16504" s="286">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0" t="s">
        <v>2228</v>
      </c>
      <c r="C16505" s="261" t="s">
        <v>138</v>
      </c>
      <c r="D16505" s="74" t="str">
        <f t="shared" si="515"/>
        <v>dez/2019</v>
      </c>
      <c r="E16505" s="264">
        <v>43810</v>
      </c>
      <c r="F16505" s="260" t="s">
        <v>1070</v>
      </c>
      <c r="G16505" s="260" t="s">
        <v>2229</v>
      </c>
      <c r="H16505" s="265" t="s">
        <v>1071</v>
      </c>
      <c r="I16505" s="265" t="s">
        <v>2237</v>
      </c>
      <c r="J16505" s="286">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0" t="s">
        <v>2228</v>
      </c>
      <c r="C16506" s="261" t="s">
        <v>138</v>
      </c>
      <c r="D16506" s="74" t="str">
        <f t="shared" si="515"/>
        <v>dez/2019</v>
      </c>
      <c r="E16506" s="264">
        <v>43811</v>
      </c>
      <c r="F16506" s="260">
        <v>2102079522</v>
      </c>
      <c r="G16506" s="260" t="s">
        <v>2229</v>
      </c>
      <c r="H16506" s="265" t="s">
        <v>5040</v>
      </c>
      <c r="I16506" s="265" t="s">
        <v>155</v>
      </c>
      <c r="J16506" s="285">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0" t="s">
        <v>2228</v>
      </c>
      <c r="C16507" s="261" t="s">
        <v>138</v>
      </c>
      <c r="D16507" s="74" t="str">
        <f t="shared" si="515"/>
        <v>dez/2019</v>
      </c>
      <c r="E16507" s="264">
        <v>43811</v>
      </c>
      <c r="F16507" s="276" t="s">
        <v>5041</v>
      </c>
      <c r="G16507" s="263" t="s">
        <v>2229</v>
      </c>
      <c r="H16507" s="280" t="s">
        <v>2382</v>
      </c>
      <c r="I16507" s="280" t="s">
        <v>200</v>
      </c>
      <c r="J16507" s="286">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0" t="s">
        <v>2228</v>
      </c>
      <c r="C16508" s="261" t="s">
        <v>138</v>
      </c>
      <c r="D16508" s="74" t="str">
        <f t="shared" si="515"/>
        <v>dez/2019</v>
      </c>
      <c r="E16508" s="264">
        <v>43811</v>
      </c>
      <c r="F16508" s="260">
        <v>102009</v>
      </c>
      <c r="G16508" s="260" t="s">
        <v>2229</v>
      </c>
      <c r="H16508" s="265" t="s">
        <v>528</v>
      </c>
      <c r="I16508" s="265" t="s">
        <v>2182</v>
      </c>
      <c r="J16508" s="285">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0" t="s">
        <v>2228</v>
      </c>
      <c r="C16509" s="261" t="s">
        <v>138</v>
      </c>
      <c r="D16509" s="74" t="str">
        <f t="shared" si="515"/>
        <v>dez/2019</v>
      </c>
      <c r="E16509" s="264">
        <v>43811</v>
      </c>
      <c r="F16509" s="260" t="s">
        <v>1261</v>
      </c>
      <c r="G16509" s="260" t="s">
        <v>2229</v>
      </c>
      <c r="H16509" s="265" t="s">
        <v>879</v>
      </c>
      <c r="I16509" s="265" t="s">
        <v>135</v>
      </c>
      <c r="J16509" s="286">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0" t="s">
        <v>2228</v>
      </c>
      <c r="C16510" s="261" t="s">
        <v>138</v>
      </c>
      <c r="D16510" s="74" t="str">
        <f t="shared" si="515"/>
        <v>dez/2019</v>
      </c>
      <c r="E16510" s="264">
        <v>43811</v>
      </c>
      <c r="F16510" s="260" t="s">
        <v>1261</v>
      </c>
      <c r="G16510" s="260" t="s">
        <v>2229</v>
      </c>
      <c r="H16510" s="265" t="s">
        <v>879</v>
      </c>
      <c r="I16510" s="265" t="s">
        <v>135</v>
      </c>
      <c r="J16510" s="286">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0" t="s">
        <v>2228</v>
      </c>
      <c r="C16511" s="261" t="s">
        <v>138</v>
      </c>
      <c r="D16511" s="74" t="str">
        <f t="shared" si="515"/>
        <v>dez/2019</v>
      </c>
      <c r="E16511" s="264">
        <v>43811</v>
      </c>
      <c r="F16511" s="260" t="s">
        <v>1261</v>
      </c>
      <c r="G16511" s="260" t="s">
        <v>2229</v>
      </c>
      <c r="H16511" s="265" t="s">
        <v>879</v>
      </c>
      <c r="I16511" s="265" t="s">
        <v>135</v>
      </c>
      <c r="J16511" s="286">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0" t="s">
        <v>2228</v>
      </c>
      <c r="C16512" s="261" t="s">
        <v>138</v>
      </c>
      <c r="D16512" s="74" t="str">
        <f t="shared" si="515"/>
        <v>dez/2019</v>
      </c>
      <c r="E16512" s="264">
        <v>43811</v>
      </c>
      <c r="F16512" s="260" t="s">
        <v>1261</v>
      </c>
      <c r="G16512" s="260" t="s">
        <v>2229</v>
      </c>
      <c r="H16512" s="265" t="s">
        <v>879</v>
      </c>
      <c r="I16512" s="265" t="s">
        <v>135</v>
      </c>
      <c r="J16512" s="286">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0" t="s">
        <v>2228</v>
      </c>
      <c r="C16513" s="261" t="s">
        <v>138</v>
      </c>
      <c r="D16513" s="74" t="str">
        <f t="shared" si="515"/>
        <v>dez/2019</v>
      </c>
      <c r="E16513" s="264">
        <v>43811</v>
      </c>
      <c r="F16513" s="263" t="s">
        <v>5042</v>
      </c>
      <c r="G16513" s="263" t="s">
        <v>2229</v>
      </c>
      <c r="H16513" s="267" t="s">
        <v>4736</v>
      </c>
      <c r="I16513" s="267" t="s">
        <v>188</v>
      </c>
      <c r="J16513" s="286">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0" t="s">
        <v>2228</v>
      </c>
      <c r="C16514" s="261" t="s">
        <v>138</v>
      </c>
      <c r="D16514" s="74" t="str">
        <f t="shared" si="515"/>
        <v>dez/2019</v>
      </c>
      <c r="E16514" s="264">
        <v>43811</v>
      </c>
      <c r="F16514" s="260" t="s">
        <v>131</v>
      </c>
      <c r="G16514" s="260" t="s">
        <v>2229</v>
      </c>
      <c r="H16514" s="265" t="s">
        <v>3765</v>
      </c>
      <c r="I16514" s="265" t="s">
        <v>133</v>
      </c>
      <c r="J16514" s="285">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0" t="s">
        <v>2228</v>
      </c>
      <c r="C16515" s="261" t="s">
        <v>138</v>
      </c>
      <c r="D16515" s="74" t="str">
        <f t="shared" si="515"/>
        <v>dez/2019</v>
      </c>
      <c r="E16515" s="264">
        <v>43811</v>
      </c>
      <c r="F16515" s="260">
        <v>1101</v>
      </c>
      <c r="G16515" s="260" t="s">
        <v>2229</v>
      </c>
      <c r="H16515" s="265" t="s">
        <v>5043</v>
      </c>
      <c r="I16515" s="265" t="s">
        <v>157</v>
      </c>
      <c r="J16515" s="285">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0" t="s">
        <v>2228</v>
      </c>
      <c r="C16516" s="261" t="s">
        <v>138</v>
      </c>
      <c r="D16516" s="74" t="str">
        <f t="shared" ref="D16516:D16579" si="517">TEXT(E16516,"mmm/aaaa")</f>
        <v>dez/2019</v>
      </c>
      <c r="E16516" s="264">
        <v>43811</v>
      </c>
      <c r="F16516" s="260">
        <v>1103</v>
      </c>
      <c r="G16516" s="260" t="s">
        <v>2229</v>
      </c>
      <c r="H16516" s="265" t="s">
        <v>5043</v>
      </c>
      <c r="I16516" s="265" t="s">
        <v>157</v>
      </c>
      <c r="J16516" s="285">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0" t="s">
        <v>2228</v>
      </c>
      <c r="C16517" s="261" t="s">
        <v>138</v>
      </c>
      <c r="D16517" s="74" t="str">
        <f t="shared" si="517"/>
        <v>dez/2019</v>
      </c>
      <c r="E16517" s="264">
        <v>43811</v>
      </c>
      <c r="F16517" s="260">
        <v>1102</v>
      </c>
      <c r="G16517" s="260" t="s">
        <v>2229</v>
      </c>
      <c r="H16517" s="265" t="s">
        <v>5043</v>
      </c>
      <c r="I16517" s="265" t="s">
        <v>157</v>
      </c>
      <c r="J16517" s="285">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0" t="s">
        <v>2228</v>
      </c>
      <c r="C16518" s="261" t="s">
        <v>138</v>
      </c>
      <c r="D16518" s="74" t="str">
        <f t="shared" si="517"/>
        <v>dez/2019</v>
      </c>
      <c r="E16518" s="264">
        <v>43811</v>
      </c>
      <c r="F16518" s="276" t="s">
        <v>5044</v>
      </c>
      <c r="G16518" s="263" t="s">
        <v>2229</v>
      </c>
      <c r="H16518" s="280" t="s">
        <v>4768</v>
      </c>
      <c r="I16518" s="280" t="s">
        <v>118</v>
      </c>
      <c r="J16518" s="286">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0" t="s">
        <v>2228</v>
      </c>
      <c r="C16519" s="261" t="s">
        <v>138</v>
      </c>
      <c r="D16519" s="74" t="str">
        <f t="shared" si="517"/>
        <v>dez/2019</v>
      </c>
      <c r="E16519" s="264">
        <v>43811</v>
      </c>
      <c r="F16519" s="276" t="s">
        <v>5045</v>
      </c>
      <c r="G16519" s="263" t="s">
        <v>2229</v>
      </c>
      <c r="H16519" s="280" t="s">
        <v>4736</v>
      </c>
      <c r="I16519" s="280" t="s">
        <v>179</v>
      </c>
      <c r="J16519" s="286">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0" t="s">
        <v>2228</v>
      </c>
      <c r="C16520" s="261" t="s">
        <v>138</v>
      </c>
      <c r="D16520" s="74" t="str">
        <f t="shared" si="517"/>
        <v>dez/2019</v>
      </c>
      <c r="E16520" s="264">
        <v>43811</v>
      </c>
      <c r="F16520" s="276" t="s">
        <v>5046</v>
      </c>
      <c r="G16520" s="263" t="s">
        <v>2229</v>
      </c>
      <c r="H16520" s="280" t="s">
        <v>4736</v>
      </c>
      <c r="I16520" s="280" t="s">
        <v>179</v>
      </c>
      <c r="J16520" s="286">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0" t="s">
        <v>2228</v>
      </c>
      <c r="C16521" s="261" t="s">
        <v>138</v>
      </c>
      <c r="D16521" s="74" t="str">
        <f t="shared" si="517"/>
        <v>dez/2019</v>
      </c>
      <c r="E16521" s="264">
        <v>43811</v>
      </c>
      <c r="F16521" s="263" t="s">
        <v>5047</v>
      </c>
      <c r="G16521" s="263" t="s">
        <v>2229</v>
      </c>
      <c r="H16521" s="267" t="s">
        <v>4736</v>
      </c>
      <c r="I16521" s="267" t="s">
        <v>179</v>
      </c>
      <c r="J16521" s="286">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0" t="s">
        <v>2228</v>
      </c>
      <c r="C16522" s="261" t="s">
        <v>138</v>
      </c>
      <c r="D16522" s="74" t="str">
        <f t="shared" si="517"/>
        <v>dez/2019</v>
      </c>
      <c r="E16522" s="264">
        <v>43811</v>
      </c>
      <c r="F16522" s="260">
        <v>12664</v>
      </c>
      <c r="G16522" s="260" t="s">
        <v>2229</v>
      </c>
      <c r="H16522" s="265" t="s">
        <v>4468</v>
      </c>
      <c r="I16522" s="265" t="s">
        <v>2183</v>
      </c>
      <c r="J16522" s="285">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0" t="s">
        <v>2228</v>
      </c>
      <c r="C16523" s="261" t="s">
        <v>138</v>
      </c>
      <c r="D16523" s="74" t="str">
        <f t="shared" si="517"/>
        <v>dez/2019</v>
      </c>
      <c r="E16523" s="264">
        <v>43811</v>
      </c>
      <c r="F16523" s="276" t="s">
        <v>5048</v>
      </c>
      <c r="G16523" s="263" t="s">
        <v>2229</v>
      </c>
      <c r="H16523" s="280" t="s">
        <v>4743</v>
      </c>
      <c r="I16523" s="267" t="s">
        <v>120</v>
      </c>
      <c r="J16523" s="286">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0" t="s">
        <v>2228</v>
      </c>
      <c r="C16524" s="261" t="s">
        <v>138</v>
      </c>
      <c r="D16524" s="74" t="str">
        <f t="shared" si="517"/>
        <v>dez/2019</v>
      </c>
      <c r="E16524" s="264">
        <v>43811</v>
      </c>
      <c r="F16524" s="260" t="s">
        <v>1070</v>
      </c>
      <c r="G16524" s="260" t="s">
        <v>2229</v>
      </c>
      <c r="H16524" s="265" t="s">
        <v>1071</v>
      </c>
      <c r="I16524" s="265" t="s">
        <v>2237</v>
      </c>
      <c r="J16524" s="285">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0" t="s">
        <v>2228</v>
      </c>
      <c r="C16525" s="261" t="s">
        <v>138</v>
      </c>
      <c r="D16525" s="74" t="str">
        <f t="shared" si="517"/>
        <v>dez/2019</v>
      </c>
      <c r="E16525" s="264">
        <v>43811</v>
      </c>
      <c r="F16525" s="260" t="s">
        <v>3896</v>
      </c>
      <c r="G16525" s="260" t="s">
        <v>2229</v>
      </c>
      <c r="H16525" s="265" t="s">
        <v>4753</v>
      </c>
      <c r="I16525" s="265" t="s">
        <v>2176</v>
      </c>
      <c r="J16525" s="286">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0" t="s">
        <v>2228</v>
      </c>
      <c r="C16526" s="261" t="s">
        <v>138</v>
      </c>
      <c r="D16526" s="74" t="str">
        <f t="shared" si="517"/>
        <v>dez/2019</v>
      </c>
      <c r="E16526" s="264">
        <v>43811</v>
      </c>
      <c r="F16526" s="260" t="s">
        <v>3005</v>
      </c>
      <c r="G16526" s="260" t="s">
        <v>2229</v>
      </c>
      <c r="H16526" s="265" t="s">
        <v>4753</v>
      </c>
      <c r="I16526" s="265" t="s">
        <v>2176</v>
      </c>
      <c r="J16526" s="286">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0" t="s">
        <v>2228</v>
      </c>
      <c r="C16527" s="261" t="s">
        <v>138</v>
      </c>
      <c r="D16527" s="74" t="str">
        <f t="shared" si="517"/>
        <v>dez/2019</v>
      </c>
      <c r="E16527" s="264">
        <v>43811</v>
      </c>
      <c r="F16527" s="276" t="s">
        <v>3005</v>
      </c>
      <c r="G16527" s="263" t="s">
        <v>2229</v>
      </c>
      <c r="H16527" s="280" t="s">
        <v>5049</v>
      </c>
      <c r="I16527" s="280" t="s">
        <v>2176</v>
      </c>
      <c r="J16527" s="285">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0" t="s">
        <v>2228</v>
      </c>
      <c r="C16528" s="261" t="s">
        <v>138</v>
      </c>
      <c r="D16528" s="74" t="str">
        <f t="shared" si="517"/>
        <v>dez/2019</v>
      </c>
      <c r="E16528" s="264">
        <v>43811</v>
      </c>
      <c r="F16528" s="260" t="s">
        <v>3887</v>
      </c>
      <c r="G16528" s="260" t="s">
        <v>2229</v>
      </c>
      <c r="H16528" s="265" t="s">
        <v>4753</v>
      </c>
      <c r="I16528" s="265" t="s">
        <v>2176</v>
      </c>
      <c r="J16528" s="285">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0" t="s">
        <v>2228</v>
      </c>
      <c r="C16529" s="261" t="s">
        <v>138</v>
      </c>
      <c r="D16529" s="74" t="str">
        <f t="shared" si="517"/>
        <v>dez/2019</v>
      </c>
      <c r="E16529" s="264">
        <v>43811</v>
      </c>
      <c r="F16529" s="260" t="s">
        <v>5050</v>
      </c>
      <c r="G16529" s="260" t="s">
        <v>2229</v>
      </c>
      <c r="H16529" s="265" t="s">
        <v>4753</v>
      </c>
      <c r="I16529" s="265" t="s">
        <v>2176</v>
      </c>
      <c r="J16529" s="285">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0" t="s">
        <v>2228</v>
      </c>
      <c r="C16530" s="261" t="s">
        <v>138</v>
      </c>
      <c r="D16530" s="74" t="str">
        <f t="shared" si="517"/>
        <v>dez/2019</v>
      </c>
      <c r="E16530" s="264">
        <v>43811</v>
      </c>
      <c r="F16530" s="260" t="s">
        <v>3855</v>
      </c>
      <c r="G16530" s="260" t="s">
        <v>2229</v>
      </c>
      <c r="H16530" s="265" t="s">
        <v>4753</v>
      </c>
      <c r="I16530" s="265" t="s">
        <v>2176</v>
      </c>
      <c r="J16530" s="285">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0" t="s">
        <v>2228</v>
      </c>
      <c r="C16531" s="261" t="s">
        <v>138</v>
      </c>
      <c r="D16531" s="74" t="str">
        <f t="shared" si="517"/>
        <v>dez/2019</v>
      </c>
      <c r="E16531" s="264">
        <v>43811</v>
      </c>
      <c r="F16531" s="276" t="s">
        <v>5051</v>
      </c>
      <c r="G16531" s="263" t="s">
        <v>2229</v>
      </c>
      <c r="H16531" s="280" t="s">
        <v>257</v>
      </c>
      <c r="I16531" s="280" t="s">
        <v>145</v>
      </c>
      <c r="J16531" s="286">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0" t="s">
        <v>2228</v>
      </c>
      <c r="C16532" s="261" t="s">
        <v>138</v>
      </c>
      <c r="D16532" s="74" t="str">
        <f t="shared" si="517"/>
        <v>dez/2019</v>
      </c>
      <c r="E16532" s="264">
        <v>43811</v>
      </c>
      <c r="F16532" s="276" t="s">
        <v>5052</v>
      </c>
      <c r="G16532" s="263" t="s">
        <v>2229</v>
      </c>
      <c r="H16532" s="280" t="s">
        <v>2370</v>
      </c>
      <c r="I16532" s="280" t="s">
        <v>145</v>
      </c>
      <c r="J16532" s="286">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0" t="s">
        <v>2228</v>
      </c>
      <c r="C16533" s="261" t="s">
        <v>138</v>
      </c>
      <c r="D16533" s="74" t="str">
        <f t="shared" si="517"/>
        <v>dez/2019</v>
      </c>
      <c r="E16533" s="264">
        <v>43811</v>
      </c>
      <c r="F16533" s="276" t="s">
        <v>5053</v>
      </c>
      <c r="G16533" s="263" t="s">
        <v>2229</v>
      </c>
      <c r="H16533" s="280" t="s">
        <v>2370</v>
      </c>
      <c r="I16533" s="280" t="s">
        <v>145</v>
      </c>
      <c r="J16533" s="286">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0" t="s">
        <v>2228</v>
      </c>
      <c r="C16534" s="261" t="s">
        <v>138</v>
      </c>
      <c r="D16534" s="74" t="str">
        <f t="shared" si="517"/>
        <v>dez/2019</v>
      </c>
      <c r="E16534" s="264">
        <v>43811</v>
      </c>
      <c r="F16534" s="260">
        <v>42388</v>
      </c>
      <c r="G16534" s="260" t="s">
        <v>2229</v>
      </c>
      <c r="H16534" s="265" t="s">
        <v>5054</v>
      </c>
      <c r="I16534" s="265" t="s">
        <v>540</v>
      </c>
      <c r="J16534" s="286">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0" t="s">
        <v>2228</v>
      </c>
      <c r="C16535" s="261" t="s">
        <v>138</v>
      </c>
      <c r="D16535" s="74" t="str">
        <f t="shared" si="517"/>
        <v>dez/2019</v>
      </c>
      <c r="E16535" s="264">
        <v>43811</v>
      </c>
      <c r="F16535" s="260">
        <v>42389</v>
      </c>
      <c r="G16535" s="260" t="s">
        <v>2229</v>
      </c>
      <c r="H16535" s="265" t="s">
        <v>5054</v>
      </c>
      <c r="I16535" s="265" t="s">
        <v>540</v>
      </c>
      <c r="J16535" s="286">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0" t="s">
        <v>2228</v>
      </c>
      <c r="C16536" s="261" t="s">
        <v>138</v>
      </c>
      <c r="D16536" s="74" t="str">
        <f t="shared" si="517"/>
        <v>dez/2019</v>
      </c>
      <c r="E16536" s="264">
        <v>43811</v>
      </c>
      <c r="F16536" s="260">
        <v>20506</v>
      </c>
      <c r="G16536" s="260" t="s">
        <v>2229</v>
      </c>
      <c r="H16536" s="265" t="s">
        <v>4591</v>
      </c>
      <c r="I16536" s="265" t="s">
        <v>151</v>
      </c>
      <c r="J16536" s="286">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0" t="s">
        <v>2228</v>
      </c>
      <c r="C16537" s="261" t="s">
        <v>138</v>
      </c>
      <c r="D16537" s="74" t="str">
        <f t="shared" si="517"/>
        <v>dez/2019</v>
      </c>
      <c r="E16537" s="264">
        <v>43812</v>
      </c>
      <c r="F16537" s="260" t="s">
        <v>5055</v>
      </c>
      <c r="G16537" s="260" t="s">
        <v>2229</v>
      </c>
      <c r="H16537" s="265" t="s">
        <v>5056</v>
      </c>
      <c r="I16537" s="265" t="s">
        <v>2209</v>
      </c>
      <c r="J16537" s="286">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0" t="s">
        <v>2228</v>
      </c>
      <c r="C16538" s="261" t="s">
        <v>138</v>
      </c>
      <c r="D16538" s="74" t="str">
        <f t="shared" si="517"/>
        <v>dez/2019</v>
      </c>
      <c r="E16538" s="264">
        <v>43812</v>
      </c>
      <c r="F16538" s="260" t="s">
        <v>1261</v>
      </c>
      <c r="G16538" s="260" t="s">
        <v>2229</v>
      </c>
      <c r="H16538" s="265" t="s">
        <v>879</v>
      </c>
      <c r="I16538" s="265" t="s">
        <v>135</v>
      </c>
      <c r="J16538" s="286">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0" t="s">
        <v>2228</v>
      </c>
      <c r="C16539" s="261" t="s">
        <v>138</v>
      </c>
      <c r="D16539" s="74" t="str">
        <f t="shared" si="517"/>
        <v>dez/2019</v>
      </c>
      <c r="E16539" s="264">
        <v>43812</v>
      </c>
      <c r="F16539" s="260" t="s">
        <v>1261</v>
      </c>
      <c r="G16539" s="260" t="s">
        <v>2229</v>
      </c>
      <c r="H16539" s="265" t="s">
        <v>879</v>
      </c>
      <c r="I16539" s="265" t="s">
        <v>135</v>
      </c>
      <c r="J16539" s="286">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0" t="s">
        <v>2228</v>
      </c>
      <c r="C16540" s="261" t="s">
        <v>138</v>
      </c>
      <c r="D16540" s="74" t="str">
        <f t="shared" si="517"/>
        <v>dez/2019</v>
      </c>
      <c r="E16540" s="264">
        <v>43812</v>
      </c>
      <c r="F16540" s="260" t="s">
        <v>1261</v>
      </c>
      <c r="G16540" s="260" t="s">
        <v>2229</v>
      </c>
      <c r="H16540" s="265" t="s">
        <v>879</v>
      </c>
      <c r="I16540" s="265" t="s">
        <v>135</v>
      </c>
      <c r="J16540" s="286">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0" t="s">
        <v>2228</v>
      </c>
      <c r="C16541" s="261" t="s">
        <v>138</v>
      </c>
      <c r="D16541" s="74" t="str">
        <f t="shared" si="517"/>
        <v>dez/2019</v>
      </c>
      <c r="E16541" s="264">
        <v>43812</v>
      </c>
      <c r="F16541" s="260">
        <v>17508</v>
      </c>
      <c r="G16541" s="260" t="s">
        <v>2229</v>
      </c>
      <c r="H16541" s="265" t="s">
        <v>5057</v>
      </c>
      <c r="I16541" s="265" t="s">
        <v>157</v>
      </c>
      <c r="J16541" s="285">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0" t="s">
        <v>2228</v>
      </c>
      <c r="C16542" s="261" t="s">
        <v>138</v>
      </c>
      <c r="D16542" s="74" t="str">
        <f t="shared" si="517"/>
        <v>dez/2019</v>
      </c>
      <c r="E16542" s="264">
        <v>43812</v>
      </c>
      <c r="F16542" s="260">
        <v>17506</v>
      </c>
      <c r="G16542" s="260" t="s">
        <v>3208</v>
      </c>
      <c r="H16542" s="265" t="s">
        <v>5057</v>
      </c>
      <c r="I16542" s="265" t="s">
        <v>157</v>
      </c>
      <c r="J16542" s="285">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0" t="s">
        <v>2228</v>
      </c>
      <c r="C16543" s="261" t="s">
        <v>138</v>
      </c>
      <c r="D16543" s="74" t="str">
        <f t="shared" si="517"/>
        <v>dez/2019</v>
      </c>
      <c r="E16543" s="264">
        <v>43812</v>
      </c>
      <c r="F16543" s="260">
        <v>17507</v>
      </c>
      <c r="G16543" s="260" t="s">
        <v>2229</v>
      </c>
      <c r="H16543" s="265" t="s">
        <v>5057</v>
      </c>
      <c r="I16543" s="265" t="s">
        <v>157</v>
      </c>
      <c r="J16543" s="285">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0" t="s">
        <v>2228</v>
      </c>
      <c r="C16544" s="261" t="s">
        <v>138</v>
      </c>
      <c r="D16544" s="74" t="str">
        <f t="shared" si="517"/>
        <v>dez/2019</v>
      </c>
      <c r="E16544" s="264">
        <v>43812</v>
      </c>
      <c r="F16544" s="260">
        <v>834</v>
      </c>
      <c r="G16544" s="260" t="s">
        <v>2229</v>
      </c>
      <c r="H16544" s="265" t="s">
        <v>5058</v>
      </c>
      <c r="I16544" s="265" t="s">
        <v>157</v>
      </c>
      <c r="J16544" s="285">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0" t="s">
        <v>2228</v>
      </c>
      <c r="C16545" s="261" t="s">
        <v>138</v>
      </c>
      <c r="D16545" s="74" t="str">
        <f t="shared" si="517"/>
        <v>dez/2019</v>
      </c>
      <c r="E16545" s="264">
        <v>43812</v>
      </c>
      <c r="F16545" s="260">
        <v>834</v>
      </c>
      <c r="G16545" s="260" t="s">
        <v>2229</v>
      </c>
      <c r="H16545" s="265" t="s">
        <v>5058</v>
      </c>
      <c r="I16545" s="265" t="s">
        <v>157</v>
      </c>
      <c r="J16545" s="285">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0" t="s">
        <v>2228</v>
      </c>
      <c r="C16546" s="261" t="s">
        <v>138</v>
      </c>
      <c r="D16546" s="74" t="str">
        <f t="shared" si="517"/>
        <v>dez/2019</v>
      </c>
      <c r="E16546" s="264">
        <v>43812</v>
      </c>
      <c r="F16546" s="260">
        <v>17507</v>
      </c>
      <c r="G16546" s="260" t="s">
        <v>2229</v>
      </c>
      <c r="H16546" s="265" t="s">
        <v>5057</v>
      </c>
      <c r="I16546" s="265" t="s">
        <v>157</v>
      </c>
      <c r="J16546" s="285">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0" t="s">
        <v>2228</v>
      </c>
      <c r="C16547" s="261" t="s">
        <v>138</v>
      </c>
      <c r="D16547" s="74" t="str">
        <f t="shared" si="517"/>
        <v>dez/2019</v>
      </c>
      <c r="E16547" s="264">
        <v>43812</v>
      </c>
      <c r="F16547" s="260">
        <v>17506</v>
      </c>
      <c r="G16547" s="260" t="s">
        <v>3208</v>
      </c>
      <c r="H16547" s="265" t="s">
        <v>5057</v>
      </c>
      <c r="I16547" s="265" t="s">
        <v>157</v>
      </c>
      <c r="J16547" s="285">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0" t="s">
        <v>2228</v>
      </c>
      <c r="C16548" s="261" t="s">
        <v>138</v>
      </c>
      <c r="D16548" s="74" t="str">
        <f t="shared" si="517"/>
        <v>dez/2019</v>
      </c>
      <c r="E16548" s="264">
        <v>43812</v>
      </c>
      <c r="F16548" s="260">
        <v>17508</v>
      </c>
      <c r="G16548" s="260" t="s">
        <v>2229</v>
      </c>
      <c r="H16548" s="265" t="s">
        <v>5057</v>
      </c>
      <c r="I16548" s="265" t="s">
        <v>157</v>
      </c>
      <c r="J16548" s="285">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0" t="s">
        <v>2228</v>
      </c>
      <c r="C16549" s="261" t="s">
        <v>138</v>
      </c>
      <c r="D16549" s="74" t="str">
        <f t="shared" si="517"/>
        <v>dez/2019</v>
      </c>
      <c r="E16549" s="264">
        <v>43812</v>
      </c>
      <c r="F16549" s="260" t="s">
        <v>1070</v>
      </c>
      <c r="G16549" s="260" t="s">
        <v>2229</v>
      </c>
      <c r="H16549" s="265" t="s">
        <v>1071</v>
      </c>
      <c r="I16549" s="265" t="s">
        <v>2237</v>
      </c>
      <c r="J16549" s="285">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0" t="s">
        <v>2228</v>
      </c>
      <c r="C16550" s="261" t="s">
        <v>138</v>
      </c>
      <c r="D16550" s="74" t="str">
        <f t="shared" si="517"/>
        <v>dez/2019</v>
      </c>
      <c r="E16550" s="264">
        <v>43812</v>
      </c>
      <c r="F16550" s="260">
        <v>1</v>
      </c>
      <c r="G16550" s="260" t="s">
        <v>2229</v>
      </c>
      <c r="H16550" s="265" t="s">
        <v>5059</v>
      </c>
      <c r="I16550" s="265" t="s">
        <v>2176</v>
      </c>
      <c r="J16550" s="285">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0" t="s">
        <v>2228</v>
      </c>
      <c r="C16551" s="261" t="s">
        <v>138</v>
      </c>
      <c r="D16551" s="74" t="str">
        <f t="shared" si="517"/>
        <v>dez/2019</v>
      </c>
      <c r="E16551" s="264">
        <v>43815</v>
      </c>
      <c r="F16551" s="260">
        <v>109458</v>
      </c>
      <c r="G16551" s="260" t="s">
        <v>2229</v>
      </c>
      <c r="H16551" s="265" t="s">
        <v>4783</v>
      </c>
      <c r="I16551" s="265" t="s">
        <v>2192</v>
      </c>
      <c r="J16551" s="285">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0" t="s">
        <v>2228</v>
      </c>
      <c r="C16552" s="261" t="s">
        <v>138</v>
      </c>
      <c r="D16552" s="74" t="str">
        <f t="shared" si="517"/>
        <v>dez/2019</v>
      </c>
      <c r="E16552" s="264">
        <v>43815</v>
      </c>
      <c r="F16552" s="260">
        <v>36646</v>
      </c>
      <c r="G16552" s="260" t="s">
        <v>2229</v>
      </c>
      <c r="H16552" s="265" t="s">
        <v>5060</v>
      </c>
      <c r="I16552" s="265" t="s">
        <v>2182</v>
      </c>
      <c r="J16552" s="285">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0" t="s">
        <v>2228</v>
      </c>
      <c r="C16553" s="261" t="s">
        <v>138</v>
      </c>
      <c r="D16553" s="74" t="str">
        <f t="shared" si="517"/>
        <v>dez/2019</v>
      </c>
      <c r="E16553" s="264">
        <v>43815</v>
      </c>
      <c r="F16553" s="260">
        <v>1146655</v>
      </c>
      <c r="G16553" s="260" t="s">
        <v>2232</v>
      </c>
      <c r="H16553" s="265" t="s">
        <v>2605</v>
      </c>
      <c r="I16553" s="265" t="s">
        <v>2182</v>
      </c>
      <c r="J16553" s="285">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0" t="s">
        <v>2228</v>
      </c>
      <c r="C16554" s="261" t="s">
        <v>138</v>
      </c>
      <c r="D16554" s="74" t="str">
        <f t="shared" si="517"/>
        <v>dez/2019</v>
      </c>
      <c r="E16554" s="264">
        <v>43815</v>
      </c>
      <c r="F16554" s="276" t="s">
        <v>4587</v>
      </c>
      <c r="G16554" s="276" t="s">
        <v>5061</v>
      </c>
      <c r="H16554" s="280" t="s">
        <v>4805</v>
      </c>
      <c r="I16554" s="280" t="s">
        <v>2214</v>
      </c>
      <c r="J16554" s="288">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0" t="s">
        <v>2228</v>
      </c>
      <c r="C16555" s="261" t="s">
        <v>138</v>
      </c>
      <c r="D16555" s="74" t="str">
        <f t="shared" si="517"/>
        <v>dez/2019</v>
      </c>
      <c r="E16555" s="264">
        <v>43815</v>
      </c>
      <c r="F16555" s="260" t="s">
        <v>1261</v>
      </c>
      <c r="G16555" s="260" t="s">
        <v>2229</v>
      </c>
      <c r="H16555" s="265" t="s">
        <v>879</v>
      </c>
      <c r="I16555" s="265" t="s">
        <v>135</v>
      </c>
      <c r="J16555" s="286">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0" t="s">
        <v>2228</v>
      </c>
      <c r="C16556" s="261" t="s">
        <v>138</v>
      </c>
      <c r="D16556" s="74" t="str">
        <f t="shared" si="517"/>
        <v>dez/2019</v>
      </c>
      <c r="E16556" s="264">
        <v>43815</v>
      </c>
      <c r="F16556" s="260" t="s">
        <v>1261</v>
      </c>
      <c r="G16556" s="260" t="s">
        <v>2229</v>
      </c>
      <c r="H16556" s="265" t="s">
        <v>879</v>
      </c>
      <c r="I16556" s="265" t="s">
        <v>135</v>
      </c>
      <c r="J16556" s="286">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0" t="s">
        <v>2228</v>
      </c>
      <c r="C16557" s="261" t="s">
        <v>138</v>
      </c>
      <c r="D16557" s="74" t="str">
        <f t="shared" si="517"/>
        <v>dez/2019</v>
      </c>
      <c r="E16557" s="264">
        <v>43815</v>
      </c>
      <c r="F16557" s="260" t="s">
        <v>1261</v>
      </c>
      <c r="G16557" s="260" t="s">
        <v>2229</v>
      </c>
      <c r="H16557" s="265" t="s">
        <v>879</v>
      </c>
      <c r="I16557" s="265" t="s">
        <v>135</v>
      </c>
      <c r="J16557" s="286">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0" t="s">
        <v>2228</v>
      </c>
      <c r="C16558" s="261" t="s">
        <v>138</v>
      </c>
      <c r="D16558" s="74" t="str">
        <f t="shared" si="517"/>
        <v>dez/2019</v>
      </c>
      <c r="E16558" s="264">
        <v>43815</v>
      </c>
      <c r="F16558" s="260" t="s">
        <v>1261</v>
      </c>
      <c r="G16558" s="260" t="s">
        <v>2229</v>
      </c>
      <c r="H16558" s="265" t="s">
        <v>879</v>
      </c>
      <c r="I16558" s="265" t="s">
        <v>135</v>
      </c>
      <c r="J16558" s="286">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0" t="s">
        <v>2228</v>
      </c>
      <c r="C16559" s="261" t="s">
        <v>138</v>
      </c>
      <c r="D16559" s="74" t="str">
        <f t="shared" si="517"/>
        <v>dez/2019</v>
      </c>
      <c r="E16559" s="264">
        <v>43815</v>
      </c>
      <c r="F16559" s="260" t="s">
        <v>1261</v>
      </c>
      <c r="G16559" s="260" t="s">
        <v>2229</v>
      </c>
      <c r="H16559" s="265" t="s">
        <v>879</v>
      </c>
      <c r="I16559" s="265" t="s">
        <v>135</v>
      </c>
      <c r="J16559" s="286">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0" t="s">
        <v>2228</v>
      </c>
      <c r="C16560" s="261" t="s">
        <v>138</v>
      </c>
      <c r="D16560" s="74" t="str">
        <f t="shared" si="517"/>
        <v>dez/2019</v>
      </c>
      <c r="E16560" s="264">
        <v>43815</v>
      </c>
      <c r="F16560" s="260" t="s">
        <v>1261</v>
      </c>
      <c r="G16560" s="260" t="s">
        <v>2229</v>
      </c>
      <c r="H16560" s="265" t="s">
        <v>879</v>
      </c>
      <c r="I16560" s="265" t="s">
        <v>135</v>
      </c>
      <c r="J16560" s="286">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0" t="s">
        <v>2228</v>
      </c>
      <c r="C16561" s="261" t="s">
        <v>138</v>
      </c>
      <c r="D16561" s="74" t="str">
        <f t="shared" si="517"/>
        <v>dez/2019</v>
      </c>
      <c r="E16561" s="264">
        <v>43815</v>
      </c>
      <c r="F16561" s="260" t="s">
        <v>1261</v>
      </c>
      <c r="G16561" s="260" t="s">
        <v>2229</v>
      </c>
      <c r="H16561" s="265" t="s">
        <v>262</v>
      </c>
      <c r="I16561" s="265" t="s">
        <v>135</v>
      </c>
      <c r="J16561" s="286">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0" t="s">
        <v>2228</v>
      </c>
      <c r="C16562" s="261" t="s">
        <v>138</v>
      </c>
      <c r="D16562" s="74" t="str">
        <f t="shared" si="517"/>
        <v>dez/2019</v>
      </c>
      <c r="E16562" s="264">
        <v>43815</v>
      </c>
      <c r="F16562" s="260" t="s">
        <v>4622</v>
      </c>
      <c r="G16562" s="260" t="s">
        <v>2229</v>
      </c>
      <c r="H16562" s="265" t="s">
        <v>5059</v>
      </c>
      <c r="I16562" s="265" t="s">
        <v>4503</v>
      </c>
      <c r="J16562" s="285">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0" t="s">
        <v>2228</v>
      </c>
      <c r="C16563" s="261" t="s">
        <v>138</v>
      </c>
      <c r="D16563" s="74" t="str">
        <f t="shared" si="517"/>
        <v>dez/2019</v>
      </c>
      <c r="E16563" s="264">
        <v>43815</v>
      </c>
      <c r="F16563" s="260" t="s">
        <v>5062</v>
      </c>
      <c r="G16563" s="260" t="s">
        <v>2229</v>
      </c>
      <c r="H16563" s="265" t="s">
        <v>5062</v>
      </c>
      <c r="I16563" s="265" t="s">
        <v>4503</v>
      </c>
      <c r="J16563" s="285">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0" t="s">
        <v>2228</v>
      </c>
      <c r="C16564" s="261" t="s">
        <v>138</v>
      </c>
      <c r="D16564" s="74" t="str">
        <f t="shared" si="517"/>
        <v>dez/2019</v>
      </c>
      <c r="E16564" s="264">
        <v>43815</v>
      </c>
      <c r="F16564" s="260" t="s">
        <v>5063</v>
      </c>
      <c r="G16564" s="260" t="s">
        <v>2229</v>
      </c>
      <c r="H16564" s="265" t="s">
        <v>5064</v>
      </c>
      <c r="I16564" s="265" t="s">
        <v>4503</v>
      </c>
      <c r="J16564" s="285">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0" t="s">
        <v>2228</v>
      </c>
      <c r="C16565" s="261" t="s">
        <v>138</v>
      </c>
      <c r="D16565" s="74" t="str">
        <f t="shared" si="517"/>
        <v>dez/2019</v>
      </c>
      <c r="E16565" s="264">
        <v>43815</v>
      </c>
      <c r="F16565" s="276" t="s">
        <v>5065</v>
      </c>
      <c r="G16565" s="260" t="s">
        <v>2229</v>
      </c>
      <c r="H16565" s="280" t="s">
        <v>5066</v>
      </c>
      <c r="I16565" s="280" t="s">
        <v>176</v>
      </c>
      <c r="J16565" s="288">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0" t="s">
        <v>2228</v>
      </c>
      <c r="C16566" s="261" t="s">
        <v>138</v>
      </c>
      <c r="D16566" s="74" t="str">
        <f t="shared" si="517"/>
        <v>dez/2019</v>
      </c>
      <c r="E16566" s="264">
        <v>43815</v>
      </c>
      <c r="F16566" s="276" t="s">
        <v>5067</v>
      </c>
      <c r="G16566" s="260" t="s">
        <v>2229</v>
      </c>
      <c r="H16566" s="280" t="s">
        <v>5068</v>
      </c>
      <c r="I16566" s="280" t="s">
        <v>176</v>
      </c>
      <c r="J16566" s="288">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0" t="s">
        <v>2228</v>
      </c>
      <c r="C16567" s="261" t="s">
        <v>138</v>
      </c>
      <c r="D16567" s="74" t="str">
        <f t="shared" si="517"/>
        <v>dez/2019</v>
      </c>
      <c r="E16567" s="264">
        <v>43815</v>
      </c>
      <c r="F16567" s="276" t="s">
        <v>5069</v>
      </c>
      <c r="G16567" s="260" t="s">
        <v>2229</v>
      </c>
      <c r="H16567" s="280" t="s">
        <v>5070</v>
      </c>
      <c r="I16567" s="280" t="s">
        <v>176</v>
      </c>
      <c r="J16567" s="288">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0" t="s">
        <v>2228</v>
      </c>
      <c r="C16568" s="261" t="s">
        <v>138</v>
      </c>
      <c r="D16568" s="74" t="str">
        <f t="shared" si="517"/>
        <v>dez/2019</v>
      </c>
      <c r="E16568" s="264">
        <v>43815</v>
      </c>
      <c r="F16568" s="276" t="s">
        <v>5071</v>
      </c>
      <c r="G16568" s="260" t="s">
        <v>2229</v>
      </c>
      <c r="H16568" s="280" t="s">
        <v>5002</v>
      </c>
      <c r="I16568" s="280" t="s">
        <v>176</v>
      </c>
      <c r="J16568" s="288">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0" t="s">
        <v>2228</v>
      </c>
      <c r="C16569" s="261" t="s">
        <v>138</v>
      </c>
      <c r="D16569" s="74" t="str">
        <f t="shared" si="517"/>
        <v>dez/2019</v>
      </c>
      <c r="E16569" s="264">
        <v>43815</v>
      </c>
      <c r="F16569" s="260" t="s">
        <v>5072</v>
      </c>
      <c r="G16569" s="260" t="s">
        <v>2229</v>
      </c>
      <c r="H16569" s="280" t="s">
        <v>5066</v>
      </c>
      <c r="I16569" s="280" t="s">
        <v>176</v>
      </c>
      <c r="J16569" s="286">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0" t="s">
        <v>2228</v>
      </c>
      <c r="C16570" s="261" t="s">
        <v>138</v>
      </c>
      <c r="D16570" s="74" t="str">
        <f t="shared" si="517"/>
        <v>dez/2019</v>
      </c>
      <c r="E16570" s="264">
        <v>43815</v>
      </c>
      <c r="F16570" s="276" t="s">
        <v>5073</v>
      </c>
      <c r="G16570" s="260" t="s">
        <v>2229</v>
      </c>
      <c r="H16570" s="280" t="s">
        <v>4882</v>
      </c>
      <c r="I16570" s="280" t="s">
        <v>176</v>
      </c>
      <c r="J16570" s="288">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0" t="s">
        <v>2228</v>
      </c>
      <c r="C16571" s="261" t="s">
        <v>138</v>
      </c>
      <c r="D16571" s="74" t="str">
        <f t="shared" si="517"/>
        <v>dez/2019</v>
      </c>
      <c r="E16571" s="264">
        <v>43815</v>
      </c>
      <c r="F16571" s="260" t="s">
        <v>5074</v>
      </c>
      <c r="G16571" s="260" t="s">
        <v>2229</v>
      </c>
      <c r="H16571" s="280" t="s">
        <v>5068</v>
      </c>
      <c r="I16571" s="280" t="s">
        <v>176</v>
      </c>
      <c r="J16571" s="286">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0" t="s">
        <v>2228</v>
      </c>
      <c r="C16572" s="261" t="s">
        <v>138</v>
      </c>
      <c r="D16572" s="74" t="str">
        <f t="shared" si="517"/>
        <v>dez/2019</v>
      </c>
      <c r="E16572" s="264">
        <v>43815</v>
      </c>
      <c r="F16572" s="260" t="s">
        <v>5075</v>
      </c>
      <c r="G16572" s="260" t="s">
        <v>2229</v>
      </c>
      <c r="H16572" s="280" t="s">
        <v>5070</v>
      </c>
      <c r="I16572" s="280" t="s">
        <v>176</v>
      </c>
      <c r="J16572" s="286">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0" t="s">
        <v>2228</v>
      </c>
      <c r="C16573" s="261" t="s">
        <v>138</v>
      </c>
      <c r="D16573" s="74" t="str">
        <f t="shared" si="517"/>
        <v>dez/2019</v>
      </c>
      <c r="E16573" s="264">
        <v>43815</v>
      </c>
      <c r="F16573" s="260" t="s">
        <v>5076</v>
      </c>
      <c r="G16573" s="260" t="s">
        <v>2229</v>
      </c>
      <c r="H16573" s="280" t="s">
        <v>5002</v>
      </c>
      <c r="I16573" s="280" t="s">
        <v>176</v>
      </c>
      <c r="J16573" s="286">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0" t="s">
        <v>2228</v>
      </c>
      <c r="C16574" s="261" t="s">
        <v>138</v>
      </c>
      <c r="D16574" s="74" t="str">
        <f t="shared" si="517"/>
        <v>dez/2019</v>
      </c>
      <c r="E16574" s="264">
        <v>43815</v>
      </c>
      <c r="F16574" s="260" t="s">
        <v>5077</v>
      </c>
      <c r="G16574" s="260" t="s">
        <v>2229</v>
      </c>
      <c r="H16574" s="280" t="s">
        <v>4882</v>
      </c>
      <c r="I16574" s="280" t="s">
        <v>176</v>
      </c>
      <c r="J16574" s="285">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0" t="s">
        <v>2228</v>
      </c>
      <c r="C16575" s="261" t="s">
        <v>138</v>
      </c>
      <c r="D16575" s="74" t="str">
        <f t="shared" si="517"/>
        <v>dez/2019</v>
      </c>
      <c r="E16575" s="264">
        <v>43815</v>
      </c>
      <c r="F16575" s="260" t="s">
        <v>131</v>
      </c>
      <c r="G16575" s="260" t="s">
        <v>2229</v>
      </c>
      <c r="H16575" s="265" t="s">
        <v>2847</v>
      </c>
      <c r="I16575" s="265" t="s">
        <v>133</v>
      </c>
      <c r="J16575" s="285">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0" t="s">
        <v>2228</v>
      </c>
      <c r="C16576" s="261" t="s">
        <v>138</v>
      </c>
      <c r="D16576" s="74" t="str">
        <f t="shared" si="517"/>
        <v>dez/2019</v>
      </c>
      <c r="E16576" s="264">
        <v>43815</v>
      </c>
      <c r="F16576" s="260">
        <v>17508</v>
      </c>
      <c r="G16576" s="260" t="s">
        <v>2229</v>
      </c>
      <c r="H16576" s="265" t="s">
        <v>5057</v>
      </c>
      <c r="I16576" s="265" t="s">
        <v>157</v>
      </c>
      <c r="J16576" s="285">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0" t="s">
        <v>2228</v>
      </c>
      <c r="C16577" s="261" t="s">
        <v>138</v>
      </c>
      <c r="D16577" s="74" t="str">
        <f t="shared" si="517"/>
        <v>dez/2019</v>
      </c>
      <c r="E16577" s="264">
        <v>43815</v>
      </c>
      <c r="F16577" s="260">
        <v>17506</v>
      </c>
      <c r="G16577" s="260" t="s">
        <v>3208</v>
      </c>
      <c r="H16577" s="265" t="s">
        <v>5057</v>
      </c>
      <c r="I16577" s="265" t="s">
        <v>157</v>
      </c>
      <c r="J16577" s="285">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0" t="s">
        <v>2228</v>
      </c>
      <c r="C16578" s="261" t="s">
        <v>138</v>
      </c>
      <c r="D16578" s="74" t="str">
        <f t="shared" si="517"/>
        <v>dez/2019</v>
      </c>
      <c r="E16578" s="264">
        <v>43815</v>
      </c>
      <c r="F16578" s="260">
        <v>17507</v>
      </c>
      <c r="G16578" s="260" t="s">
        <v>2229</v>
      </c>
      <c r="H16578" s="265" t="s">
        <v>5057</v>
      </c>
      <c r="I16578" s="265" t="s">
        <v>157</v>
      </c>
      <c r="J16578" s="285">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0" t="s">
        <v>2228</v>
      </c>
      <c r="C16579" s="261" t="s">
        <v>138</v>
      </c>
      <c r="D16579" s="74" t="str">
        <f t="shared" si="517"/>
        <v>dez/2019</v>
      </c>
      <c r="E16579" s="264">
        <v>43815</v>
      </c>
      <c r="F16579" s="260">
        <v>17507</v>
      </c>
      <c r="G16579" s="260" t="s">
        <v>2229</v>
      </c>
      <c r="H16579" s="265" t="s">
        <v>5057</v>
      </c>
      <c r="I16579" s="265" t="s">
        <v>157</v>
      </c>
      <c r="J16579" s="285">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0" t="s">
        <v>2228</v>
      </c>
      <c r="C16580" s="261" t="s">
        <v>138</v>
      </c>
      <c r="D16580" s="74" t="str">
        <f t="shared" ref="D16580:D16643" si="519">TEXT(E16580,"mmm/aaaa")</f>
        <v>dez/2019</v>
      </c>
      <c r="E16580" s="264">
        <v>43815</v>
      </c>
      <c r="F16580" s="260">
        <v>17506</v>
      </c>
      <c r="G16580" s="260" t="s">
        <v>3208</v>
      </c>
      <c r="H16580" s="265" t="s">
        <v>5057</v>
      </c>
      <c r="I16580" s="265" t="s">
        <v>157</v>
      </c>
      <c r="J16580" s="285">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0" t="s">
        <v>2228</v>
      </c>
      <c r="C16581" s="261" t="s">
        <v>138</v>
      </c>
      <c r="D16581" s="74" t="str">
        <f t="shared" si="519"/>
        <v>dez/2019</v>
      </c>
      <c r="E16581" s="264">
        <v>43815</v>
      </c>
      <c r="F16581" s="260">
        <v>17508</v>
      </c>
      <c r="G16581" s="260" t="s">
        <v>2229</v>
      </c>
      <c r="H16581" s="265" t="s">
        <v>5057</v>
      </c>
      <c r="I16581" s="265" t="s">
        <v>157</v>
      </c>
      <c r="J16581" s="285">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0" t="s">
        <v>2228</v>
      </c>
      <c r="C16582" s="261" t="s">
        <v>138</v>
      </c>
      <c r="D16582" s="74" t="str">
        <f t="shared" si="519"/>
        <v>dez/2019</v>
      </c>
      <c r="E16582" s="264">
        <v>43815</v>
      </c>
      <c r="F16582" s="260" t="s">
        <v>4430</v>
      </c>
      <c r="G16582" s="260" t="s">
        <v>2229</v>
      </c>
      <c r="H16582" s="265" t="s">
        <v>4431</v>
      </c>
      <c r="I16582" s="265" t="s">
        <v>195</v>
      </c>
      <c r="J16582" s="285">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0" t="s">
        <v>2228</v>
      </c>
      <c r="C16583" s="261" t="s">
        <v>138</v>
      </c>
      <c r="D16583" s="74" t="str">
        <f t="shared" si="519"/>
        <v>dez/2019</v>
      </c>
      <c r="E16583" s="264">
        <v>43815</v>
      </c>
      <c r="F16583" s="260">
        <v>8800</v>
      </c>
      <c r="G16583" s="260" t="s">
        <v>2229</v>
      </c>
      <c r="H16583" s="265" t="s">
        <v>2341</v>
      </c>
      <c r="I16583" s="265" t="s">
        <v>562</v>
      </c>
      <c r="J16583" s="286">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0" t="s">
        <v>2228</v>
      </c>
      <c r="C16584" s="261" t="s">
        <v>138</v>
      </c>
      <c r="D16584" s="74" t="str">
        <f t="shared" si="519"/>
        <v>dez/2019</v>
      </c>
      <c r="E16584" s="264">
        <v>43815</v>
      </c>
      <c r="F16584" s="260">
        <v>36646</v>
      </c>
      <c r="G16584" s="260" t="s">
        <v>2229</v>
      </c>
      <c r="H16584" s="265" t="s">
        <v>5060</v>
      </c>
      <c r="I16584" s="265" t="s">
        <v>562</v>
      </c>
      <c r="J16584" s="286">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0" t="s">
        <v>2228</v>
      </c>
      <c r="C16585" s="261" t="s">
        <v>138</v>
      </c>
      <c r="D16585" s="74" t="str">
        <f t="shared" si="519"/>
        <v>dez/2019</v>
      </c>
      <c r="E16585" s="264">
        <v>43815</v>
      </c>
      <c r="F16585" s="260">
        <v>8800</v>
      </c>
      <c r="G16585" s="260" t="s">
        <v>2229</v>
      </c>
      <c r="H16585" s="265" t="s">
        <v>2341</v>
      </c>
      <c r="I16585" s="265" t="s">
        <v>232</v>
      </c>
      <c r="J16585" s="286">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0" t="s">
        <v>2228</v>
      </c>
      <c r="C16586" s="261" t="s">
        <v>138</v>
      </c>
      <c r="D16586" s="74" t="str">
        <f t="shared" si="519"/>
        <v>dez/2019</v>
      </c>
      <c r="E16586" s="264">
        <v>43815</v>
      </c>
      <c r="F16586" s="260">
        <v>236</v>
      </c>
      <c r="G16586" s="260" t="s">
        <v>2229</v>
      </c>
      <c r="H16586" s="265" t="s">
        <v>4387</v>
      </c>
      <c r="I16586" s="265" t="s">
        <v>2194</v>
      </c>
      <c r="J16586" s="285">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0" t="s">
        <v>2228</v>
      </c>
      <c r="C16587" s="261" t="s">
        <v>138</v>
      </c>
      <c r="D16587" s="74" t="str">
        <f t="shared" si="519"/>
        <v>dez/2019</v>
      </c>
      <c r="E16587" s="264">
        <v>43815</v>
      </c>
      <c r="F16587" s="260" t="s">
        <v>1070</v>
      </c>
      <c r="G16587" s="260" t="s">
        <v>2229</v>
      </c>
      <c r="H16587" s="265" t="s">
        <v>1071</v>
      </c>
      <c r="I16587" s="265" t="s">
        <v>2237</v>
      </c>
      <c r="J16587" s="285">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0" t="s">
        <v>2228</v>
      </c>
      <c r="C16588" s="261" t="s">
        <v>138</v>
      </c>
      <c r="D16588" s="74" t="str">
        <f t="shared" si="519"/>
        <v>dez/2019</v>
      </c>
      <c r="E16588" s="264">
        <v>43815</v>
      </c>
      <c r="F16588" s="260" t="s">
        <v>5078</v>
      </c>
      <c r="G16588" s="260" t="s">
        <v>2229</v>
      </c>
      <c r="H16588" s="265" t="s">
        <v>5049</v>
      </c>
      <c r="I16588" s="265" t="s">
        <v>2176</v>
      </c>
      <c r="J16588" s="285">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0" t="s">
        <v>2228</v>
      </c>
      <c r="C16589" s="261" t="s">
        <v>138</v>
      </c>
      <c r="D16589" s="74" t="str">
        <f t="shared" si="519"/>
        <v>dez/2019</v>
      </c>
      <c r="E16589" s="264">
        <v>43815</v>
      </c>
      <c r="F16589" s="260"/>
      <c r="G16589" s="260" t="s">
        <v>2229</v>
      </c>
      <c r="H16589" s="280" t="s">
        <v>4603</v>
      </c>
      <c r="I16589" s="280" t="s">
        <v>540</v>
      </c>
      <c r="J16589" s="288">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0" t="s">
        <v>2228</v>
      </c>
      <c r="C16590" s="261" t="s">
        <v>138</v>
      </c>
      <c r="D16590" s="74" t="str">
        <f t="shared" si="519"/>
        <v>dez/2019</v>
      </c>
      <c r="E16590" s="264">
        <v>43815</v>
      </c>
      <c r="F16590" s="260" t="s">
        <v>4687</v>
      </c>
      <c r="G16590" s="260" t="s">
        <v>2229</v>
      </c>
      <c r="H16590" s="270" t="s">
        <v>2586</v>
      </c>
      <c r="I16590" s="270" t="s">
        <v>540</v>
      </c>
      <c r="J16590" s="286">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0" t="s">
        <v>2240</v>
      </c>
      <c r="C16591" s="261" t="s">
        <v>138</v>
      </c>
      <c r="D16591" s="74" t="str">
        <f t="shared" si="519"/>
        <v>dez/2019</v>
      </c>
      <c r="E16591" s="264">
        <v>43816</v>
      </c>
      <c r="F16591" s="260" t="s">
        <v>1261</v>
      </c>
      <c r="G16591" s="260" t="s">
        <v>2229</v>
      </c>
      <c r="H16591" s="265" t="s">
        <v>2338</v>
      </c>
      <c r="I16591" s="265" t="s">
        <v>135</v>
      </c>
      <c r="J16591" s="286">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0" t="s">
        <v>2240</v>
      </c>
      <c r="C16592" s="261" t="s">
        <v>138</v>
      </c>
      <c r="D16592" s="74" t="str">
        <f t="shared" si="519"/>
        <v>dez/2019</v>
      </c>
      <c r="E16592" s="264">
        <v>43816</v>
      </c>
      <c r="F16592" s="260" t="s">
        <v>1070</v>
      </c>
      <c r="G16592" s="260" t="s">
        <v>2229</v>
      </c>
      <c r="H16592" s="265" t="s">
        <v>1071</v>
      </c>
      <c r="I16592" s="265" t="s">
        <v>2237</v>
      </c>
      <c r="J16592" s="286">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0" t="s">
        <v>2228</v>
      </c>
      <c r="C16593" s="261" t="s">
        <v>138</v>
      </c>
      <c r="D16593" s="74" t="str">
        <f t="shared" si="519"/>
        <v>dez/2019</v>
      </c>
      <c r="E16593" s="264">
        <v>43816</v>
      </c>
      <c r="F16593" s="260">
        <v>1146655</v>
      </c>
      <c r="G16593" s="260" t="s">
        <v>2284</v>
      </c>
      <c r="H16593" s="265" t="s">
        <v>2605</v>
      </c>
      <c r="I16593" s="265" t="s">
        <v>2182</v>
      </c>
      <c r="J16593" s="285">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0" t="s">
        <v>2228</v>
      </c>
      <c r="C16594" s="261" t="s">
        <v>138</v>
      </c>
      <c r="D16594" s="74" t="str">
        <f t="shared" si="519"/>
        <v>dez/2019</v>
      </c>
      <c r="E16594" s="264">
        <v>43816</v>
      </c>
      <c r="F16594" s="260" t="s">
        <v>1261</v>
      </c>
      <c r="G16594" s="260" t="s">
        <v>2229</v>
      </c>
      <c r="H16594" s="265" t="s">
        <v>879</v>
      </c>
      <c r="I16594" s="265" t="s">
        <v>135</v>
      </c>
      <c r="J16594" s="286">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0" t="s">
        <v>2228</v>
      </c>
      <c r="C16595" s="261" t="s">
        <v>138</v>
      </c>
      <c r="D16595" s="74" t="str">
        <f t="shared" si="519"/>
        <v>dez/2019</v>
      </c>
      <c r="E16595" s="264">
        <v>43816</v>
      </c>
      <c r="F16595" s="260" t="s">
        <v>1261</v>
      </c>
      <c r="G16595" s="260" t="s">
        <v>2229</v>
      </c>
      <c r="H16595" s="265" t="s">
        <v>879</v>
      </c>
      <c r="I16595" s="265" t="s">
        <v>135</v>
      </c>
      <c r="J16595" s="286">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0" t="s">
        <v>2228</v>
      </c>
      <c r="C16596" s="261" t="s">
        <v>138</v>
      </c>
      <c r="D16596" s="74" t="str">
        <f t="shared" si="519"/>
        <v>dez/2019</v>
      </c>
      <c r="E16596" s="264">
        <v>43816</v>
      </c>
      <c r="F16596" s="260" t="s">
        <v>1261</v>
      </c>
      <c r="G16596" s="260" t="s">
        <v>2229</v>
      </c>
      <c r="H16596" s="265" t="s">
        <v>879</v>
      </c>
      <c r="I16596" s="265" t="s">
        <v>135</v>
      </c>
      <c r="J16596" s="286">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0" t="s">
        <v>2228</v>
      </c>
      <c r="C16597" s="261" t="s">
        <v>138</v>
      </c>
      <c r="D16597" s="74" t="str">
        <f t="shared" si="519"/>
        <v>dez/2019</v>
      </c>
      <c r="E16597" s="264">
        <v>43816</v>
      </c>
      <c r="F16597" s="260">
        <v>834</v>
      </c>
      <c r="G16597" s="260" t="s">
        <v>2229</v>
      </c>
      <c r="H16597" s="265" t="s">
        <v>5058</v>
      </c>
      <c r="I16597" s="265" t="s">
        <v>157</v>
      </c>
      <c r="J16597" s="285">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0" t="s">
        <v>2228</v>
      </c>
      <c r="C16598" s="261" t="s">
        <v>138</v>
      </c>
      <c r="D16598" s="74" t="str">
        <f t="shared" si="519"/>
        <v>dez/2019</v>
      </c>
      <c r="E16598" s="264">
        <v>43816</v>
      </c>
      <c r="F16598" s="260">
        <v>17507</v>
      </c>
      <c r="G16598" s="260" t="s">
        <v>2229</v>
      </c>
      <c r="H16598" s="265" t="s">
        <v>5057</v>
      </c>
      <c r="I16598" s="265" t="s">
        <v>157</v>
      </c>
      <c r="J16598" s="285">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0" t="s">
        <v>2228</v>
      </c>
      <c r="C16599" s="261" t="s">
        <v>138</v>
      </c>
      <c r="D16599" s="74" t="str">
        <f t="shared" si="519"/>
        <v>dez/2019</v>
      </c>
      <c r="E16599" s="264">
        <v>43816</v>
      </c>
      <c r="F16599" s="260">
        <v>17506</v>
      </c>
      <c r="G16599" s="260" t="s">
        <v>3208</v>
      </c>
      <c r="H16599" s="265" t="s">
        <v>5057</v>
      </c>
      <c r="I16599" s="265" t="s">
        <v>157</v>
      </c>
      <c r="J16599" s="285">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0" t="s">
        <v>2228</v>
      </c>
      <c r="C16600" s="261" t="s">
        <v>138</v>
      </c>
      <c r="D16600" s="74" t="str">
        <f t="shared" si="519"/>
        <v>dez/2019</v>
      </c>
      <c r="E16600" s="264">
        <v>43816</v>
      </c>
      <c r="F16600" s="260">
        <v>17508</v>
      </c>
      <c r="G16600" s="260" t="s">
        <v>2229</v>
      </c>
      <c r="H16600" s="265" t="s">
        <v>5057</v>
      </c>
      <c r="I16600" s="265" t="s">
        <v>157</v>
      </c>
      <c r="J16600" s="285">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0" t="s">
        <v>2228</v>
      </c>
      <c r="C16601" s="261" t="s">
        <v>138</v>
      </c>
      <c r="D16601" s="74" t="str">
        <f t="shared" si="519"/>
        <v>dez/2019</v>
      </c>
      <c r="E16601" s="264">
        <v>43816</v>
      </c>
      <c r="F16601" s="260" t="s">
        <v>4539</v>
      </c>
      <c r="G16601" s="260" t="s">
        <v>2229</v>
      </c>
      <c r="H16601" s="265" t="s">
        <v>5079</v>
      </c>
      <c r="I16601" s="265" t="s">
        <v>195</v>
      </c>
      <c r="J16601" s="285">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0" t="s">
        <v>2228</v>
      </c>
      <c r="C16602" s="261" t="s">
        <v>138</v>
      </c>
      <c r="D16602" s="74" t="str">
        <f t="shared" si="519"/>
        <v>dez/2019</v>
      </c>
      <c r="E16602" s="264">
        <v>43816</v>
      </c>
      <c r="F16602" s="260">
        <v>497172</v>
      </c>
      <c r="G16602" s="260" t="s">
        <v>2229</v>
      </c>
      <c r="H16602" s="265" t="s">
        <v>2377</v>
      </c>
      <c r="I16602" s="265" t="s">
        <v>846</v>
      </c>
      <c r="J16602" s="285">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0" t="s">
        <v>2228</v>
      </c>
      <c r="C16603" s="261" t="s">
        <v>138</v>
      </c>
      <c r="D16603" s="74" t="str">
        <f t="shared" si="519"/>
        <v>dez/2019</v>
      </c>
      <c r="E16603" s="264">
        <v>43816</v>
      </c>
      <c r="F16603" s="260" t="s">
        <v>1070</v>
      </c>
      <c r="G16603" s="260" t="s">
        <v>2229</v>
      </c>
      <c r="H16603" s="265" t="s">
        <v>1071</v>
      </c>
      <c r="I16603" s="265" t="s">
        <v>2237</v>
      </c>
      <c r="J16603" s="285">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0" t="s">
        <v>2228</v>
      </c>
      <c r="C16604" s="261" t="s">
        <v>138</v>
      </c>
      <c r="D16604" s="74" t="str">
        <f t="shared" si="519"/>
        <v>dez/2019</v>
      </c>
      <c r="E16604" s="264">
        <v>43816</v>
      </c>
      <c r="F16604" s="260">
        <v>10402676</v>
      </c>
      <c r="G16604" s="260" t="s">
        <v>2229</v>
      </c>
      <c r="H16604" s="265" t="s">
        <v>2470</v>
      </c>
      <c r="I16604" s="265" t="s">
        <v>190</v>
      </c>
      <c r="J16604" s="285">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0" t="s">
        <v>2240</v>
      </c>
      <c r="C16605" s="261" t="s">
        <v>138</v>
      </c>
      <c r="D16605" s="74" t="str">
        <f t="shared" si="519"/>
        <v>dez/2019</v>
      </c>
      <c r="E16605" s="264">
        <v>43818</v>
      </c>
      <c r="F16605" s="262" t="s">
        <v>161</v>
      </c>
      <c r="G16605" s="262" t="s">
        <v>2229</v>
      </c>
      <c r="H16605" s="270" t="s">
        <v>161</v>
      </c>
      <c r="I16605" s="270" t="s">
        <v>2168</v>
      </c>
      <c r="J16605" s="287">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0" t="s">
        <v>2240</v>
      </c>
      <c r="C16606" s="261" t="s">
        <v>138</v>
      </c>
      <c r="D16606" s="74" t="str">
        <f t="shared" si="519"/>
        <v>dez/2019</v>
      </c>
      <c r="E16606" s="264">
        <v>43818</v>
      </c>
      <c r="F16606" s="260" t="s">
        <v>1261</v>
      </c>
      <c r="G16606" s="260" t="s">
        <v>2229</v>
      </c>
      <c r="H16606" s="265" t="s">
        <v>2338</v>
      </c>
      <c r="I16606" s="265" t="s">
        <v>135</v>
      </c>
      <c r="J16606" s="286">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0" t="s">
        <v>2228</v>
      </c>
      <c r="C16607" s="261" t="s">
        <v>138</v>
      </c>
      <c r="D16607" s="74" t="str">
        <f t="shared" si="519"/>
        <v>dez/2019</v>
      </c>
      <c r="E16607" s="264">
        <v>43818</v>
      </c>
      <c r="F16607" s="260" t="s">
        <v>5055</v>
      </c>
      <c r="G16607" s="260" t="s">
        <v>3208</v>
      </c>
      <c r="H16607" s="265" t="s">
        <v>3840</v>
      </c>
      <c r="I16607" s="265" t="s">
        <v>2209</v>
      </c>
      <c r="J16607" s="286">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0" t="s">
        <v>2228</v>
      </c>
      <c r="C16608" s="261" t="s">
        <v>138</v>
      </c>
      <c r="D16608" s="74" t="str">
        <f t="shared" si="519"/>
        <v>dez/2019</v>
      </c>
      <c r="E16608" s="264">
        <v>43818</v>
      </c>
      <c r="F16608" s="260" t="s">
        <v>5055</v>
      </c>
      <c r="G16608" s="260" t="s">
        <v>3208</v>
      </c>
      <c r="H16608" s="265" t="s">
        <v>1457</v>
      </c>
      <c r="I16608" s="265" t="s">
        <v>2209</v>
      </c>
      <c r="J16608" s="286">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0" t="s">
        <v>2228</v>
      </c>
      <c r="C16609" s="261" t="s">
        <v>138</v>
      </c>
      <c r="D16609" s="74" t="str">
        <f t="shared" si="519"/>
        <v>dez/2019</v>
      </c>
      <c r="E16609" s="264">
        <v>43818</v>
      </c>
      <c r="F16609" s="260" t="s">
        <v>5055</v>
      </c>
      <c r="G16609" s="260" t="s">
        <v>3208</v>
      </c>
      <c r="H16609" s="265" t="s">
        <v>2979</v>
      </c>
      <c r="I16609" s="265" t="s">
        <v>2209</v>
      </c>
      <c r="J16609" s="286">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0" t="s">
        <v>2228</v>
      </c>
      <c r="C16610" s="261" t="s">
        <v>138</v>
      </c>
      <c r="D16610" s="74" t="str">
        <f t="shared" si="519"/>
        <v>dez/2019</v>
      </c>
      <c r="E16610" s="264">
        <v>43818</v>
      </c>
      <c r="F16610" s="260" t="s">
        <v>5055</v>
      </c>
      <c r="G16610" s="260" t="s">
        <v>3208</v>
      </c>
      <c r="H16610" s="265" t="s">
        <v>4567</v>
      </c>
      <c r="I16610" s="265" t="s">
        <v>2209</v>
      </c>
      <c r="J16610" s="286">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0" t="s">
        <v>2228</v>
      </c>
      <c r="C16611" s="261" t="s">
        <v>138</v>
      </c>
      <c r="D16611" s="74" t="str">
        <f t="shared" si="519"/>
        <v>dez/2019</v>
      </c>
      <c r="E16611" s="264">
        <v>43818</v>
      </c>
      <c r="F16611" s="260" t="s">
        <v>5055</v>
      </c>
      <c r="G16611" s="260" t="s">
        <v>3208</v>
      </c>
      <c r="H16611" s="265" t="s">
        <v>1258</v>
      </c>
      <c r="I16611" s="265" t="s">
        <v>2209</v>
      </c>
      <c r="J16611" s="286">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0" t="s">
        <v>2228</v>
      </c>
      <c r="C16612" s="261" t="s">
        <v>138</v>
      </c>
      <c r="D16612" s="74" t="str">
        <f t="shared" si="519"/>
        <v>dez/2019</v>
      </c>
      <c r="E16612" s="264">
        <v>43818</v>
      </c>
      <c r="F16612" s="260" t="s">
        <v>5055</v>
      </c>
      <c r="G16612" s="260" t="s">
        <v>3208</v>
      </c>
      <c r="H16612" s="265" t="s">
        <v>1119</v>
      </c>
      <c r="I16612" s="265" t="s">
        <v>2209</v>
      </c>
      <c r="J16612" s="286">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0" t="s">
        <v>2228</v>
      </c>
      <c r="C16613" s="261" t="s">
        <v>138</v>
      </c>
      <c r="D16613" s="74" t="str">
        <f t="shared" si="519"/>
        <v>dez/2019</v>
      </c>
      <c r="E16613" s="264">
        <v>43818</v>
      </c>
      <c r="F16613" s="260" t="s">
        <v>5055</v>
      </c>
      <c r="G16613" s="260" t="s">
        <v>3208</v>
      </c>
      <c r="H16613" s="265" t="s">
        <v>4986</v>
      </c>
      <c r="I16613" s="265" t="s">
        <v>2209</v>
      </c>
      <c r="J16613" s="286">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0" t="s">
        <v>2228</v>
      </c>
      <c r="C16614" s="261" t="s">
        <v>138</v>
      </c>
      <c r="D16614" s="74" t="str">
        <f t="shared" si="519"/>
        <v>dez/2019</v>
      </c>
      <c r="E16614" s="264">
        <v>43818</v>
      </c>
      <c r="F16614" s="260" t="s">
        <v>5055</v>
      </c>
      <c r="G16614" s="260" t="s">
        <v>3208</v>
      </c>
      <c r="H16614" s="265" t="s">
        <v>4641</v>
      </c>
      <c r="I16614" s="265" t="s">
        <v>2209</v>
      </c>
      <c r="J16614" s="286">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0" t="s">
        <v>2228</v>
      </c>
      <c r="C16615" s="261" t="s">
        <v>138</v>
      </c>
      <c r="D16615" s="74" t="str">
        <f t="shared" si="519"/>
        <v>dez/2019</v>
      </c>
      <c r="E16615" s="264">
        <v>43818</v>
      </c>
      <c r="F16615" s="260" t="s">
        <v>5055</v>
      </c>
      <c r="G16615" s="260" t="s">
        <v>3208</v>
      </c>
      <c r="H16615" s="265" t="s">
        <v>4986</v>
      </c>
      <c r="I16615" s="265" t="s">
        <v>2209</v>
      </c>
      <c r="J16615" s="286">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0" t="s">
        <v>2228</v>
      </c>
      <c r="C16616" s="261" t="s">
        <v>138</v>
      </c>
      <c r="D16616" s="74" t="str">
        <f t="shared" si="519"/>
        <v>dez/2019</v>
      </c>
      <c r="E16616" s="264">
        <v>43818</v>
      </c>
      <c r="F16616" s="260" t="s">
        <v>5055</v>
      </c>
      <c r="G16616" s="260" t="s">
        <v>3208</v>
      </c>
      <c r="H16616" s="265" t="s">
        <v>1119</v>
      </c>
      <c r="I16616" s="265" t="s">
        <v>2209</v>
      </c>
      <c r="J16616" s="286">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0" t="s">
        <v>2228</v>
      </c>
      <c r="C16617" s="261" t="s">
        <v>138</v>
      </c>
      <c r="D16617" s="74" t="str">
        <f t="shared" si="519"/>
        <v>dez/2019</v>
      </c>
      <c r="E16617" s="264">
        <v>43818</v>
      </c>
      <c r="F16617" s="260" t="s">
        <v>5055</v>
      </c>
      <c r="G16617" s="260" t="s">
        <v>3208</v>
      </c>
      <c r="H16617" s="265" t="s">
        <v>4674</v>
      </c>
      <c r="I16617" s="265" t="s">
        <v>2209</v>
      </c>
      <c r="J16617" s="286">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81" si="520">IF(K16618="NÃO ENCONTRADO",0,RIGHT(D16618,4))</f>
        <v>2019</v>
      </c>
      <c r="B16618" s="260" t="s">
        <v>2228</v>
      </c>
      <c r="C16618" s="261" t="s">
        <v>138</v>
      </c>
      <c r="D16618" s="74" t="str">
        <f t="shared" si="519"/>
        <v>dez/2019</v>
      </c>
      <c r="E16618" s="264">
        <v>43818</v>
      </c>
      <c r="F16618" s="260" t="s">
        <v>1261</v>
      </c>
      <c r="G16618" s="260" t="s">
        <v>2229</v>
      </c>
      <c r="H16618" s="265" t="s">
        <v>4532</v>
      </c>
      <c r="I16618" s="265" t="s">
        <v>135</v>
      </c>
      <c r="J16618" s="286">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0" t="s">
        <v>2228</v>
      </c>
      <c r="C16619" s="261" t="s">
        <v>138</v>
      </c>
      <c r="D16619" s="74" t="str">
        <f t="shared" si="519"/>
        <v>dez/2019</v>
      </c>
      <c r="E16619" s="264">
        <v>43818</v>
      </c>
      <c r="F16619" s="260" t="s">
        <v>1261</v>
      </c>
      <c r="G16619" s="260" t="s">
        <v>2229</v>
      </c>
      <c r="H16619" s="265" t="s">
        <v>4532</v>
      </c>
      <c r="I16619" s="265" t="s">
        <v>135</v>
      </c>
      <c r="J16619" s="286">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0" t="s">
        <v>2228</v>
      </c>
      <c r="C16620" s="261" t="s">
        <v>138</v>
      </c>
      <c r="D16620" s="74" t="str">
        <f t="shared" si="519"/>
        <v>dez/2019</v>
      </c>
      <c r="E16620" s="264">
        <v>43818</v>
      </c>
      <c r="F16620" s="260" t="s">
        <v>1261</v>
      </c>
      <c r="G16620" s="260" t="s">
        <v>2229</v>
      </c>
      <c r="H16620" s="265" t="s">
        <v>4532</v>
      </c>
      <c r="I16620" s="265" t="s">
        <v>135</v>
      </c>
      <c r="J16620" s="286">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0" t="s">
        <v>2228</v>
      </c>
      <c r="C16621" s="261" t="s">
        <v>138</v>
      </c>
      <c r="D16621" s="74" t="str">
        <f t="shared" si="519"/>
        <v>dez/2019</v>
      </c>
      <c r="E16621" s="264">
        <v>43818</v>
      </c>
      <c r="F16621" s="260" t="s">
        <v>1261</v>
      </c>
      <c r="G16621" s="260" t="s">
        <v>2229</v>
      </c>
      <c r="H16621" s="265" t="s">
        <v>4532</v>
      </c>
      <c r="I16621" s="265" t="s">
        <v>135</v>
      </c>
      <c r="J16621" s="286">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0" t="s">
        <v>2228</v>
      </c>
      <c r="C16622" s="261" t="s">
        <v>138</v>
      </c>
      <c r="D16622" s="74" t="str">
        <f t="shared" si="519"/>
        <v>dez/2019</v>
      </c>
      <c r="E16622" s="264">
        <v>43818</v>
      </c>
      <c r="F16622" s="260" t="s">
        <v>1261</v>
      </c>
      <c r="G16622" s="260" t="s">
        <v>2229</v>
      </c>
      <c r="H16622" s="265" t="s">
        <v>879</v>
      </c>
      <c r="I16622" s="265" t="s">
        <v>135</v>
      </c>
      <c r="J16622" s="286">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0" t="s">
        <v>2228</v>
      </c>
      <c r="C16623" s="261" t="s">
        <v>138</v>
      </c>
      <c r="D16623" s="74" t="str">
        <f t="shared" si="519"/>
        <v>dez/2019</v>
      </c>
      <c r="E16623" s="264">
        <v>43818</v>
      </c>
      <c r="F16623" s="260" t="s">
        <v>1261</v>
      </c>
      <c r="G16623" s="260" t="s">
        <v>2229</v>
      </c>
      <c r="H16623" s="265" t="s">
        <v>879</v>
      </c>
      <c r="I16623" s="265" t="s">
        <v>135</v>
      </c>
      <c r="J16623" s="286">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0" t="s">
        <v>2228</v>
      </c>
      <c r="C16624" s="261" t="s">
        <v>138</v>
      </c>
      <c r="D16624" s="74" t="str">
        <f t="shared" si="519"/>
        <v>dez/2019</v>
      </c>
      <c r="E16624" s="264">
        <v>43818</v>
      </c>
      <c r="F16624" s="260" t="s">
        <v>1261</v>
      </c>
      <c r="G16624" s="260" t="s">
        <v>2229</v>
      </c>
      <c r="H16624" s="265" t="s">
        <v>879</v>
      </c>
      <c r="I16624" s="265" t="s">
        <v>135</v>
      </c>
      <c r="J16624" s="286">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0" t="s">
        <v>2228</v>
      </c>
      <c r="C16625" s="261" t="s">
        <v>138</v>
      </c>
      <c r="D16625" s="74" t="str">
        <f t="shared" si="519"/>
        <v>dez/2019</v>
      </c>
      <c r="E16625" s="264">
        <v>43818</v>
      </c>
      <c r="F16625" s="260" t="s">
        <v>1261</v>
      </c>
      <c r="G16625" s="260" t="s">
        <v>2229</v>
      </c>
      <c r="H16625" s="265" t="s">
        <v>879</v>
      </c>
      <c r="I16625" s="265" t="s">
        <v>135</v>
      </c>
      <c r="J16625" s="286">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0" t="s">
        <v>2228</v>
      </c>
      <c r="C16626" s="261" t="s">
        <v>138</v>
      </c>
      <c r="D16626" s="74" t="str">
        <f t="shared" si="519"/>
        <v>dez/2019</v>
      </c>
      <c r="E16626" s="264">
        <v>43818</v>
      </c>
      <c r="F16626" s="260" t="s">
        <v>1261</v>
      </c>
      <c r="G16626" s="260" t="s">
        <v>2229</v>
      </c>
      <c r="H16626" s="265" t="s">
        <v>879</v>
      </c>
      <c r="I16626" s="265" t="s">
        <v>135</v>
      </c>
      <c r="J16626" s="286">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0" t="s">
        <v>2228</v>
      </c>
      <c r="C16627" s="261" t="s">
        <v>138</v>
      </c>
      <c r="D16627" s="74" t="str">
        <f t="shared" si="519"/>
        <v>dez/2019</v>
      </c>
      <c r="E16627" s="264">
        <v>43818</v>
      </c>
      <c r="F16627" s="260">
        <v>20025</v>
      </c>
      <c r="G16627" s="260" t="s">
        <v>2229</v>
      </c>
      <c r="H16627" s="265" t="s">
        <v>4792</v>
      </c>
      <c r="I16627" s="265" t="s">
        <v>2181</v>
      </c>
      <c r="J16627" s="285">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0" t="s">
        <v>2228</v>
      </c>
      <c r="C16628" s="261" t="s">
        <v>138</v>
      </c>
      <c r="D16628" s="74" t="str">
        <f t="shared" si="519"/>
        <v>dez/2019</v>
      </c>
      <c r="E16628" s="264">
        <v>43818</v>
      </c>
      <c r="F16628" s="260" t="s">
        <v>1070</v>
      </c>
      <c r="G16628" s="260" t="s">
        <v>2229</v>
      </c>
      <c r="H16628" s="265" t="s">
        <v>1071</v>
      </c>
      <c r="I16628" s="265" t="s">
        <v>2237</v>
      </c>
      <c r="J16628" s="285">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0" t="s">
        <v>2228</v>
      </c>
      <c r="C16629" s="261" t="s">
        <v>138</v>
      </c>
      <c r="D16629" s="74" t="str">
        <f t="shared" si="519"/>
        <v>dez/2019</v>
      </c>
      <c r="E16629" s="264">
        <v>43818</v>
      </c>
      <c r="F16629" s="260">
        <v>1912007267232</v>
      </c>
      <c r="G16629" s="260" t="s">
        <v>2229</v>
      </c>
      <c r="H16629" s="265" t="s">
        <v>516</v>
      </c>
      <c r="I16629" s="265" t="s">
        <v>151</v>
      </c>
      <c r="J16629" s="285">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0" t="s">
        <v>2228</v>
      </c>
      <c r="C16630" s="261" t="s">
        <v>138</v>
      </c>
      <c r="D16630" s="74" t="str">
        <f t="shared" si="519"/>
        <v>dez/2019</v>
      </c>
      <c r="E16630" s="264">
        <v>43818</v>
      </c>
      <c r="F16630" s="260">
        <v>1912007267233</v>
      </c>
      <c r="G16630" s="260" t="s">
        <v>2229</v>
      </c>
      <c r="H16630" s="265" t="s">
        <v>516</v>
      </c>
      <c r="I16630" s="265" t="s">
        <v>151</v>
      </c>
      <c r="J16630" s="285">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0" t="s">
        <v>2240</v>
      </c>
      <c r="C16631" s="261" t="s">
        <v>138</v>
      </c>
      <c r="D16631" s="74" t="str">
        <f t="shared" si="519"/>
        <v>dez/2019</v>
      </c>
      <c r="E16631" s="264">
        <v>43822</v>
      </c>
      <c r="F16631" s="260" t="s">
        <v>1070</v>
      </c>
      <c r="G16631" s="260" t="s">
        <v>3208</v>
      </c>
      <c r="H16631" s="265" t="s">
        <v>1071</v>
      </c>
      <c r="I16631" s="265" t="s">
        <v>2237</v>
      </c>
      <c r="J16631" s="286">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0" t="s">
        <v>2240</v>
      </c>
      <c r="C16632" s="261" t="s">
        <v>138</v>
      </c>
      <c r="D16632" s="74" t="str">
        <f t="shared" si="519"/>
        <v>dez/2019</v>
      </c>
      <c r="E16632" s="264">
        <v>43822</v>
      </c>
      <c r="F16632" s="260" t="s">
        <v>1061</v>
      </c>
      <c r="G16632" s="260" t="s">
        <v>2229</v>
      </c>
      <c r="H16632" s="265" t="s">
        <v>4370</v>
      </c>
      <c r="I16632" s="265" t="s">
        <v>126</v>
      </c>
      <c r="J16632" s="285">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0" t="s">
        <v>2228</v>
      </c>
      <c r="C16633" s="261" t="s">
        <v>138</v>
      </c>
      <c r="D16633" s="74" t="str">
        <f t="shared" si="519"/>
        <v>dez/2019</v>
      </c>
      <c r="E16633" s="264">
        <v>43822</v>
      </c>
      <c r="F16633" s="260" t="s">
        <v>1261</v>
      </c>
      <c r="G16633" s="260" t="s">
        <v>2229</v>
      </c>
      <c r="H16633" s="265" t="s">
        <v>879</v>
      </c>
      <c r="I16633" s="265" t="s">
        <v>135</v>
      </c>
      <c r="J16633" s="286">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0" t="s">
        <v>2228</v>
      </c>
      <c r="C16634" s="261" t="s">
        <v>138</v>
      </c>
      <c r="D16634" s="74" t="str">
        <f t="shared" si="519"/>
        <v>dez/2019</v>
      </c>
      <c r="E16634" s="264">
        <v>43822</v>
      </c>
      <c r="F16634" s="260" t="s">
        <v>1261</v>
      </c>
      <c r="G16634" s="260" t="s">
        <v>2229</v>
      </c>
      <c r="H16634" s="265" t="s">
        <v>879</v>
      </c>
      <c r="I16634" s="265" t="s">
        <v>135</v>
      </c>
      <c r="J16634" s="286">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0" t="s">
        <v>2228</v>
      </c>
      <c r="C16635" s="261" t="s">
        <v>138</v>
      </c>
      <c r="D16635" s="74" t="str">
        <f t="shared" si="519"/>
        <v>dez/2019</v>
      </c>
      <c r="E16635" s="264">
        <v>43822</v>
      </c>
      <c r="F16635" s="260">
        <v>72884</v>
      </c>
      <c r="G16635" s="260" t="s">
        <v>2229</v>
      </c>
      <c r="H16635" s="265" t="s">
        <v>4383</v>
      </c>
      <c r="I16635" s="265" t="s">
        <v>562</v>
      </c>
      <c r="J16635" s="286">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0" t="s">
        <v>2228</v>
      </c>
      <c r="C16636" s="261" t="s">
        <v>138</v>
      </c>
      <c r="D16636" s="74" t="str">
        <f t="shared" si="519"/>
        <v>dez/2019</v>
      </c>
      <c r="E16636" s="264">
        <v>43822</v>
      </c>
      <c r="F16636" s="260">
        <v>72884</v>
      </c>
      <c r="G16636" s="260" t="s">
        <v>2229</v>
      </c>
      <c r="H16636" s="265" t="s">
        <v>4383</v>
      </c>
      <c r="I16636" s="265" t="s">
        <v>562</v>
      </c>
      <c r="J16636" s="286">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0" t="s">
        <v>2228</v>
      </c>
      <c r="C16637" s="261" t="s">
        <v>138</v>
      </c>
      <c r="D16637" s="74" t="str">
        <f t="shared" si="519"/>
        <v>dez/2019</v>
      </c>
      <c r="E16637" s="264">
        <v>43822</v>
      </c>
      <c r="F16637" s="260">
        <v>72884</v>
      </c>
      <c r="G16637" s="260" t="s">
        <v>2229</v>
      </c>
      <c r="H16637" s="265" t="s">
        <v>4383</v>
      </c>
      <c r="I16637" s="265" t="s">
        <v>2183</v>
      </c>
      <c r="J16637" s="285">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0" t="s">
        <v>2228</v>
      </c>
      <c r="C16638" s="261" t="s">
        <v>138</v>
      </c>
      <c r="D16638" s="74" t="str">
        <f t="shared" si="519"/>
        <v>dez/2019</v>
      </c>
      <c r="E16638" s="264">
        <v>43822</v>
      </c>
      <c r="F16638" s="260" t="s">
        <v>1070</v>
      </c>
      <c r="G16638" s="260" t="s">
        <v>2229</v>
      </c>
      <c r="H16638" s="265" t="s">
        <v>1071</v>
      </c>
      <c r="I16638" s="265" t="s">
        <v>2237</v>
      </c>
      <c r="J16638" s="285">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0" t="s">
        <v>2228</v>
      </c>
      <c r="C16639" s="261" t="s">
        <v>138</v>
      </c>
      <c r="D16639" s="74" t="str">
        <f t="shared" si="519"/>
        <v>dez/2019</v>
      </c>
      <c r="E16639" s="264">
        <v>43822</v>
      </c>
      <c r="F16639" s="260">
        <v>99</v>
      </c>
      <c r="G16639" s="260" t="s">
        <v>2229</v>
      </c>
      <c r="H16639" s="265" t="s">
        <v>4753</v>
      </c>
      <c r="I16639" s="265" t="s">
        <v>2176</v>
      </c>
      <c r="J16639" s="285">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0" t="s">
        <v>2228</v>
      </c>
      <c r="C16640" s="261" t="s">
        <v>138</v>
      </c>
      <c r="D16640" s="74" t="str">
        <f t="shared" si="519"/>
        <v>dez/2019</v>
      </c>
      <c r="E16640" s="264">
        <v>43822</v>
      </c>
      <c r="F16640" s="260">
        <v>98</v>
      </c>
      <c r="G16640" s="260" t="s">
        <v>2229</v>
      </c>
      <c r="H16640" s="265" t="s">
        <v>4753</v>
      </c>
      <c r="I16640" s="265" t="s">
        <v>2176</v>
      </c>
      <c r="J16640" s="285">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0" t="s">
        <v>2228</v>
      </c>
      <c r="C16641" s="261" t="s">
        <v>138</v>
      </c>
      <c r="D16641" s="74" t="str">
        <f t="shared" si="519"/>
        <v>dez/2019</v>
      </c>
      <c r="E16641" s="264">
        <v>43822</v>
      </c>
      <c r="F16641" s="260">
        <v>100</v>
      </c>
      <c r="G16641" s="260" t="s">
        <v>2229</v>
      </c>
      <c r="H16641" s="265" t="s">
        <v>4753</v>
      </c>
      <c r="I16641" s="265" t="s">
        <v>2176</v>
      </c>
      <c r="J16641" s="285">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0" t="s">
        <v>2228</v>
      </c>
      <c r="C16642" s="261" t="s">
        <v>138</v>
      </c>
      <c r="D16642" s="74" t="str">
        <f t="shared" si="519"/>
        <v>dez/2019</v>
      </c>
      <c r="E16642" s="264">
        <v>43822</v>
      </c>
      <c r="F16642" s="260">
        <v>97</v>
      </c>
      <c r="G16642" s="260" t="s">
        <v>2229</v>
      </c>
      <c r="H16642" s="265" t="s">
        <v>4753</v>
      </c>
      <c r="I16642" s="265" t="s">
        <v>2176</v>
      </c>
      <c r="J16642" s="285">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0" t="s">
        <v>2228</v>
      </c>
      <c r="C16643" s="261" t="s">
        <v>138</v>
      </c>
      <c r="D16643" s="74" t="str">
        <f t="shared" si="519"/>
        <v>dez/2019</v>
      </c>
      <c r="E16643" s="264">
        <v>43822</v>
      </c>
      <c r="F16643" s="260">
        <v>2370256</v>
      </c>
      <c r="G16643" s="260" t="s">
        <v>2229</v>
      </c>
      <c r="H16643" s="265" t="s">
        <v>2684</v>
      </c>
      <c r="I16643" s="265" t="s">
        <v>145</v>
      </c>
      <c r="J16643" s="285">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0" t="s">
        <v>2228</v>
      </c>
      <c r="C16644" s="261" t="s">
        <v>138</v>
      </c>
      <c r="D16644" s="74" t="str">
        <f t="shared" ref="D16644:D16707" si="521">TEXT(E16644,"mmm/aaaa")</f>
        <v>dez/2019</v>
      </c>
      <c r="E16644" s="264">
        <v>43822</v>
      </c>
      <c r="F16644" s="260" t="s">
        <v>1061</v>
      </c>
      <c r="G16644" s="260" t="s">
        <v>2229</v>
      </c>
      <c r="H16644" s="265" t="s">
        <v>4370</v>
      </c>
      <c r="I16644" s="265" t="s">
        <v>126</v>
      </c>
      <c r="J16644" s="285">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0" t="s">
        <v>2228</v>
      </c>
      <c r="C16645" s="261" t="s">
        <v>138</v>
      </c>
      <c r="D16645" s="74" t="str">
        <f t="shared" si="521"/>
        <v>dez/2019</v>
      </c>
      <c r="E16645" s="264">
        <v>43825</v>
      </c>
      <c r="F16645" s="260" t="s">
        <v>1261</v>
      </c>
      <c r="G16645" s="260" t="s">
        <v>2229</v>
      </c>
      <c r="H16645" s="265" t="s">
        <v>879</v>
      </c>
      <c r="I16645" s="265" t="s">
        <v>135</v>
      </c>
      <c r="J16645" s="286">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0" t="s">
        <v>2228</v>
      </c>
      <c r="C16646" s="261" t="s">
        <v>138</v>
      </c>
      <c r="D16646" s="74" t="str">
        <f t="shared" si="521"/>
        <v>dez/2019</v>
      </c>
      <c r="E16646" s="264">
        <v>43825</v>
      </c>
      <c r="F16646" s="260">
        <v>3534</v>
      </c>
      <c r="G16646" s="260" t="s">
        <v>2229</v>
      </c>
      <c r="H16646" s="265" t="s">
        <v>5080</v>
      </c>
      <c r="I16646" s="265" t="s">
        <v>2194</v>
      </c>
      <c r="J16646" s="285">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0" t="s">
        <v>2228</v>
      </c>
      <c r="C16647" s="261" t="s">
        <v>138</v>
      </c>
      <c r="D16647" s="74" t="str">
        <f t="shared" si="521"/>
        <v>dez/2019</v>
      </c>
      <c r="E16647" s="264">
        <v>43825</v>
      </c>
      <c r="F16647" s="260" t="s">
        <v>1070</v>
      </c>
      <c r="G16647" s="260" t="s">
        <v>2229</v>
      </c>
      <c r="H16647" s="265" t="s">
        <v>1071</v>
      </c>
      <c r="I16647" s="265" t="s">
        <v>2237</v>
      </c>
      <c r="J16647" s="285">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0" t="s">
        <v>2228</v>
      </c>
      <c r="C16648" s="261" t="s">
        <v>138</v>
      </c>
      <c r="D16648" s="74" t="str">
        <f t="shared" si="521"/>
        <v>dez/2019</v>
      </c>
      <c r="E16648" s="264">
        <v>43826</v>
      </c>
      <c r="F16648" s="260">
        <v>19656</v>
      </c>
      <c r="G16648" s="260" t="s">
        <v>2229</v>
      </c>
      <c r="H16648" s="265" t="s">
        <v>2687</v>
      </c>
      <c r="I16648" s="267" t="s">
        <v>2182</v>
      </c>
      <c r="J16648" s="286">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0" t="s">
        <v>2228</v>
      </c>
      <c r="C16649" s="261" t="s">
        <v>138</v>
      </c>
      <c r="D16649" s="74" t="str">
        <f t="shared" si="521"/>
        <v>dez/2019</v>
      </c>
      <c r="E16649" s="264">
        <v>43826</v>
      </c>
      <c r="F16649" s="263">
        <v>2030</v>
      </c>
      <c r="G16649" s="260" t="s">
        <v>2229</v>
      </c>
      <c r="H16649" s="280" t="s">
        <v>4705</v>
      </c>
      <c r="I16649" s="267" t="s">
        <v>2182</v>
      </c>
      <c r="J16649" s="286">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0" t="s">
        <v>2228</v>
      </c>
      <c r="C16650" s="261" t="s">
        <v>138</v>
      </c>
      <c r="D16650" s="74" t="str">
        <f t="shared" si="521"/>
        <v>dez/2019</v>
      </c>
      <c r="E16650" s="264">
        <v>43826</v>
      </c>
      <c r="F16650" s="276">
        <v>2069</v>
      </c>
      <c r="G16650" s="260" t="s">
        <v>2229</v>
      </c>
      <c r="H16650" s="267" t="s">
        <v>4705</v>
      </c>
      <c r="I16650" s="265" t="s">
        <v>2182</v>
      </c>
      <c r="J16650" s="285">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0" t="s">
        <v>2228</v>
      </c>
      <c r="C16651" s="261" t="s">
        <v>138</v>
      </c>
      <c r="D16651" s="74" t="str">
        <f t="shared" si="521"/>
        <v>dez/2019</v>
      </c>
      <c r="E16651" s="264">
        <v>43826</v>
      </c>
      <c r="F16651" s="260" t="s">
        <v>1261</v>
      </c>
      <c r="G16651" s="260" t="s">
        <v>2229</v>
      </c>
      <c r="H16651" s="265" t="s">
        <v>4866</v>
      </c>
      <c r="I16651" s="265" t="s">
        <v>135</v>
      </c>
      <c r="J16651" s="286">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0" t="s">
        <v>2228</v>
      </c>
      <c r="C16652" s="261" t="s">
        <v>138</v>
      </c>
      <c r="D16652" s="74" t="str">
        <f t="shared" si="521"/>
        <v>dez/2019</v>
      </c>
      <c r="E16652" s="264">
        <v>43826</v>
      </c>
      <c r="F16652" s="260" t="s">
        <v>1261</v>
      </c>
      <c r="G16652" s="260" t="s">
        <v>2229</v>
      </c>
      <c r="H16652" s="265" t="s">
        <v>4866</v>
      </c>
      <c r="I16652" s="265" t="s">
        <v>135</v>
      </c>
      <c r="J16652" s="286">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0" t="s">
        <v>2228</v>
      </c>
      <c r="C16653" s="261" t="s">
        <v>138</v>
      </c>
      <c r="D16653" s="74" t="str">
        <f t="shared" si="521"/>
        <v>dez/2019</v>
      </c>
      <c r="E16653" s="264">
        <v>43826</v>
      </c>
      <c r="F16653" s="260" t="s">
        <v>1261</v>
      </c>
      <c r="G16653" s="260" t="s">
        <v>2229</v>
      </c>
      <c r="H16653" s="265" t="s">
        <v>4866</v>
      </c>
      <c r="I16653" s="265" t="s">
        <v>135</v>
      </c>
      <c r="J16653" s="286">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0" t="s">
        <v>2228</v>
      </c>
      <c r="C16654" s="261" t="s">
        <v>138</v>
      </c>
      <c r="D16654" s="74" t="str">
        <f t="shared" si="521"/>
        <v>dez/2019</v>
      </c>
      <c r="E16654" s="264">
        <v>43826</v>
      </c>
      <c r="F16654" s="260" t="s">
        <v>1261</v>
      </c>
      <c r="G16654" s="260" t="s">
        <v>2229</v>
      </c>
      <c r="H16654" s="265" t="s">
        <v>4866</v>
      </c>
      <c r="I16654" s="265" t="s">
        <v>135</v>
      </c>
      <c r="J16654" s="286">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0" t="s">
        <v>2228</v>
      </c>
      <c r="C16655" s="261" t="s">
        <v>138</v>
      </c>
      <c r="D16655" s="74" t="str">
        <f t="shared" si="521"/>
        <v>dez/2019</v>
      </c>
      <c r="E16655" s="264">
        <v>43826</v>
      </c>
      <c r="F16655" s="260" t="s">
        <v>1261</v>
      </c>
      <c r="G16655" s="260" t="s">
        <v>2229</v>
      </c>
      <c r="H16655" s="265" t="s">
        <v>4381</v>
      </c>
      <c r="I16655" s="265" t="s">
        <v>135</v>
      </c>
      <c r="J16655" s="286">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0" t="s">
        <v>2228</v>
      </c>
      <c r="C16656" s="261" t="s">
        <v>138</v>
      </c>
      <c r="D16656" s="74" t="str">
        <f t="shared" si="521"/>
        <v>dez/2019</v>
      </c>
      <c r="E16656" s="264">
        <v>43826</v>
      </c>
      <c r="F16656" s="260" t="s">
        <v>1261</v>
      </c>
      <c r="G16656" s="260" t="s">
        <v>2229</v>
      </c>
      <c r="H16656" s="265" t="s">
        <v>879</v>
      </c>
      <c r="I16656" s="265" t="s">
        <v>135</v>
      </c>
      <c r="J16656" s="286">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0" t="s">
        <v>2228</v>
      </c>
      <c r="C16657" s="261" t="s">
        <v>138</v>
      </c>
      <c r="D16657" s="74" t="str">
        <f t="shared" si="521"/>
        <v>dez/2019</v>
      </c>
      <c r="E16657" s="264">
        <v>43826</v>
      </c>
      <c r="F16657" s="260" t="s">
        <v>1261</v>
      </c>
      <c r="G16657" s="260" t="s">
        <v>2229</v>
      </c>
      <c r="H16657" s="265" t="s">
        <v>879</v>
      </c>
      <c r="I16657" s="265" t="s">
        <v>135</v>
      </c>
      <c r="J16657" s="286">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0" t="s">
        <v>2228</v>
      </c>
      <c r="C16658" s="261" t="s">
        <v>138</v>
      </c>
      <c r="D16658" s="74" t="str">
        <f t="shared" si="521"/>
        <v>dez/2019</v>
      </c>
      <c r="E16658" s="264">
        <v>43826</v>
      </c>
      <c r="F16658" s="260" t="s">
        <v>1261</v>
      </c>
      <c r="G16658" s="260" t="s">
        <v>2229</v>
      </c>
      <c r="H16658" s="265" t="s">
        <v>879</v>
      </c>
      <c r="I16658" s="265" t="s">
        <v>135</v>
      </c>
      <c r="J16658" s="286">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0" t="s">
        <v>2228</v>
      </c>
      <c r="C16659" s="261" t="s">
        <v>138</v>
      </c>
      <c r="D16659" s="74" t="str">
        <f t="shared" si="521"/>
        <v>dez/2019</v>
      </c>
      <c r="E16659" s="264">
        <v>43826</v>
      </c>
      <c r="F16659" s="260" t="s">
        <v>1261</v>
      </c>
      <c r="G16659" s="260" t="s">
        <v>2229</v>
      </c>
      <c r="H16659" s="265" t="s">
        <v>879</v>
      </c>
      <c r="I16659" s="265" t="s">
        <v>135</v>
      </c>
      <c r="J16659" s="286">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0" t="s">
        <v>2228</v>
      </c>
      <c r="C16660" s="261" t="s">
        <v>138</v>
      </c>
      <c r="D16660" s="74" t="str">
        <f t="shared" si="521"/>
        <v>dez/2019</v>
      </c>
      <c r="E16660" s="264">
        <v>43826</v>
      </c>
      <c r="F16660" s="260" t="s">
        <v>1261</v>
      </c>
      <c r="G16660" s="260" t="s">
        <v>2229</v>
      </c>
      <c r="H16660" s="265" t="s">
        <v>879</v>
      </c>
      <c r="I16660" s="265" t="s">
        <v>135</v>
      </c>
      <c r="J16660" s="286">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0" t="s">
        <v>2228</v>
      </c>
      <c r="C16661" s="261" t="s">
        <v>138</v>
      </c>
      <c r="D16661" s="74" t="str">
        <f t="shared" si="521"/>
        <v>dez/2019</v>
      </c>
      <c r="E16661" s="264">
        <v>43826</v>
      </c>
      <c r="F16661" s="260" t="s">
        <v>4733</v>
      </c>
      <c r="G16661" s="260" t="s">
        <v>2229</v>
      </c>
      <c r="H16661" s="265" t="s">
        <v>5081</v>
      </c>
      <c r="I16661" s="265" t="s">
        <v>133</v>
      </c>
      <c r="J16661" s="285">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0" t="s">
        <v>2228</v>
      </c>
      <c r="C16662" s="261" t="s">
        <v>138</v>
      </c>
      <c r="D16662" s="74" t="str">
        <f t="shared" si="521"/>
        <v>dez/2019</v>
      </c>
      <c r="E16662" s="264">
        <v>43826</v>
      </c>
      <c r="F16662" s="260" t="s">
        <v>4733</v>
      </c>
      <c r="G16662" s="260" t="s">
        <v>2229</v>
      </c>
      <c r="H16662" s="265" t="s">
        <v>2267</v>
      </c>
      <c r="I16662" s="265" t="s">
        <v>133</v>
      </c>
      <c r="J16662" s="285">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0" t="s">
        <v>2228</v>
      </c>
      <c r="C16663" s="261" t="s">
        <v>138</v>
      </c>
      <c r="D16663" s="74" t="str">
        <f t="shared" si="521"/>
        <v>dez/2019</v>
      </c>
      <c r="E16663" s="264">
        <v>43826</v>
      </c>
      <c r="F16663" s="260" t="s">
        <v>4733</v>
      </c>
      <c r="G16663" s="260" t="s">
        <v>2229</v>
      </c>
      <c r="H16663" s="265" t="s">
        <v>342</v>
      </c>
      <c r="I16663" s="265" t="s">
        <v>133</v>
      </c>
      <c r="J16663" s="285">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0" t="s">
        <v>2228</v>
      </c>
      <c r="C16664" s="261" t="s">
        <v>138</v>
      </c>
      <c r="D16664" s="74" t="str">
        <f t="shared" si="521"/>
        <v>dez/2019</v>
      </c>
      <c r="E16664" s="264">
        <v>43826</v>
      </c>
      <c r="F16664" s="260">
        <v>3307</v>
      </c>
      <c r="G16664" s="260" t="s">
        <v>2229</v>
      </c>
      <c r="H16664" s="267" t="s">
        <v>4794</v>
      </c>
      <c r="I16664" s="265" t="s">
        <v>241</v>
      </c>
      <c r="J16664" s="286">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0" t="s">
        <v>2228</v>
      </c>
      <c r="C16665" s="261" t="s">
        <v>138</v>
      </c>
      <c r="D16665" s="74" t="str">
        <f t="shared" si="521"/>
        <v>dez/2019</v>
      </c>
      <c r="E16665" s="264">
        <v>43826</v>
      </c>
      <c r="F16665" s="260">
        <v>1990</v>
      </c>
      <c r="G16665" s="260" t="s">
        <v>2229</v>
      </c>
      <c r="H16665" s="267" t="s">
        <v>4705</v>
      </c>
      <c r="I16665" s="265" t="s">
        <v>2183</v>
      </c>
      <c r="J16665" s="286">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0" t="s">
        <v>2228</v>
      </c>
      <c r="C16666" s="261" t="s">
        <v>138</v>
      </c>
      <c r="D16666" s="74" t="str">
        <f t="shared" si="521"/>
        <v>dez/2019</v>
      </c>
      <c r="E16666" s="264">
        <v>43826</v>
      </c>
      <c r="F16666" s="276">
        <v>2102</v>
      </c>
      <c r="G16666" s="260" t="s">
        <v>2229</v>
      </c>
      <c r="H16666" s="280" t="s">
        <v>4705</v>
      </c>
      <c r="I16666" s="265" t="s">
        <v>2181</v>
      </c>
      <c r="J16666" s="286">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0" t="s">
        <v>2228</v>
      </c>
      <c r="C16667" s="261" t="s">
        <v>138</v>
      </c>
      <c r="D16667" s="74" t="str">
        <f t="shared" si="521"/>
        <v>dez/2019</v>
      </c>
      <c r="E16667" s="264">
        <v>43826</v>
      </c>
      <c r="F16667" s="260">
        <v>10252</v>
      </c>
      <c r="G16667" s="260" t="s">
        <v>5082</v>
      </c>
      <c r="H16667" s="280" t="s">
        <v>2299</v>
      </c>
      <c r="I16667" s="280" t="s">
        <v>2181</v>
      </c>
      <c r="J16667" s="285">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0" t="s">
        <v>2228</v>
      </c>
      <c r="C16668" s="261" t="s">
        <v>138</v>
      </c>
      <c r="D16668" s="74" t="str">
        <f t="shared" si="521"/>
        <v>dez/2019</v>
      </c>
      <c r="E16668" s="264">
        <v>43826</v>
      </c>
      <c r="F16668" s="260">
        <v>21882</v>
      </c>
      <c r="G16668" s="260" t="s">
        <v>2229</v>
      </c>
      <c r="H16668" s="280" t="s">
        <v>5083</v>
      </c>
      <c r="I16668" s="280" t="s">
        <v>120</v>
      </c>
      <c r="J16668" s="285">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0" t="s">
        <v>2228</v>
      </c>
      <c r="C16669" s="261" t="s">
        <v>138</v>
      </c>
      <c r="D16669" s="74" t="str">
        <f t="shared" si="521"/>
        <v>dez/2019</v>
      </c>
      <c r="E16669" s="264">
        <v>43826</v>
      </c>
      <c r="F16669" s="260" t="s">
        <v>3376</v>
      </c>
      <c r="G16669" s="260" t="s">
        <v>2229</v>
      </c>
      <c r="H16669" s="265" t="s">
        <v>4802</v>
      </c>
      <c r="I16669" s="265" t="s">
        <v>130</v>
      </c>
      <c r="J16669" s="286">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0" t="s">
        <v>2228</v>
      </c>
      <c r="C16670" s="261" t="s">
        <v>138</v>
      </c>
      <c r="D16670" s="74" t="str">
        <f t="shared" si="521"/>
        <v>dez/2019</v>
      </c>
      <c r="E16670" s="264">
        <v>43826</v>
      </c>
      <c r="F16670" s="260" t="s">
        <v>1070</v>
      </c>
      <c r="G16670" s="260" t="s">
        <v>2229</v>
      </c>
      <c r="H16670" s="265" t="s">
        <v>1071</v>
      </c>
      <c r="I16670" s="265" t="s">
        <v>2237</v>
      </c>
      <c r="J16670" s="285">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0" t="s">
        <v>2228</v>
      </c>
      <c r="C16671" s="261" t="s">
        <v>138</v>
      </c>
      <c r="D16671" s="74" t="str">
        <f t="shared" si="521"/>
        <v>dez/2019</v>
      </c>
      <c r="E16671" s="264">
        <v>43826</v>
      </c>
      <c r="F16671" s="260">
        <v>99</v>
      </c>
      <c r="G16671" s="260" t="s">
        <v>2229</v>
      </c>
      <c r="H16671" s="265" t="s">
        <v>5049</v>
      </c>
      <c r="I16671" s="280" t="s">
        <v>2176</v>
      </c>
      <c r="J16671" s="285">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0" t="s">
        <v>2228</v>
      </c>
      <c r="C16672" s="261" t="s">
        <v>138</v>
      </c>
      <c r="D16672" s="74" t="str">
        <f t="shared" si="521"/>
        <v>dez/2019</v>
      </c>
      <c r="E16672" s="264">
        <v>43829</v>
      </c>
      <c r="F16672" s="260" t="s">
        <v>1267</v>
      </c>
      <c r="G16672" s="260" t="s">
        <v>2229</v>
      </c>
      <c r="H16672" s="265" t="s">
        <v>5010</v>
      </c>
      <c r="I16672" s="265" t="s">
        <v>160</v>
      </c>
      <c r="J16672" s="286">
        <v>206.3</v>
      </c>
      <c r="K16672" s="83" t="str">
        <f>IFERROR(IFERROR(VLOOKUP(I16672,'DE-PARA'!B:D,3,0),VLOOKUP(I16672,'DE-PARA'!C:D,2,0)),"NÃO ENCONTRADO")</f>
        <v>Outras Saídas</v>
      </c>
      <c r="L16672" s="50" t="str">
        <f>VLOOKUP(K16672,'Base -Receita-Despesa'!$B:$AS,1,FALSE)</f>
        <v>Outras Saídas</v>
      </c>
    </row>
    <row r="16673" spans="1:16" x14ac:dyDescent="0.3">
      <c r="A16673" s="82" t="str">
        <f t="shared" si="520"/>
        <v>2019</v>
      </c>
      <c r="B16673" s="260" t="s">
        <v>2240</v>
      </c>
      <c r="C16673" s="261" t="s">
        <v>138</v>
      </c>
      <c r="D16673" s="74" t="str">
        <f t="shared" si="521"/>
        <v>dez/2019</v>
      </c>
      <c r="E16673" s="264">
        <v>43830</v>
      </c>
      <c r="F16673" s="260" t="s">
        <v>250</v>
      </c>
      <c r="G16673" s="260" t="s">
        <v>2229</v>
      </c>
      <c r="H16673" s="265" t="s">
        <v>5084</v>
      </c>
      <c r="I16673" s="265" t="s">
        <v>2171</v>
      </c>
      <c r="J16673" s="265">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6" x14ac:dyDescent="0.3">
      <c r="A16674" s="82" t="str">
        <f t="shared" si="520"/>
        <v>2019</v>
      </c>
      <c r="B16674" s="260" t="s">
        <v>2228</v>
      </c>
      <c r="C16674" s="261" t="s">
        <v>138</v>
      </c>
      <c r="D16674" s="74" t="str">
        <f t="shared" si="521"/>
        <v>dez/2019</v>
      </c>
      <c r="E16674" s="264">
        <v>43830</v>
      </c>
      <c r="F16674" s="260" t="s">
        <v>250</v>
      </c>
      <c r="G16674" s="260" t="s">
        <v>2229</v>
      </c>
      <c r="H16674" s="265" t="s">
        <v>5084</v>
      </c>
      <c r="I16674" s="265" t="s">
        <v>2171</v>
      </c>
      <c r="J16674" s="266">
        <v>4571.93</v>
      </c>
      <c r="K16674" s="83" t="str">
        <f>IFERROR(IFERROR(VLOOKUP(I16674,'DE-PARA'!B:D,3,0),VLOOKUP(I16674,'DE-PARA'!C:D,2,0)),"NÃO ENCONTRADO")</f>
        <v>Rendimentos sobre Aplicações Financeiras</v>
      </c>
      <c r="L16674" s="50" t="str">
        <f>VLOOKUP(K16674,'Base -Receita-Despesa'!$B:$AS,1,FALSE)</f>
        <v>Rendimentos sobre Aplicações Financeiras</v>
      </c>
    </row>
    <row r="16675" spans="1:16" x14ac:dyDescent="0.3">
      <c r="A16675" s="82" t="str">
        <f t="shared" si="520"/>
        <v>2020</v>
      </c>
      <c r="B16675" s="289" t="s">
        <v>2228</v>
      </c>
      <c r="C16675" s="261" t="s">
        <v>138</v>
      </c>
      <c r="D16675" s="74" t="str">
        <f t="shared" si="521"/>
        <v>jan/2020</v>
      </c>
      <c r="E16675" s="264">
        <v>43833</v>
      </c>
      <c r="F16675" s="282" t="s">
        <v>3376</v>
      </c>
      <c r="G16675" s="282" t="s">
        <v>2229</v>
      </c>
      <c r="H16675" s="280" t="s">
        <v>4827</v>
      </c>
      <c r="I16675" s="265" t="s">
        <v>130</v>
      </c>
      <c r="J16675" s="266">
        <v>-3991.7</v>
      </c>
      <c r="K16675" s="83" t="str">
        <f>IFERROR(IFERROR(VLOOKUP(I16675,'DE-PARA'!B:D,3,0),VLOOKUP(I16675,'DE-PARA'!C:D,2,0)),"NÃO ENCONTRADO")</f>
        <v>Rescisões Trabalhistas</v>
      </c>
      <c r="L16675" s="50" t="str">
        <f>VLOOKUP(K16675,'Base -Receita-Despesa'!$B:$AS,1,FALSE)</f>
        <v>Rescisões Trabalhistas</v>
      </c>
      <c r="P16675" s="290" t="s">
        <v>6141</v>
      </c>
    </row>
    <row r="16676" spans="1:16" x14ac:dyDescent="0.3">
      <c r="A16676" s="82" t="str">
        <f t="shared" si="520"/>
        <v>2020</v>
      </c>
      <c r="B16676" s="260" t="s">
        <v>2228</v>
      </c>
      <c r="C16676" s="261" t="s">
        <v>138</v>
      </c>
      <c r="D16676" s="74" t="str">
        <f t="shared" si="521"/>
        <v>jan/2020</v>
      </c>
      <c r="E16676" s="264">
        <v>43833</v>
      </c>
      <c r="F16676" s="282" t="s">
        <v>5055</v>
      </c>
      <c r="G16676" s="282" t="s">
        <v>2229</v>
      </c>
      <c r="H16676" s="265" t="s">
        <v>545</v>
      </c>
      <c r="I16676" s="265" t="s">
        <v>2209</v>
      </c>
      <c r="J16676" s="265">
        <v>-35</v>
      </c>
      <c r="K16676" s="83" t="str">
        <f>IFERROR(IFERROR(VLOOKUP(I16676,'DE-PARA'!B:D,3,0),VLOOKUP(I16676,'DE-PARA'!C:D,2,0)),"NÃO ENCONTRADO")</f>
        <v>Despesas com Viagens</v>
      </c>
      <c r="L16676" s="50" t="str">
        <f>VLOOKUP(K16676,'Base -Receita-Despesa'!$B:$AS,1,FALSE)</f>
        <v>Despesas com Viagens</v>
      </c>
    </row>
    <row r="16677" spans="1:16" x14ac:dyDescent="0.3">
      <c r="A16677" s="82" t="str">
        <f t="shared" si="520"/>
        <v>2020</v>
      </c>
      <c r="B16677" s="260" t="s">
        <v>2228</v>
      </c>
      <c r="C16677" s="261" t="s">
        <v>138</v>
      </c>
      <c r="D16677" s="74" t="str">
        <f t="shared" si="521"/>
        <v>jan/2020</v>
      </c>
      <c r="E16677" s="264">
        <v>43833</v>
      </c>
      <c r="F16677" s="282">
        <v>10252</v>
      </c>
      <c r="G16677" s="282" t="s">
        <v>2229</v>
      </c>
      <c r="H16677" s="265" t="s">
        <v>2299</v>
      </c>
      <c r="I16677" s="265" t="s">
        <v>562</v>
      </c>
      <c r="J16677" s="265">
        <v>-92.98</v>
      </c>
      <c r="K16677" s="83" t="str">
        <f>IFERROR(IFERROR(VLOOKUP(I16677,'DE-PARA'!B:D,3,0),VLOOKUP(I16677,'DE-PARA'!C:D,2,0)),"NÃO ENCONTRADO")</f>
        <v>Outras Saídas</v>
      </c>
      <c r="L16677" s="50" t="str">
        <f>VLOOKUP(K16677,'Base -Receita-Despesa'!$B:$AS,1,FALSE)</f>
        <v>Outras Saídas</v>
      </c>
    </row>
    <row r="16678" spans="1:16" x14ac:dyDescent="0.3">
      <c r="A16678" s="82" t="str">
        <f t="shared" si="520"/>
        <v>2020</v>
      </c>
      <c r="B16678" s="260" t="s">
        <v>2228</v>
      </c>
      <c r="C16678" s="261" t="s">
        <v>138</v>
      </c>
      <c r="D16678" s="74" t="str">
        <f t="shared" si="521"/>
        <v>jan/2020</v>
      </c>
      <c r="E16678" s="264">
        <v>43833</v>
      </c>
      <c r="F16678" s="282" t="s">
        <v>5055</v>
      </c>
      <c r="G16678" s="282" t="s">
        <v>2229</v>
      </c>
      <c r="H16678" s="265" t="s">
        <v>4567</v>
      </c>
      <c r="I16678" s="265" t="s">
        <v>2209</v>
      </c>
      <c r="J16678" s="265">
        <v>-35</v>
      </c>
      <c r="K16678" s="83" t="str">
        <f>IFERROR(IFERROR(VLOOKUP(I16678,'DE-PARA'!B:D,3,0),VLOOKUP(I16678,'DE-PARA'!C:D,2,0)),"NÃO ENCONTRADO")</f>
        <v>Despesas com Viagens</v>
      </c>
      <c r="L16678" s="50" t="str">
        <f>VLOOKUP(K16678,'Base -Receita-Despesa'!$B:$AS,1,FALSE)</f>
        <v>Despesas com Viagens</v>
      </c>
    </row>
    <row r="16679" spans="1:16" x14ac:dyDescent="0.3">
      <c r="A16679" s="82" t="str">
        <f t="shared" si="520"/>
        <v>2020</v>
      </c>
      <c r="B16679" s="260" t="s">
        <v>2228</v>
      </c>
      <c r="C16679" s="261" t="s">
        <v>138</v>
      </c>
      <c r="D16679" s="74" t="str">
        <f t="shared" si="521"/>
        <v>jan/2020</v>
      </c>
      <c r="E16679" s="264">
        <v>43833</v>
      </c>
      <c r="F16679" s="282" t="s">
        <v>5055</v>
      </c>
      <c r="G16679" s="282" t="s">
        <v>2229</v>
      </c>
      <c r="H16679" s="265" t="s">
        <v>4568</v>
      </c>
      <c r="I16679" s="265" t="s">
        <v>2209</v>
      </c>
      <c r="J16679" s="265">
        <v>-462.06</v>
      </c>
      <c r="K16679" s="83" t="str">
        <f>IFERROR(IFERROR(VLOOKUP(I16679,'DE-PARA'!B:D,3,0),VLOOKUP(I16679,'DE-PARA'!C:D,2,0)),"NÃO ENCONTRADO")</f>
        <v>Despesas com Viagens</v>
      </c>
      <c r="L16679" s="50" t="str">
        <f>VLOOKUP(K16679,'Base -Receita-Despesa'!$B:$AS,1,FALSE)</f>
        <v>Despesas com Viagens</v>
      </c>
    </row>
    <row r="16680" spans="1:16" x14ac:dyDescent="0.3">
      <c r="A16680" s="82" t="str">
        <f t="shared" si="520"/>
        <v>2020</v>
      </c>
      <c r="B16680" s="260" t="s">
        <v>2228</v>
      </c>
      <c r="C16680" s="261" t="s">
        <v>138</v>
      </c>
      <c r="D16680" s="74" t="str">
        <f t="shared" si="521"/>
        <v>jan/2020</v>
      </c>
      <c r="E16680" s="264">
        <v>43833</v>
      </c>
      <c r="F16680" s="282" t="s">
        <v>1070</v>
      </c>
      <c r="G16680" s="282" t="s">
        <v>2229</v>
      </c>
      <c r="H16680" s="265" t="s">
        <v>1071</v>
      </c>
      <c r="I16680" s="265" t="s">
        <v>2237</v>
      </c>
      <c r="J16680" s="266">
        <v>5064.4399999999996</v>
      </c>
      <c r="K16680" s="83" t="str">
        <f>IFERROR(IFERROR(VLOOKUP(I16680,'DE-PARA'!B:D,3,0),VLOOKUP(I16680,'DE-PARA'!C:D,2,0)),"NÃO ENCONTRADO")</f>
        <v>Entrada Conta Aplicação (+)</v>
      </c>
      <c r="L16680" s="50" t="str">
        <f>VLOOKUP(K16680,'Base -Receita-Despesa'!$B:$AS,1,FALSE)</f>
        <v>ENTRADA CONTA APLICAÇÃO (+)</v>
      </c>
    </row>
    <row r="16681" spans="1:16" x14ac:dyDescent="0.3">
      <c r="A16681" s="82" t="str">
        <f t="shared" si="520"/>
        <v>2020</v>
      </c>
      <c r="B16681" s="260" t="s">
        <v>2228</v>
      </c>
      <c r="C16681" s="261" t="s">
        <v>138</v>
      </c>
      <c r="D16681" s="74" t="str">
        <f t="shared" si="521"/>
        <v>jan/2020</v>
      </c>
      <c r="E16681" s="264">
        <v>43833</v>
      </c>
      <c r="F16681" s="282" t="s">
        <v>5055</v>
      </c>
      <c r="G16681" s="282" t="s">
        <v>2229</v>
      </c>
      <c r="H16681" s="265" t="s">
        <v>4571</v>
      </c>
      <c r="I16681" s="265" t="s">
        <v>2209</v>
      </c>
      <c r="J16681" s="265">
        <v>-186.62</v>
      </c>
      <c r="K16681" s="83" t="str">
        <f>IFERROR(IFERROR(VLOOKUP(I16681,'DE-PARA'!B:D,3,0),VLOOKUP(I16681,'DE-PARA'!C:D,2,0)),"NÃO ENCONTRADO")</f>
        <v>Despesas com Viagens</v>
      </c>
      <c r="L16681" s="50" t="str">
        <f>VLOOKUP(K16681,'Base -Receita-Despesa'!$B:$AS,1,FALSE)</f>
        <v>Despesas com Viagens</v>
      </c>
    </row>
    <row r="16682" spans="1:16" x14ac:dyDescent="0.3">
      <c r="A16682" s="82" t="str">
        <f t="shared" ref="A16682:A16745" si="522">IF(K16682="NÃO ENCONTRADO",0,RIGHT(D16682,4))</f>
        <v>2020</v>
      </c>
      <c r="B16682" s="260" t="s">
        <v>2228</v>
      </c>
      <c r="C16682" s="261" t="s">
        <v>138</v>
      </c>
      <c r="D16682" s="74" t="str">
        <f t="shared" si="521"/>
        <v>jan/2020</v>
      </c>
      <c r="E16682" s="264">
        <v>43833</v>
      </c>
      <c r="F16682" s="282" t="s">
        <v>2326</v>
      </c>
      <c r="G16682" s="282" t="s">
        <v>2229</v>
      </c>
      <c r="H16682" s="280" t="s">
        <v>2850</v>
      </c>
      <c r="I16682" s="265" t="s">
        <v>2209</v>
      </c>
      <c r="J16682" s="265">
        <v>-467.38</v>
      </c>
      <c r="K16682" s="83" t="str">
        <f>IFERROR(IFERROR(VLOOKUP(I16682,'DE-PARA'!B:D,3,0),VLOOKUP(I16682,'DE-PARA'!C:D,2,0)),"NÃO ENCONTRADO")</f>
        <v>Despesas com Viagens</v>
      </c>
      <c r="L16682" s="50" t="str">
        <f>VLOOKUP(K16682,'Base -Receita-Despesa'!$B:$AS,1,FALSE)</f>
        <v>Despesas com Viagens</v>
      </c>
    </row>
    <row r="16683" spans="1:16" x14ac:dyDescent="0.3">
      <c r="A16683" s="82" t="str">
        <f t="shared" si="522"/>
        <v>2020</v>
      </c>
      <c r="B16683" s="260" t="s">
        <v>2228</v>
      </c>
      <c r="C16683" s="261" t="s">
        <v>138</v>
      </c>
      <c r="D16683" s="74" t="str">
        <f t="shared" si="521"/>
        <v>jan/2020</v>
      </c>
      <c r="E16683" s="264">
        <v>43836</v>
      </c>
      <c r="F16683" s="282" t="s">
        <v>272</v>
      </c>
      <c r="G16683" s="282" t="s">
        <v>2229</v>
      </c>
      <c r="H16683" s="265" t="s">
        <v>2784</v>
      </c>
      <c r="I16683" s="265" t="s">
        <v>164</v>
      </c>
      <c r="J16683" s="265">
        <v>-45.22</v>
      </c>
      <c r="K16683" s="83" t="str">
        <f>IFERROR(IFERROR(VLOOKUP(I16683,'DE-PARA'!B:D,3,0),VLOOKUP(I16683,'DE-PARA'!C:D,2,0)),"NÃO ENCONTRADO")</f>
        <v>Concessionárias (água, luz e telefone)</v>
      </c>
      <c r="L16683" s="50" t="str">
        <f>VLOOKUP(K16683,'Base -Receita-Despesa'!$B:$AS,1,FALSE)</f>
        <v>Concessionárias (água, luz e telefone)</v>
      </c>
    </row>
    <row r="16684" spans="1:16" x14ac:dyDescent="0.3">
      <c r="A16684" s="82" t="str">
        <f t="shared" si="522"/>
        <v>2020</v>
      </c>
      <c r="B16684" s="260" t="s">
        <v>2228</v>
      </c>
      <c r="C16684" s="261" t="s">
        <v>138</v>
      </c>
      <c r="D16684" s="74" t="str">
        <f t="shared" si="521"/>
        <v>jan/2020</v>
      </c>
      <c r="E16684" s="264">
        <v>43836</v>
      </c>
      <c r="F16684" s="282" t="s">
        <v>1267</v>
      </c>
      <c r="G16684" s="282" t="s">
        <v>2229</v>
      </c>
      <c r="H16684" s="265" t="s">
        <v>5092</v>
      </c>
      <c r="I16684" s="265" t="s">
        <v>160</v>
      </c>
      <c r="J16684" s="266">
        <v>-2000</v>
      </c>
      <c r="K16684" s="83" t="str">
        <f>IFERROR(IFERROR(VLOOKUP(I16684,'DE-PARA'!B:D,3,0),VLOOKUP(I16684,'DE-PARA'!C:D,2,0)),"NÃO ENCONTRADO")</f>
        <v>Outras Saídas</v>
      </c>
      <c r="L16684" s="50" t="str">
        <f>VLOOKUP(K16684,'Base -Receita-Despesa'!$B:$AS,1,FALSE)</f>
        <v>Outras Saídas</v>
      </c>
    </row>
    <row r="16685" spans="1:16" x14ac:dyDescent="0.3">
      <c r="A16685" s="82" t="str">
        <f t="shared" si="522"/>
        <v>2020</v>
      </c>
      <c r="B16685" s="260" t="s">
        <v>2228</v>
      </c>
      <c r="C16685" s="261" t="s">
        <v>138</v>
      </c>
      <c r="D16685" s="74" t="str">
        <f t="shared" si="521"/>
        <v>jan/2020</v>
      </c>
      <c r="E16685" s="264">
        <v>43836</v>
      </c>
      <c r="F16685" s="282" t="s">
        <v>1070</v>
      </c>
      <c r="G16685" s="282" t="s">
        <v>2229</v>
      </c>
      <c r="H16685" s="265" t="s">
        <v>1071</v>
      </c>
      <c r="I16685" s="265" t="s">
        <v>2237</v>
      </c>
      <c r="J16685" s="266">
        <v>2045.22</v>
      </c>
      <c r="K16685" s="83" t="str">
        <f>IFERROR(IFERROR(VLOOKUP(I16685,'DE-PARA'!B:D,3,0),VLOOKUP(I16685,'DE-PARA'!C:D,2,0)),"NÃO ENCONTRADO")</f>
        <v>Entrada Conta Aplicação (+)</v>
      </c>
      <c r="L16685" s="50" t="str">
        <f>VLOOKUP(K16685,'Base -Receita-Despesa'!$B:$AS,1,FALSE)</f>
        <v>ENTRADA CONTA APLICAÇÃO (+)</v>
      </c>
    </row>
    <row r="16686" spans="1:16" x14ac:dyDescent="0.3">
      <c r="A16686" s="82" t="str">
        <f t="shared" si="522"/>
        <v>2020</v>
      </c>
      <c r="B16686" s="260" t="s">
        <v>2228</v>
      </c>
      <c r="C16686" s="261" t="s">
        <v>138</v>
      </c>
      <c r="D16686" s="74" t="str">
        <f t="shared" si="521"/>
        <v>jan/2020</v>
      </c>
      <c r="E16686" s="264">
        <v>43837</v>
      </c>
      <c r="F16686" s="282" t="s">
        <v>139</v>
      </c>
      <c r="G16686" s="282" t="s">
        <v>2229</v>
      </c>
      <c r="H16686" s="265" t="s">
        <v>542</v>
      </c>
      <c r="I16686" s="265" t="s">
        <v>141</v>
      </c>
      <c r="J16686" s="266">
        <v>-6866.65</v>
      </c>
      <c r="K16686" s="83" t="str">
        <f>IFERROR(IFERROR(VLOOKUP(I16686,'DE-PARA'!B:D,3,0),VLOOKUP(I16686,'DE-PARA'!C:D,2,0)),"NÃO ENCONTRADO")</f>
        <v>Pessoal</v>
      </c>
      <c r="L16686" s="50" t="str">
        <f>VLOOKUP(K16686,'Base -Receita-Despesa'!$B:$AS,1,FALSE)</f>
        <v>Pessoal</v>
      </c>
    </row>
    <row r="16687" spans="1:16" x14ac:dyDescent="0.3">
      <c r="A16687" s="82" t="str">
        <f t="shared" si="522"/>
        <v>2020</v>
      </c>
      <c r="B16687" s="260" t="s">
        <v>2228</v>
      </c>
      <c r="C16687" s="261" t="s">
        <v>138</v>
      </c>
      <c r="D16687" s="74" t="str">
        <f t="shared" si="521"/>
        <v>jan/2020</v>
      </c>
      <c r="E16687" s="264">
        <v>43837</v>
      </c>
      <c r="F16687" s="282" t="s">
        <v>139</v>
      </c>
      <c r="G16687" s="282" t="s">
        <v>2229</v>
      </c>
      <c r="H16687" s="265" t="s">
        <v>4614</v>
      </c>
      <c r="I16687" s="265" t="s">
        <v>141</v>
      </c>
      <c r="J16687" s="266">
        <v>-1889.99</v>
      </c>
      <c r="K16687" s="83" t="str">
        <f>IFERROR(IFERROR(VLOOKUP(I16687,'DE-PARA'!B:D,3,0),VLOOKUP(I16687,'DE-PARA'!C:D,2,0)),"NÃO ENCONTRADO")</f>
        <v>Pessoal</v>
      </c>
      <c r="L16687" s="50" t="str">
        <f>VLOOKUP(K16687,'Base -Receita-Despesa'!$B:$AS,1,FALSE)</f>
        <v>Pessoal</v>
      </c>
    </row>
    <row r="16688" spans="1:16" x14ac:dyDescent="0.3">
      <c r="A16688" s="82" t="str">
        <f t="shared" si="522"/>
        <v>2020</v>
      </c>
      <c r="B16688" s="260" t="s">
        <v>2228</v>
      </c>
      <c r="C16688" s="261" t="s">
        <v>138</v>
      </c>
      <c r="D16688" s="74" t="str">
        <f t="shared" si="521"/>
        <v>jan/2020</v>
      </c>
      <c r="E16688" s="264">
        <v>43837</v>
      </c>
      <c r="F16688" s="282" t="s">
        <v>4405</v>
      </c>
      <c r="G16688" s="282" t="s">
        <v>2229</v>
      </c>
      <c r="H16688" s="265" t="s">
        <v>4406</v>
      </c>
      <c r="I16688" s="265" t="s">
        <v>846</v>
      </c>
      <c r="J16688" s="265">
        <v>-769.01</v>
      </c>
      <c r="K16688" s="83" t="str">
        <f>IFERROR(IFERROR(VLOOKUP(I16688,'DE-PARA'!B:D,3,0),VLOOKUP(I16688,'DE-PARA'!C:D,2,0)),"NÃO ENCONTRADO")</f>
        <v>Pessoal</v>
      </c>
      <c r="L16688" s="50" t="str">
        <f>VLOOKUP(K16688,'Base -Receita-Despesa'!$B:$AS,1,FALSE)</f>
        <v>Pessoal</v>
      </c>
    </row>
    <row r="16689" spans="1:12" x14ac:dyDescent="0.3">
      <c r="A16689" s="82" t="str">
        <f t="shared" si="522"/>
        <v>2020</v>
      </c>
      <c r="B16689" s="260" t="s">
        <v>2228</v>
      </c>
      <c r="C16689" s="261" t="s">
        <v>138</v>
      </c>
      <c r="D16689" s="74" t="str">
        <f t="shared" si="521"/>
        <v>jan/2020</v>
      </c>
      <c r="E16689" s="264">
        <v>43837</v>
      </c>
      <c r="F16689" s="282">
        <v>102584</v>
      </c>
      <c r="G16689" s="282" t="s">
        <v>2229</v>
      </c>
      <c r="H16689" s="265" t="s">
        <v>528</v>
      </c>
      <c r="I16689" s="265" t="s">
        <v>2182</v>
      </c>
      <c r="J16689" s="265">
        <v>-148.32</v>
      </c>
      <c r="K16689" s="83" t="str">
        <f>IFERROR(IFERROR(VLOOKUP(I16689,'DE-PARA'!B:D,3,0),VLOOKUP(I16689,'DE-PARA'!C:D,2,0)),"NÃO ENCONTRADO")</f>
        <v>Materiais</v>
      </c>
      <c r="L16689" s="50" t="str">
        <f>VLOOKUP(K16689,'Base -Receita-Despesa'!$B:$AS,1,FALSE)</f>
        <v>Materiais</v>
      </c>
    </row>
    <row r="16690" spans="1:12" x14ac:dyDescent="0.3">
      <c r="A16690" s="82" t="str">
        <f t="shared" si="522"/>
        <v>2020</v>
      </c>
      <c r="B16690" s="260" t="s">
        <v>2228</v>
      </c>
      <c r="C16690" s="261" t="s">
        <v>138</v>
      </c>
      <c r="D16690" s="74" t="str">
        <f t="shared" si="521"/>
        <v>jan/2020</v>
      </c>
      <c r="E16690" s="264">
        <v>43837</v>
      </c>
      <c r="F16690" s="282">
        <v>102603</v>
      </c>
      <c r="G16690" s="282" t="s">
        <v>2229</v>
      </c>
      <c r="H16690" s="265" t="s">
        <v>528</v>
      </c>
      <c r="I16690" s="265" t="s">
        <v>2181</v>
      </c>
      <c r="J16690" s="265">
        <v>-190.6</v>
      </c>
      <c r="K16690" s="83" t="str">
        <f>IFERROR(IFERROR(VLOOKUP(I16690,'DE-PARA'!B:D,3,0),VLOOKUP(I16690,'DE-PARA'!C:D,2,0)),"NÃO ENCONTRADO")</f>
        <v>Materiais</v>
      </c>
      <c r="L16690" s="50" t="str">
        <f>VLOOKUP(K16690,'Base -Receita-Despesa'!$B:$AS,1,FALSE)</f>
        <v>Materiais</v>
      </c>
    </row>
    <row r="16691" spans="1:12" x14ac:dyDescent="0.3">
      <c r="A16691" s="82" t="str">
        <f t="shared" si="522"/>
        <v>2020</v>
      </c>
      <c r="B16691" s="260" t="s">
        <v>2228</v>
      </c>
      <c r="C16691" s="261" t="s">
        <v>138</v>
      </c>
      <c r="D16691" s="74" t="str">
        <f t="shared" si="521"/>
        <v>jan/2020</v>
      </c>
      <c r="E16691" s="264">
        <v>43837</v>
      </c>
      <c r="F16691" s="282">
        <v>103808</v>
      </c>
      <c r="G16691" s="282" t="s">
        <v>2229</v>
      </c>
      <c r="H16691" s="265" t="s">
        <v>528</v>
      </c>
      <c r="I16691" s="265" t="s">
        <v>2182</v>
      </c>
      <c r="J16691" s="265">
        <v>-315.2</v>
      </c>
      <c r="K16691" s="83" t="str">
        <f>IFERROR(IFERROR(VLOOKUP(I16691,'DE-PARA'!B:D,3,0),VLOOKUP(I16691,'DE-PARA'!C:D,2,0)),"NÃO ENCONTRADO")</f>
        <v>Materiais</v>
      </c>
      <c r="L16691" s="50" t="str">
        <f>VLOOKUP(K16691,'Base -Receita-Despesa'!$B:$AS,1,FALSE)</f>
        <v>Materiais</v>
      </c>
    </row>
    <row r="16692" spans="1:12" x14ac:dyDescent="0.3">
      <c r="A16692" s="82" t="str">
        <f t="shared" si="522"/>
        <v>2020</v>
      </c>
      <c r="B16692" s="260" t="s">
        <v>2228</v>
      </c>
      <c r="C16692" s="261" t="s">
        <v>138</v>
      </c>
      <c r="D16692" s="74" t="str">
        <f t="shared" si="521"/>
        <v>jan/2020</v>
      </c>
      <c r="E16692" s="264">
        <v>43837</v>
      </c>
      <c r="F16692" s="282">
        <v>103946</v>
      </c>
      <c r="G16692" s="282" t="s">
        <v>2229</v>
      </c>
      <c r="H16692" s="265" t="s">
        <v>528</v>
      </c>
      <c r="I16692" s="265" t="s">
        <v>2181</v>
      </c>
      <c r="J16692" s="265">
        <v>-355</v>
      </c>
      <c r="K16692" s="83" t="str">
        <f>IFERROR(IFERROR(VLOOKUP(I16692,'DE-PARA'!B:D,3,0),VLOOKUP(I16692,'DE-PARA'!C:D,2,0)),"NÃO ENCONTRADO")</f>
        <v>Materiais</v>
      </c>
      <c r="L16692" s="50" t="str">
        <f>VLOOKUP(K16692,'Base -Receita-Despesa'!$B:$AS,1,FALSE)</f>
        <v>Materiais</v>
      </c>
    </row>
    <row r="16693" spans="1:12" x14ac:dyDescent="0.3">
      <c r="A16693" s="82" t="str">
        <f t="shared" si="522"/>
        <v>2020</v>
      </c>
      <c r="B16693" s="260" t="s">
        <v>2228</v>
      </c>
      <c r="C16693" s="261" t="s">
        <v>138</v>
      </c>
      <c r="D16693" s="74" t="str">
        <f t="shared" si="521"/>
        <v>jan/2020</v>
      </c>
      <c r="E16693" s="264">
        <v>43837</v>
      </c>
      <c r="F16693" s="282">
        <v>103530</v>
      </c>
      <c r="G16693" s="282" t="s">
        <v>2229</v>
      </c>
      <c r="H16693" s="265" t="s">
        <v>528</v>
      </c>
      <c r="I16693" s="265" t="s">
        <v>2181</v>
      </c>
      <c r="J16693" s="265">
        <v>-468.7</v>
      </c>
      <c r="K16693" s="83" t="str">
        <f>IFERROR(IFERROR(VLOOKUP(I16693,'DE-PARA'!B:D,3,0),VLOOKUP(I16693,'DE-PARA'!C:D,2,0)),"NÃO ENCONTRADO")</f>
        <v>Materiais</v>
      </c>
      <c r="L16693" s="50" t="str">
        <f>VLOOKUP(K16693,'Base -Receita-Despesa'!$B:$AS,1,FALSE)</f>
        <v>Materiais</v>
      </c>
    </row>
    <row r="16694" spans="1:12" x14ac:dyDescent="0.3">
      <c r="A16694" s="82" t="str">
        <f t="shared" si="522"/>
        <v>2020</v>
      </c>
      <c r="B16694" s="260" t="s">
        <v>2228</v>
      </c>
      <c r="C16694" s="261" t="s">
        <v>138</v>
      </c>
      <c r="D16694" s="74" t="str">
        <f t="shared" si="521"/>
        <v>jan/2020</v>
      </c>
      <c r="E16694" s="264">
        <v>43837</v>
      </c>
      <c r="F16694" s="282">
        <v>102586</v>
      </c>
      <c r="G16694" s="282" t="s">
        <v>2229</v>
      </c>
      <c r="H16694" s="265" t="s">
        <v>528</v>
      </c>
      <c r="I16694" s="265" t="s">
        <v>2182</v>
      </c>
      <c r="J16694" s="266">
        <v>-2790.2</v>
      </c>
      <c r="K16694" s="83" t="str">
        <f>IFERROR(IFERROR(VLOOKUP(I16694,'DE-PARA'!B:D,3,0),VLOOKUP(I16694,'DE-PARA'!C:D,2,0)),"NÃO ENCONTRADO")</f>
        <v>Materiais</v>
      </c>
      <c r="L16694" s="50" t="str">
        <f>VLOOKUP(K16694,'Base -Receita-Despesa'!$B:$AS,1,FALSE)</f>
        <v>Materiais</v>
      </c>
    </row>
    <row r="16695" spans="1:12" x14ac:dyDescent="0.3">
      <c r="A16695" s="82" t="str">
        <f t="shared" si="522"/>
        <v>2020</v>
      </c>
      <c r="B16695" s="260" t="s">
        <v>2228</v>
      </c>
      <c r="C16695" s="261" t="s">
        <v>138</v>
      </c>
      <c r="D16695" s="74" t="str">
        <f t="shared" si="521"/>
        <v>jan/2020</v>
      </c>
      <c r="E16695" s="264">
        <v>43837</v>
      </c>
      <c r="F16695" s="282">
        <v>105042</v>
      </c>
      <c r="G16695" s="282" t="s">
        <v>2229</v>
      </c>
      <c r="H16695" s="265" t="s">
        <v>528</v>
      </c>
      <c r="I16695" s="265" t="s">
        <v>2182</v>
      </c>
      <c r="J16695" s="266">
        <v>-3214.41</v>
      </c>
      <c r="K16695" s="83" t="str">
        <f>IFERROR(IFERROR(VLOOKUP(I16695,'DE-PARA'!B:D,3,0),VLOOKUP(I16695,'DE-PARA'!C:D,2,0)),"NÃO ENCONTRADO")</f>
        <v>Materiais</v>
      </c>
      <c r="L16695" s="50" t="str">
        <f>VLOOKUP(K16695,'Base -Receita-Despesa'!$B:$AS,1,FALSE)</f>
        <v>Materiais</v>
      </c>
    </row>
    <row r="16696" spans="1:12" x14ac:dyDescent="0.3">
      <c r="A16696" s="82" t="str">
        <f t="shared" si="522"/>
        <v>2020</v>
      </c>
      <c r="B16696" s="260" t="s">
        <v>2228</v>
      </c>
      <c r="C16696" s="261" t="s">
        <v>138</v>
      </c>
      <c r="D16696" s="74" t="str">
        <f t="shared" si="521"/>
        <v>jan/2020</v>
      </c>
      <c r="E16696" s="264">
        <v>43837</v>
      </c>
      <c r="F16696" s="282" t="s">
        <v>4619</v>
      </c>
      <c r="G16696" s="282" t="s">
        <v>2229</v>
      </c>
      <c r="H16696" s="265" t="s">
        <v>4371</v>
      </c>
      <c r="I16696" s="265" t="s">
        <v>2170</v>
      </c>
      <c r="J16696" s="266">
        <v>-66233.22</v>
      </c>
      <c r="K16696" s="83" t="str">
        <f>IFERROR(IFERROR(VLOOKUP(I16696,'DE-PARA'!B:D,3,0),VLOOKUP(I16696,'DE-PARA'!C:D,2,0)),"NÃO ENCONTRADO")</f>
        <v>Reembolso de Rateios(-)</v>
      </c>
      <c r="L16696" s="50" t="str">
        <f>VLOOKUP(K16696,'Base -Receita-Despesa'!$B:$AS,1,FALSE)</f>
        <v>Reembolso de Rateios(-)</v>
      </c>
    </row>
    <row r="16697" spans="1:12" x14ac:dyDescent="0.3">
      <c r="A16697" s="82" t="str">
        <f t="shared" si="522"/>
        <v>2020</v>
      </c>
      <c r="B16697" s="260" t="s">
        <v>2228</v>
      </c>
      <c r="C16697" s="261" t="s">
        <v>138</v>
      </c>
      <c r="D16697" s="74" t="str">
        <f t="shared" si="521"/>
        <v>jan/2020</v>
      </c>
      <c r="E16697" s="264">
        <v>43837</v>
      </c>
      <c r="F16697" s="282" t="s">
        <v>4377</v>
      </c>
      <c r="G16697" s="282" t="s">
        <v>2229</v>
      </c>
      <c r="H16697" s="265" t="s">
        <v>5093</v>
      </c>
      <c r="I16697" s="265" t="s">
        <v>128</v>
      </c>
      <c r="J16697" s="266">
        <v>-60218.82</v>
      </c>
      <c r="K16697" s="83" t="str">
        <f>IFERROR(IFERROR(VLOOKUP(I16697,'DE-PARA'!B:D,3,0),VLOOKUP(I16697,'DE-PARA'!C:D,2,0)),"NÃO ENCONTRADO")</f>
        <v>Encargos sobre Folha de Pagamento</v>
      </c>
      <c r="L16697" s="50" t="str">
        <f>VLOOKUP(K16697,'Base -Receita-Despesa'!$B:$AS,1,FALSE)</f>
        <v>Encargos sobre Folha de Pagamento</v>
      </c>
    </row>
    <row r="16698" spans="1:12" x14ac:dyDescent="0.3">
      <c r="A16698" s="82" t="str">
        <f t="shared" si="522"/>
        <v>2020</v>
      </c>
      <c r="B16698" s="260" t="s">
        <v>2228</v>
      </c>
      <c r="C16698" s="261" t="s">
        <v>138</v>
      </c>
      <c r="D16698" s="74" t="str">
        <f t="shared" si="521"/>
        <v>jan/2020</v>
      </c>
      <c r="E16698" s="264">
        <v>43837</v>
      </c>
      <c r="F16698" s="282" t="s">
        <v>139</v>
      </c>
      <c r="G16698" s="282" t="s">
        <v>2229</v>
      </c>
      <c r="H16698" s="265" t="s">
        <v>5094</v>
      </c>
      <c r="I16698" s="265" t="s">
        <v>141</v>
      </c>
      <c r="J16698" s="266">
        <v>-440453.89</v>
      </c>
      <c r="K16698" s="83" t="str">
        <f>IFERROR(IFERROR(VLOOKUP(I16698,'DE-PARA'!B:D,3,0),VLOOKUP(I16698,'DE-PARA'!C:D,2,0)),"NÃO ENCONTRADO")</f>
        <v>Pessoal</v>
      </c>
      <c r="L16698" s="50" t="str">
        <f>VLOOKUP(K16698,'Base -Receita-Despesa'!$B:$AS,1,FALSE)</f>
        <v>Pessoal</v>
      </c>
    </row>
    <row r="16699" spans="1:12" x14ac:dyDescent="0.3">
      <c r="A16699" s="82" t="str">
        <f t="shared" si="522"/>
        <v>2020</v>
      </c>
      <c r="B16699" s="260" t="s">
        <v>2228</v>
      </c>
      <c r="C16699" s="261" t="s">
        <v>138</v>
      </c>
      <c r="D16699" s="74" t="str">
        <f t="shared" si="521"/>
        <v>jan/2020</v>
      </c>
      <c r="E16699" s="264">
        <v>43837</v>
      </c>
      <c r="F16699" s="282" t="s">
        <v>139</v>
      </c>
      <c r="G16699" s="282" t="s">
        <v>2229</v>
      </c>
      <c r="H16699" s="265" t="s">
        <v>4645</v>
      </c>
      <c r="I16699" s="265" t="s">
        <v>141</v>
      </c>
      <c r="J16699" s="265">
        <v>-750</v>
      </c>
      <c r="K16699" s="83" t="str">
        <f>IFERROR(IFERROR(VLOOKUP(I16699,'DE-PARA'!B:D,3,0),VLOOKUP(I16699,'DE-PARA'!C:D,2,0)),"NÃO ENCONTRADO")</f>
        <v>Pessoal</v>
      </c>
      <c r="L16699" s="50" t="str">
        <f>VLOOKUP(K16699,'Base -Receita-Despesa'!$B:$AS,1,FALSE)</f>
        <v>Pessoal</v>
      </c>
    </row>
    <row r="16700" spans="1:12" x14ac:dyDescent="0.3">
      <c r="A16700" s="82" t="str">
        <f t="shared" si="522"/>
        <v>2020</v>
      </c>
      <c r="B16700" s="260" t="s">
        <v>2228</v>
      </c>
      <c r="C16700" s="261" t="s">
        <v>138</v>
      </c>
      <c r="D16700" s="74" t="str">
        <f t="shared" si="521"/>
        <v>jan/2020</v>
      </c>
      <c r="E16700" s="264">
        <v>43837</v>
      </c>
      <c r="F16700" s="282" t="s">
        <v>139</v>
      </c>
      <c r="G16700" s="282" t="s">
        <v>2229</v>
      </c>
      <c r="H16700" s="265" t="s">
        <v>3280</v>
      </c>
      <c r="I16700" s="265" t="s">
        <v>141</v>
      </c>
      <c r="J16700" s="266">
        <v>-1504.76</v>
      </c>
      <c r="K16700" s="83" t="str">
        <f>IFERROR(IFERROR(VLOOKUP(I16700,'DE-PARA'!B:D,3,0),VLOOKUP(I16700,'DE-PARA'!C:D,2,0)),"NÃO ENCONTRADO")</f>
        <v>Pessoal</v>
      </c>
      <c r="L16700" s="50" t="str">
        <f>VLOOKUP(K16700,'Base -Receita-Despesa'!$B:$AS,1,FALSE)</f>
        <v>Pessoal</v>
      </c>
    </row>
    <row r="16701" spans="1:12" x14ac:dyDescent="0.3">
      <c r="A16701" s="82" t="str">
        <f t="shared" si="522"/>
        <v>2020</v>
      </c>
      <c r="B16701" s="260" t="s">
        <v>2228</v>
      </c>
      <c r="C16701" s="261" t="s">
        <v>138</v>
      </c>
      <c r="D16701" s="74" t="str">
        <f t="shared" si="521"/>
        <v>jan/2020</v>
      </c>
      <c r="E16701" s="264">
        <v>43837</v>
      </c>
      <c r="F16701" s="282" t="s">
        <v>1070</v>
      </c>
      <c r="G16701" s="282" t="s">
        <v>2229</v>
      </c>
      <c r="H16701" s="265" t="s">
        <v>1071</v>
      </c>
      <c r="I16701" s="265" t="s">
        <v>2237</v>
      </c>
      <c r="J16701" s="266">
        <v>586178.27</v>
      </c>
      <c r="K16701" s="83" t="str">
        <f>IFERROR(IFERROR(VLOOKUP(I16701,'DE-PARA'!B:D,3,0),VLOOKUP(I16701,'DE-PARA'!C:D,2,0)),"NÃO ENCONTRADO")</f>
        <v>Entrada Conta Aplicação (+)</v>
      </c>
      <c r="L16701" s="50" t="str">
        <f>VLOOKUP(K16701,'Base -Receita-Despesa'!$B:$AS,1,FALSE)</f>
        <v>ENTRADA CONTA APLICAÇÃO (+)</v>
      </c>
    </row>
    <row r="16702" spans="1:12" x14ac:dyDescent="0.3">
      <c r="A16702" s="82" t="str">
        <f t="shared" si="522"/>
        <v>2020</v>
      </c>
      <c r="B16702" s="260" t="s">
        <v>2228</v>
      </c>
      <c r="C16702" s="261" t="s">
        <v>138</v>
      </c>
      <c r="D16702" s="74" t="str">
        <f t="shared" si="521"/>
        <v>jan/2020</v>
      </c>
      <c r="E16702" s="264">
        <v>43837</v>
      </c>
      <c r="F16702" s="282" t="s">
        <v>1261</v>
      </c>
      <c r="G16702" s="282" t="s">
        <v>2229</v>
      </c>
      <c r="H16702" s="265" t="s">
        <v>2250</v>
      </c>
      <c r="I16702" s="265" t="s">
        <v>135</v>
      </c>
      <c r="J16702" s="265">
        <v>-9.5</v>
      </c>
      <c r="K16702" s="83" t="str">
        <f>IFERROR(IFERROR(VLOOKUP(I16702,'DE-PARA'!B:D,3,0),VLOOKUP(I16702,'DE-PARA'!C:D,2,0)),"NÃO ENCONTRADO")</f>
        <v>Outras Saídas</v>
      </c>
      <c r="L16702" s="50" t="str">
        <f>VLOOKUP(K16702,'Base -Receita-Despesa'!$B:$AS,1,FALSE)</f>
        <v>Outras Saídas</v>
      </c>
    </row>
    <row r="16703" spans="1:12" x14ac:dyDescent="0.3">
      <c r="A16703" s="82" t="str">
        <f t="shared" si="522"/>
        <v>2020</v>
      </c>
      <c r="B16703" s="260" t="s">
        <v>2228</v>
      </c>
      <c r="C16703" s="261" t="s">
        <v>138</v>
      </c>
      <c r="D16703" s="74" t="str">
        <f t="shared" si="521"/>
        <v>jan/2020</v>
      </c>
      <c r="E16703" s="264">
        <v>43838</v>
      </c>
      <c r="F16703" s="282" t="s">
        <v>3376</v>
      </c>
      <c r="G16703" s="282" t="s">
        <v>2229</v>
      </c>
      <c r="H16703" s="265" t="s">
        <v>1119</v>
      </c>
      <c r="I16703" s="265" t="s">
        <v>130</v>
      </c>
      <c r="J16703" s="266">
        <v>-52017.42</v>
      </c>
      <c r="K16703" s="83" t="str">
        <f>IFERROR(IFERROR(VLOOKUP(I16703,'DE-PARA'!B:D,3,0),VLOOKUP(I16703,'DE-PARA'!C:D,2,0)),"NÃO ENCONTRADO")</f>
        <v>Rescisões Trabalhistas</v>
      </c>
      <c r="L16703" s="50" t="str">
        <f>VLOOKUP(K16703,'Base -Receita-Despesa'!$B:$AS,1,FALSE)</f>
        <v>Rescisões Trabalhistas</v>
      </c>
    </row>
    <row r="16704" spans="1:12" x14ac:dyDescent="0.3">
      <c r="A16704" s="82" t="str">
        <f t="shared" si="522"/>
        <v>2020</v>
      </c>
      <c r="B16704" s="260" t="s">
        <v>2228</v>
      </c>
      <c r="C16704" s="261" t="s">
        <v>138</v>
      </c>
      <c r="D16704" s="74" t="str">
        <f t="shared" si="521"/>
        <v>jan/2020</v>
      </c>
      <c r="E16704" s="264">
        <v>43838</v>
      </c>
      <c r="F16704" s="282" t="s">
        <v>4412</v>
      </c>
      <c r="G16704" s="282" t="s">
        <v>2229</v>
      </c>
      <c r="H16704" s="265" t="s">
        <v>1119</v>
      </c>
      <c r="I16704" s="265" t="s">
        <v>130</v>
      </c>
      <c r="J16704" s="266">
        <v>-23964.26</v>
      </c>
      <c r="K16704" s="83" t="str">
        <f>IFERROR(IFERROR(VLOOKUP(I16704,'DE-PARA'!B:D,3,0),VLOOKUP(I16704,'DE-PARA'!C:D,2,0)),"NÃO ENCONTRADO")</f>
        <v>Rescisões Trabalhistas</v>
      </c>
      <c r="L16704" s="50" t="str">
        <f>VLOOKUP(K16704,'Base -Receita-Despesa'!$B:$AS,1,FALSE)</f>
        <v>Rescisões Trabalhistas</v>
      </c>
    </row>
    <row r="16705" spans="1:12" x14ac:dyDescent="0.3">
      <c r="A16705" s="82" t="str">
        <f t="shared" si="522"/>
        <v>2020</v>
      </c>
      <c r="B16705" s="260" t="s">
        <v>2228</v>
      </c>
      <c r="C16705" s="261" t="s">
        <v>138</v>
      </c>
      <c r="D16705" s="74" t="str">
        <f t="shared" si="521"/>
        <v>jan/2020</v>
      </c>
      <c r="E16705" s="264">
        <v>43838</v>
      </c>
      <c r="F16705" s="282" t="s">
        <v>1070</v>
      </c>
      <c r="G16705" s="282" t="s">
        <v>2229</v>
      </c>
      <c r="H16705" s="265" t="s">
        <v>1071</v>
      </c>
      <c r="I16705" s="265" t="s">
        <v>2237</v>
      </c>
      <c r="J16705" s="266">
        <v>75981.679999999993</v>
      </c>
      <c r="K16705" s="83" t="str">
        <f>IFERROR(IFERROR(VLOOKUP(I16705,'DE-PARA'!B:D,3,0),VLOOKUP(I16705,'DE-PARA'!C:D,2,0)),"NÃO ENCONTRADO")</f>
        <v>Entrada Conta Aplicação (+)</v>
      </c>
      <c r="L16705" s="50" t="str">
        <f>VLOOKUP(K16705,'Base -Receita-Despesa'!$B:$AS,1,FALSE)</f>
        <v>ENTRADA CONTA APLICAÇÃO (+)</v>
      </c>
    </row>
    <row r="16706" spans="1:12" x14ac:dyDescent="0.3">
      <c r="A16706" s="82" t="str">
        <f t="shared" si="522"/>
        <v>2020</v>
      </c>
      <c r="B16706" s="260" t="s">
        <v>2228</v>
      </c>
      <c r="C16706" s="261" t="s">
        <v>138</v>
      </c>
      <c r="D16706" s="74" t="str">
        <f t="shared" si="521"/>
        <v>jan/2020</v>
      </c>
      <c r="E16706" s="264">
        <v>43839</v>
      </c>
      <c r="F16706" s="282" t="s">
        <v>1261</v>
      </c>
      <c r="G16706" s="282" t="s">
        <v>2229</v>
      </c>
      <c r="H16706" s="265" t="s">
        <v>262</v>
      </c>
      <c r="I16706" s="265" t="s">
        <v>135</v>
      </c>
      <c r="J16706" s="265">
        <v>-236.16</v>
      </c>
      <c r="K16706" s="83" t="str">
        <f>IFERROR(IFERROR(VLOOKUP(I16706,'DE-PARA'!B:D,3,0),VLOOKUP(I16706,'DE-PARA'!C:D,2,0)),"NÃO ENCONTRADO")</f>
        <v>Outras Saídas</v>
      </c>
      <c r="L16706" s="50" t="str">
        <f>VLOOKUP(K16706,'Base -Receita-Despesa'!$B:$AS,1,FALSE)</f>
        <v>Outras Saídas</v>
      </c>
    </row>
    <row r="16707" spans="1:12" x14ac:dyDescent="0.3">
      <c r="A16707" s="82" t="str">
        <f t="shared" si="522"/>
        <v>2020</v>
      </c>
      <c r="B16707" s="260" t="s">
        <v>2228</v>
      </c>
      <c r="C16707" s="261" t="s">
        <v>138</v>
      </c>
      <c r="D16707" s="74" t="str">
        <f t="shared" si="521"/>
        <v>jan/2020</v>
      </c>
      <c r="E16707" s="264">
        <v>43839</v>
      </c>
      <c r="F16707" s="282" t="s">
        <v>1070</v>
      </c>
      <c r="G16707" s="282" t="s">
        <v>2229</v>
      </c>
      <c r="H16707" s="265" t="s">
        <v>1071</v>
      </c>
      <c r="I16707" s="265" t="s">
        <v>2237</v>
      </c>
      <c r="J16707" s="265">
        <v>236.16</v>
      </c>
      <c r="K16707" s="83" t="str">
        <f>IFERROR(IFERROR(VLOOKUP(I16707,'DE-PARA'!B:D,3,0),VLOOKUP(I16707,'DE-PARA'!C:D,2,0)),"NÃO ENCONTRADO")</f>
        <v>Entrada Conta Aplicação (+)</v>
      </c>
      <c r="L16707" s="50" t="str">
        <f>VLOOKUP(K16707,'Base -Receita-Despesa'!$B:$AS,1,FALSE)</f>
        <v>ENTRADA CONTA APLICAÇÃO (+)</v>
      </c>
    </row>
    <row r="16708" spans="1:12" x14ac:dyDescent="0.3">
      <c r="A16708" s="82" t="str">
        <f t="shared" si="522"/>
        <v>2020</v>
      </c>
      <c r="B16708" s="260" t="s">
        <v>2228</v>
      </c>
      <c r="C16708" s="261" t="s">
        <v>138</v>
      </c>
      <c r="D16708" s="74" t="str">
        <f t="shared" ref="D16708:D16771" si="523">TEXT(E16708,"mmm/aaaa")</f>
        <v>jan/2020</v>
      </c>
      <c r="E16708" s="264">
        <v>43843</v>
      </c>
      <c r="F16708" s="282" t="s">
        <v>3376</v>
      </c>
      <c r="G16708" s="282" t="s">
        <v>2229</v>
      </c>
      <c r="H16708" s="265" t="s">
        <v>5095</v>
      </c>
      <c r="I16708" s="265" t="s">
        <v>130</v>
      </c>
      <c r="J16708" s="266">
        <v>-5922.5</v>
      </c>
      <c r="K16708" s="83" t="str">
        <f>IFERROR(IFERROR(VLOOKUP(I16708,'DE-PARA'!B:D,3,0),VLOOKUP(I16708,'DE-PARA'!C:D,2,0)),"NÃO ENCONTRADO")</f>
        <v>Rescisões Trabalhistas</v>
      </c>
      <c r="L16708" s="50" t="str">
        <f>VLOOKUP(K16708,'Base -Receita-Despesa'!$B:$AS,1,FALSE)</f>
        <v>Rescisões Trabalhistas</v>
      </c>
    </row>
    <row r="16709" spans="1:12" x14ac:dyDescent="0.3">
      <c r="A16709" s="82" t="str">
        <f t="shared" si="522"/>
        <v>2020</v>
      </c>
      <c r="B16709" s="260" t="s">
        <v>2228</v>
      </c>
      <c r="C16709" s="261" t="s">
        <v>138</v>
      </c>
      <c r="D16709" s="74" t="str">
        <f t="shared" si="523"/>
        <v>jan/2020</v>
      </c>
      <c r="E16709" s="264">
        <v>43843</v>
      </c>
      <c r="F16709" s="282">
        <v>2122801</v>
      </c>
      <c r="G16709" s="282" t="s">
        <v>2229</v>
      </c>
      <c r="H16709" s="265" t="s">
        <v>3364</v>
      </c>
      <c r="I16709" s="280" t="s">
        <v>846</v>
      </c>
      <c r="J16709" s="265">
        <v>-225.9</v>
      </c>
      <c r="K16709" s="83" t="str">
        <f>IFERROR(IFERROR(VLOOKUP(I16709,'DE-PARA'!B:D,3,0),VLOOKUP(I16709,'DE-PARA'!C:D,2,0)),"NÃO ENCONTRADO")</f>
        <v>Pessoal</v>
      </c>
      <c r="L16709" s="50" t="str">
        <f>VLOOKUP(K16709,'Base -Receita-Despesa'!$B:$AS,1,FALSE)</f>
        <v>Pessoal</v>
      </c>
    </row>
    <row r="16710" spans="1:12" x14ac:dyDescent="0.3">
      <c r="A16710" s="82" t="str">
        <f t="shared" si="522"/>
        <v>2020</v>
      </c>
      <c r="B16710" s="260" t="s">
        <v>2228</v>
      </c>
      <c r="C16710" s="261" t="s">
        <v>138</v>
      </c>
      <c r="D16710" s="74" t="str">
        <f t="shared" si="523"/>
        <v>jan/2020</v>
      </c>
      <c r="E16710" s="264">
        <v>43843</v>
      </c>
      <c r="F16710" s="282" t="s">
        <v>1070</v>
      </c>
      <c r="G16710" s="282" t="s">
        <v>2229</v>
      </c>
      <c r="H16710" s="265" t="s">
        <v>1071</v>
      </c>
      <c r="I16710" s="265" t="s">
        <v>2237</v>
      </c>
      <c r="J16710" s="266">
        <v>16157.9</v>
      </c>
      <c r="K16710" s="83" t="str">
        <f>IFERROR(IFERROR(VLOOKUP(I16710,'DE-PARA'!B:D,3,0),VLOOKUP(I16710,'DE-PARA'!C:D,2,0)),"NÃO ENCONTRADO")</f>
        <v>Entrada Conta Aplicação (+)</v>
      </c>
      <c r="L16710" s="50" t="str">
        <f>VLOOKUP(K16710,'Base -Receita-Despesa'!$B:$AS,1,FALSE)</f>
        <v>ENTRADA CONTA APLICAÇÃO (+)</v>
      </c>
    </row>
    <row r="16711" spans="1:12" x14ac:dyDescent="0.3">
      <c r="A16711" s="82" t="str">
        <f t="shared" si="522"/>
        <v>2020</v>
      </c>
      <c r="B16711" s="260" t="s">
        <v>2228</v>
      </c>
      <c r="C16711" s="261" t="s">
        <v>138</v>
      </c>
      <c r="D16711" s="74" t="str">
        <f t="shared" si="523"/>
        <v>jan/2020</v>
      </c>
      <c r="E16711" s="264">
        <v>43843</v>
      </c>
      <c r="F16711" s="282">
        <v>130</v>
      </c>
      <c r="G16711" s="282" t="s">
        <v>2229</v>
      </c>
      <c r="H16711" s="265" t="s">
        <v>3270</v>
      </c>
      <c r="I16711" s="265" t="s">
        <v>2177</v>
      </c>
      <c r="J16711" s="266">
        <v>-10000</v>
      </c>
      <c r="K16711" s="83" t="str">
        <f>IFERROR(IFERROR(VLOOKUP(I16711,'DE-PARA'!B:D,3,0),VLOOKUP(I16711,'DE-PARA'!C:D,2,0)),"NÃO ENCONTRADO")</f>
        <v>Pessoal</v>
      </c>
      <c r="L16711" s="50" t="str">
        <f>VLOOKUP(K16711,'Base -Receita-Despesa'!$B:$AS,1,FALSE)</f>
        <v>Pessoal</v>
      </c>
    </row>
    <row r="16712" spans="1:12" x14ac:dyDescent="0.3">
      <c r="A16712" s="82" t="str">
        <f t="shared" si="522"/>
        <v>2020</v>
      </c>
      <c r="B16712" s="260" t="s">
        <v>2228</v>
      </c>
      <c r="C16712" s="261" t="s">
        <v>138</v>
      </c>
      <c r="D16712" s="74" t="str">
        <f t="shared" si="523"/>
        <v>jan/2020</v>
      </c>
      <c r="E16712" s="264">
        <v>43843</v>
      </c>
      <c r="F16712" s="282" t="s">
        <v>1261</v>
      </c>
      <c r="G16712" s="282" t="s">
        <v>2229</v>
      </c>
      <c r="H16712" s="265" t="s">
        <v>2250</v>
      </c>
      <c r="I16712" s="265" t="s">
        <v>135</v>
      </c>
      <c r="J16712" s="265">
        <v>-9.5</v>
      </c>
      <c r="K16712" s="83" t="str">
        <f>IFERROR(IFERROR(VLOOKUP(I16712,'DE-PARA'!B:D,3,0),VLOOKUP(I16712,'DE-PARA'!C:D,2,0)),"NÃO ENCONTRADO")</f>
        <v>Outras Saídas</v>
      </c>
      <c r="L16712" s="50" t="str">
        <f>VLOOKUP(K16712,'Base -Receita-Despesa'!$B:$AS,1,FALSE)</f>
        <v>Outras Saídas</v>
      </c>
    </row>
    <row r="16713" spans="1:12" x14ac:dyDescent="0.3">
      <c r="A16713" s="82" t="str">
        <f t="shared" si="522"/>
        <v>2020</v>
      </c>
      <c r="B16713" s="260" t="s">
        <v>2228</v>
      </c>
      <c r="C16713" s="261" t="s">
        <v>138</v>
      </c>
      <c r="D16713" s="74" t="str">
        <f t="shared" si="523"/>
        <v>jan/2020</v>
      </c>
      <c r="E16713" s="264">
        <v>43844</v>
      </c>
      <c r="F16713" s="282" t="s">
        <v>4412</v>
      </c>
      <c r="G16713" s="282" t="s">
        <v>2229</v>
      </c>
      <c r="H16713" s="265" t="s">
        <v>5096</v>
      </c>
      <c r="I16713" s="265" t="s">
        <v>130</v>
      </c>
      <c r="J16713" s="265">
        <v>-598.57000000000005</v>
      </c>
      <c r="K16713" s="83" t="str">
        <f>IFERROR(IFERROR(VLOOKUP(I16713,'DE-PARA'!B:D,3,0),VLOOKUP(I16713,'DE-PARA'!C:D,2,0)),"NÃO ENCONTRADO")</f>
        <v>Rescisões Trabalhistas</v>
      </c>
      <c r="L16713" s="50" t="str">
        <f>VLOOKUP(K16713,'Base -Receita-Despesa'!$B:$AS,1,FALSE)</f>
        <v>Rescisões Trabalhistas</v>
      </c>
    </row>
    <row r="16714" spans="1:12" x14ac:dyDescent="0.3">
      <c r="A16714" s="82" t="str">
        <f t="shared" si="522"/>
        <v>2020</v>
      </c>
      <c r="B16714" s="260" t="s">
        <v>2228</v>
      </c>
      <c r="C16714" s="261" t="s">
        <v>138</v>
      </c>
      <c r="D16714" s="74" t="str">
        <f t="shared" si="523"/>
        <v>jan/2020</v>
      </c>
      <c r="E16714" s="264">
        <v>43844</v>
      </c>
      <c r="F16714" s="282" t="s">
        <v>3376</v>
      </c>
      <c r="G16714" s="282" t="s">
        <v>2229</v>
      </c>
      <c r="H16714" s="265" t="s">
        <v>5096</v>
      </c>
      <c r="I16714" s="265" t="s">
        <v>130</v>
      </c>
      <c r="J16714" s="266">
        <v>-2186.61</v>
      </c>
      <c r="K16714" s="83" t="str">
        <f>IFERROR(IFERROR(VLOOKUP(I16714,'DE-PARA'!B:D,3,0),VLOOKUP(I16714,'DE-PARA'!C:D,2,0)),"NÃO ENCONTRADO")</f>
        <v>Rescisões Trabalhistas</v>
      </c>
      <c r="L16714" s="50" t="str">
        <f>VLOOKUP(K16714,'Base -Receita-Despesa'!$B:$AS,1,FALSE)</f>
        <v>Rescisões Trabalhistas</v>
      </c>
    </row>
    <row r="16715" spans="1:12" x14ac:dyDescent="0.3">
      <c r="A16715" s="82" t="str">
        <f t="shared" si="522"/>
        <v>2020</v>
      </c>
      <c r="B16715" s="260" t="s">
        <v>2228</v>
      </c>
      <c r="C16715" s="261" t="s">
        <v>138</v>
      </c>
      <c r="D16715" s="74" t="str">
        <f t="shared" si="523"/>
        <v>jan/2020</v>
      </c>
      <c r="E16715" s="264">
        <v>43844</v>
      </c>
      <c r="F16715" s="282" t="s">
        <v>4412</v>
      </c>
      <c r="G16715" s="282" t="s">
        <v>2229</v>
      </c>
      <c r="H16715" s="265" t="s">
        <v>2359</v>
      </c>
      <c r="I16715" s="265" t="s">
        <v>130</v>
      </c>
      <c r="J16715" s="266">
        <v>-5645.02</v>
      </c>
      <c r="K16715" s="83" t="str">
        <f>IFERROR(IFERROR(VLOOKUP(I16715,'DE-PARA'!B:D,3,0),VLOOKUP(I16715,'DE-PARA'!C:D,2,0)),"NÃO ENCONTRADO")</f>
        <v>Rescisões Trabalhistas</v>
      </c>
      <c r="L16715" s="50" t="str">
        <f>VLOOKUP(K16715,'Base -Receita-Despesa'!$B:$AS,1,FALSE)</f>
        <v>Rescisões Trabalhistas</v>
      </c>
    </row>
    <row r="16716" spans="1:12" x14ac:dyDescent="0.3">
      <c r="A16716" s="82" t="str">
        <f t="shared" si="522"/>
        <v>2020</v>
      </c>
      <c r="B16716" s="260" t="s">
        <v>2228</v>
      </c>
      <c r="C16716" s="261" t="s">
        <v>138</v>
      </c>
      <c r="D16716" s="74" t="str">
        <f t="shared" si="523"/>
        <v>jan/2020</v>
      </c>
      <c r="E16716" s="264">
        <v>43844</v>
      </c>
      <c r="F16716" s="282" t="s">
        <v>3376</v>
      </c>
      <c r="G16716" s="282" t="s">
        <v>2229</v>
      </c>
      <c r="H16716" s="265" t="s">
        <v>2359</v>
      </c>
      <c r="I16716" s="265" t="s">
        <v>130</v>
      </c>
      <c r="J16716" s="266">
        <v>-14009.69</v>
      </c>
      <c r="K16716" s="83" t="str">
        <f>IFERROR(IFERROR(VLOOKUP(I16716,'DE-PARA'!B:D,3,0),VLOOKUP(I16716,'DE-PARA'!C:D,2,0)),"NÃO ENCONTRADO")</f>
        <v>Rescisões Trabalhistas</v>
      </c>
      <c r="L16716" s="50" t="str">
        <f>VLOOKUP(K16716,'Base -Receita-Despesa'!$B:$AS,1,FALSE)</f>
        <v>Rescisões Trabalhistas</v>
      </c>
    </row>
    <row r="16717" spans="1:12" x14ac:dyDescent="0.3">
      <c r="A16717" s="82" t="str">
        <f t="shared" si="522"/>
        <v>2020</v>
      </c>
      <c r="B16717" s="260" t="s">
        <v>2228</v>
      </c>
      <c r="C16717" s="261" t="s">
        <v>138</v>
      </c>
      <c r="D16717" s="74" t="str">
        <f t="shared" si="523"/>
        <v>jan/2020</v>
      </c>
      <c r="E16717" s="264">
        <v>43844</v>
      </c>
      <c r="F16717" s="282" t="s">
        <v>4412</v>
      </c>
      <c r="G16717" s="282" t="s">
        <v>2229</v>
      </c>
      <c r="H16717" s="265" t="s">
        <v>3767</v>
      </c>
      <c r="I16717" s="265" t="s">
        <v>130</v>
      </c>
      <c r="J16717" s="266">
        <v>-6079.38</v>
      </c>
      <c r="K16717" s="83" t="str">
        <f>IFERROR(IFERROR(VLOOKUP(I16717,'DE-PARA'!B:D,3,0),VLOOKUP(I16717,'DE-PARA'!C:D,2,0)),"NÃO ENCONTRADO")</f>
        <v>Rescisões Trabalhistas</v>
      </c>
      <c r="L16717" s="50" t="str">
        <f>VLOOKUP(K16717,'Base -Receita-Despesa'!$B:$AS,1,FALSE)</f>
        <v>Rescisões Trabalhistas</v>
      </c>
    </row>
    <row r="16718" spans="1:12" x14ac:dyDescent="0.3">
      <c r="A16718" s="82" t="str">
        <f t="shared" si="522"/>
        <v>2020</v>
      </c>
      <c r="B16718" s="260" t="s">
        <v>2228</v>
      </c>
      <c r="C16718" s="261" t="s">
        <v>138</v>
      </c>
      <c r="D16718" s="74" t="str">
        <f t="shared" si="523"/>
        <v>jan/2020</v>
      </c>
      <c r="E16718" s="264">
        <v>43844</v>
      </c>
      <c r="F16718" s="282" t="s">
        <v>3376</v>
      </c>
      <c r="G16718" s="282" t="s">
        <v>2229</v>
      </c>
      <c r="H16718" s="265" t="s">
        <v>3767</v>
      </c>
      <c r="I16718" s="265" t="s">
        <v>130</v>
      </c>
      <c r="J16718" s="266">
        <v>-9921.5400000000009</v>
      </c>
      <c r="K16718" s="83" t="str">
        <f>IFERROR(IFERROR(VLOOKUP(I16718,'DE-PARA'!B:D,3,0),VLOOKUP(I16718,'DE-PARA'!C:D,2,0)),"NÃO ENCONTRADO")</f>
        <v>Rescisões Trabalhistas</v>
      </c>
      <c r="L16718" s="50" t="str">
        <f>VLOOKUP(K16718,'Base -Receita-Despesa'!$B:$AS,1,FALSE)</f>
        <v>Rescisões Trabalhistas</v>
      </c>
    </row>
    <row r="16719" spans="1:12" x14ac:dyDescent="0.3">
      <c r="A16719" s="82" t="str">
        <f t="shared" si="522"/>
        <v>2020</v>
      </c>
      <c r="B16719" s="260" t="s">
        <v>2228</v>
      </c>
      <c r="C16719" s="261" t="s">
        <v>138</v>
      </c>
      <c r="D16719" s="74" t="str">
        <f t="shared" si="523"/>
        <v>jan/2020</v>
      </c>
      <c r="E16719" s="264">
        <v>43844</v>
      </c>
      <c r="F16719" s="282" t="s">
        <v>1070</v>
      </c>
      <c r="G16719" s="282" t="s">
        <v>2229</v>
      </c>
      <c r="H16719" s="265" t="s">
        <v>1071</v>
      </c>
      <c r="I16719" s="265" t="s">
        <v>2237</v>
      </c>
      <c r="J16719" s="266">
        <v>38469.31</v>
      </c>
      <c r="K16719" s="83" t="str">
        <f>IFERROR(IFERROR(VLOOKUP(I16719,'DE-PARA'!B:D,3,0),VLOOKUP(I16719,'DE-PARA'!C:D,2,0)),"NÃO ENCONTRADO")</f>
        <v>Entrada Conta Aplicação (+)</v>
      </c>
      <c r="L16719" s="50" t="str">
        <f>VLOOKUP(K16719,'Base -Receita-Despesa'!$B:$AS,1,FALSE)</f>
        <v>ENTRADA CONTA APLICAÇÃO (+)</v>
      </c>
    </row>
    <row r="16720" spans="1:12" x14ac:dyDescent="0.3">
      <c r="A16720" s="82" t="str">
        <f t="shared" si="522"/>
        <v>2020</v>
      </c>
      <c r="B16720" s="260" t="s">
        <v>2228</v>
      </c>
      <c r="C16720" s="261" t="s">
        <v>138</v>
      </c>
      <c r="D16720" s="74" t="str">
        <f t="shared" si="523"/>
        <v>jan/2020</v>
      </c>
      <c r="E16720" s="264">
        <v>43844</v>
      </c>
      <c r="F16720" s="282" t="s">
        <v>1261</v>
      </c>
      <c r="G16720" s="282" t="s">
        <v>2229</v>
      </c>
      <c r="H16720" s="265" t="s">
        <v>2250</v>
      </c>
      <c r="I16720" s="265" t="s">
        <v>135</v>
      </c>
      <c r="J16720" s="265">
        <v>-9.5</v>
      </c>
      <c r="K16720" s="83" t="str">
        <f>IFERROR(IFERROR(VLOOKUP(I16720,'DE-PARA'!B:D,3,0),VLOOKUP(I16720,'DE-PARA'!C:D,2,0)),"NÃO ENCONTRADO")</f>
        <v>Outras Saídas</v>
      </c>
      <c r="L16720" s="50" t="str">
        <f>VLOOKUP(K16720,'Base -Receita-Despesa'!$B:$AS,1,FALSE)</f>
        <v>Outras Saídas</v>
      </c>
    </row>
    <row r="16721" spans="1:12" x14ac:dyDescent="0.3">
      <c r="A16721" s="82" t="str">
        <f t="shared" si="522"/>
        <v>2020</v>
      </c>
      <c r="B16721" s="260" t="s">
        <v>2228</v>
      </c>
      <c r="C16721" s="261" t="s">
        <v>138</v>
      </c>
      <c r="D16721" s="74" t="str">
        <f t="shared" si="523"/>
        <v>jan/2020</v>
      </c>
      <c r="E16721" s="264">
        <v>43844</v>
      </c>
      <c r="F16721" s="282" t="s">
        <v>1261</v>
      </c>
      <c r="G16721" s="282" t="s">
        <v>2229</v>
      </c>
      <c r="H16721" s="265" t="s">
        <v>2250</v>
      </c>
      <c r="I16721" s="265" t="s">
        <v>135</v>
      </c>
      <c r="J16721" s="265">
        <v>-9.5</v>
      </c>
      <c r="K16721" s="83" t="str">
        <f>IFERROR(IFERROR(VLOOKUP(I16721,'DE-PARA'!B:D,3,0),VLOOKUP(I16721,'DE-PARA'!C:D,2,0)),"NÃO ENCONTRADO")</f>
        <v>Outras Saídas</v>
      </c>
      <c r="L16721" s="50" t="str">
        <f>VLOOKUP(K16721,'Base -Receita-Despesa'!$B:$AS,1,FALSE)</f>
        <v>Outras Saídas</v>
      </c>
    </row>
    <row r="16722" spans="1:12" x14ac:dyDescent="0.3">
      <c r="A16722" s="82" t="str">
        <f t="shared" si="522"/>
        <v>2020</v>
      </c>
      <c r="B16722" s="260" t="s">
        <v>2228</v>
      </c>
      <c r="C16722" s="261" t="s">
        <v>138</v>
      </c>
      <c r="D16722" s="74" t="str">
        <f t="shared" si="523"/>
        <v>jan/2020</v>
      </c>
      <c r="E16722" s="264">
        <v>43844</v>
      </c>
      <c r="F16722" s="282" t="s">
        <v>1261</v>
      </c>
      <c r="G16722" s="282" t="s">
        <v>2229</v>
      </c>
      <c r="H16722" s="265" t="s">
        <v>2250</v>
      </c>
      <c r="I16722" s="265" t="s">
        <v>135</v>
      </c>
      <c r="J16722" s="265">
        <v>-9.5</v>
      </c>
      <c r="K16722" s="83" t="str">
        <f>IFERROR(IFERROR(VLOOKUP(I16722,'DE-PARA'!B:D,3,0),VLOOKUP(I16722,'DE-PARA'!C:D,2,0)),"NÃO ENCONTRADO")</f>
        <v>Outras Saídas</v>
      </c>
      <c r="L16722" s="50" t="str">
        <f>VLOOKUP(K16722,'Base -Receita-Despesa'!$B:$AS,1,FALSE)</f>
        <v>Outras Saídas</v>
      </c>
    </row>
    <row r="16723" spans="1:12" x14ac:dyDescent="0.3">
      <c r="A16723" s="82" t="str">
        <f t="shared" si="522"/>
        <v>2020</v>
      </c>
      <c r="B16723" s="260" t="s">
        <v>2228</v>
      </c>
      <c r="C16723" s="261" t="s">
        <v>138</v>
      </c>
      <c r="D16723" s="74" t="str">
        <f t="shared" si="523"/>
        <v>jan/2020</v>
      </c>
      <c r="E16723" s="264">
        <v>43845</v>
      </c>
      <c r="F16723" s="282" t="s">
        <v>1261</v>
      </c>
      <c r="G16723" s="282" t="s">
        <v>2229</v>
      </c>
      <c r="H16723" s="265" t="s">
        <v>2338</v>
      </c>
      <c r="I16723" s="265" t="s">
        <v>135</v>
      </c>
      <c r="J16723" s="265">
        <v>-49.5</v>
      </c>
      <c r="K16723" s="83" t="str">
        <f>IFERROR(IFERROR(VLOOKUP(I16723,'DE-PARA'!B:D,3,0),VLOOKUP(I16723,'DE-PARA'!C:D,2,0)),"NÃO ENCONTRADO")</f>
        <v>Outras Saídas</v>
      </c>
      <c r="L16723" s="50" t="str">
        <f>VLOOKUP(K16723,'Base -Receita-Despesa'!$B:$AS,1,FALSE)</f>
        <v>Outras Saídas</v>
      </c>
    </row>
    <row r="16724" spans="1:12" x14ac:dyDescent="0.3">
      <c r="A16724" s="82" t="str">
        <f t="shared" si="522"/>
        <v>2020</v>
      </c>
      <c r="B16724" s="260" t="s">
        <v>2228</v>
      </c>
      <c r="C16724" s="261" t="s">
        <v>138</v>
      </c>
      <c r="D16724" s="74" t="str">
        <f t="shared" si="523"/>
        <v>jan/2020</v>
      </c>
      <c r="E16724" s="264">
        <v>43845</v>
      </c>
      <c r="F16724" s="282" t="s">
        <v>1070</v>
      </c>
      <c r="G16724" s="282" t="s">
        <v>2229</v>
      </c>
      <c r="H16724" s="265" t="s">
        <v>1071</v>
      </c>
      <c r="I16724" s="265" t="s">
        <v>2237</v>
      </c>
      <c r="J16724" s="265">
        <v>49.5</v>
      </c>
      <c r="K16724" s="83" t="str">
        <f>IFERROR(IFERROR(VLOOKUP(I16724,'DE-PARA'!B:D,3,0),VLOOKUP(I16724,'DE-PARA'!C:D,2,0)),"NÃO ENCONTRADO")</f>
        <v>Entrada Conta Aplicação (+)</v>
      </c>
      <c r="L16724" s="50" t="str">
        <f>VLOOKUP(K16724,'Base -Receita-Despesa'!$B:$AS,1,FALSE)</f>
        <v>ENTRADA CONTA APLICAÇÃO (+)</v>
      </c>
    </row>
    <row r="16725" spans="1:12" x14ac:dyDescent="0.3">
      <c r="A16725" s="82" t="str">
        <f t="shared" si="522"/>
        <v>2020</v>
      </c>
      <c r="B16725" s="260" t="s">
        <v>2228</v>
      </c>
      <c r="C16725" s="261" t="s">
        <v>138</v>
      </c>
      <c r="D16725" s="74" t="str">
        <f t="shared" si="523"/>
        <v>jan/2020</v>
      </c>
      <c r="E16725" s="264">
        <v>43846</v>
      </c>
      <c r="F16725" s="282" t="s">
        <v>4412</v>
      </c>
      <c r="G16725" s="282" t="s">
        <v>2229</v>
      </c>
      <c r="H16725" s="265" t="s">
        <v>4324</v>
      </c>
      <c r="I16725" s="265" t="s">
        <v>130</v>
      </c>
      <c r="J16725" s="266">
        <v>-2377.98</v>
      </c>
      <c r="K16725" s="83" t="str">
        <f>IFERROR(IFERROR(VLOOKUP(I16725,'DE-PARA'!B:D,3,0),VLOOKUP(I16725,'DE-PARA'!C:D,2,0)),"NÃO ENCONTRADO")</f>
        <v>Rescisões Trabalhistas</v>
      </c>
      <c r="L16725" s="50" t="str">
        <f>VLOOKUP(K16725,'Base -Receita-Despesa'!$B:$AS,1,FALSE)</f>
        <v>Rescisões Trabalhistas</v>
      </c>
    </row>
    <row r="16726" spans="1:12" x14ac:dyDescent="0.3">
      <c r="A16726" s="82" t="str">
        <f t="shared" si="522"/>
        <v>2020</v>
      </c>
      <c r="B16726" s="260" t="s">
        <v>2228</v>
      </c>
      <c r="C16726" s="261" t="s">
        <v>138</v>
      </c>
      <c r="D16726" s="74" t="str">
        <f t="shared" si="523"/>
        <v>jan/2020</v>
      </c>
      <c r="E16726" s="264">
        <v>43846</v>
      </c>
      <c r="F16726" s="282" t="s">
        <v>3376</v>
      </c>
      <c r="G16726" s="282" t="s">
        <v>2229</v>
      </c>
      <c r="H16726" s="265" t="s">
        <v>4324</v>
      </c>
      <c r="I16726" s="265" t="s">
        <v>130</v>
      </c>
      <c r="J16726" s="266">
        <v>-5127.7700000000004</v>
      </c>
      <c r="K16726" s="83" t="str">
        <f>IFERROR(IFERROR(VLOOKUP(I16726,'DE-PARA'!B:D,3,0),VLOOKUP(I16726,'DE-PARA'!C:D,2,0)),"NÃO ENCONTRADO")</f>
        <v>Rescisões Trabalhistas</v>
      </c>
      <c r="L16726" s="50" t="str">
        <f>VLOOKUP(K16726,'Base -Receita-Despesa'!$B:$AS,1,FALSE)</f>
        <v>Rescisões Trabalhistas</v>
      </c>
    </row>
    <row r="16727" spans="1:12" x14ac:dyDescent="0.3">
      <c r="A16727" s="82" t="str">
        <f t="shared" si="522"/>
        <v>2020</v>
      </c>
      <c r="B16727" s="260" t="s">
        <v>2228</v>
      </c>
      <c r="C16727" s="261" t="s">
        <v>138</v>
      </c>
      <c r="D16727" s="74" t="str">
        <f t="shared" si="523"/>
        <v>jan/2020</v>
      </c>
      <c r="E16727" s="264">
        <v>43846</v>
      </c>
      <c r="F16727" s="282" t="s">
        <v>3376</v>
      </c>
      <c r="G16727" s="282" t="s">
        <v>2229</v>
      </c>
      <c r="H16727" s="265" t="s">
        <v>2746</v>
      </c>
      <c r="I16727" s="265" t="s">
        <v>130</v>
      </c>
      <c r="J16727" s="266">
        <v>-3178.63</v>
      </c>
      <c r="K16727" s="83" t="str">
        <f>IFERROR(IFERROR(VLOOKUP(I16727,'DE-PARA'!B:D,3,0),VLOOKUP(I16727,'DE-PARA'!C:D,2,0)),"NÃO ENCONTRADO")</f>
        <v>Rescisões Trabalhistas</v>
      </c>
      <c r="L16727" s="50" t="str">
        <f>VLOOKUP(K16727,'Base -Receita-Despesa'!$B:$AS,1,FALSE)</f>
        <v>Rescisões Trabalhistas</v>
      </c>
    </row>
    <row r="16728" spans="1:12" x14ac:dyDescent="0.3">
      <c r="A16728" s="82" t="str">
        <f t="shared" si="522"/>
        <v>2020</v>
      </c>
      <c r="B16728" s="260" t="s">
        <v>2228</v>
      </c>
      <c r="C16728" s="261" t="s">
        <v>138</v>
      </c>
      <c r="D16728" s="74" t="str">
        <f t="shared" si="523"/>
        <v>jan/2020</v>
      </c>
      <c r="E16728" s="264">
        <v>43846</v>
      </c>
      <c r="F16728" s="282" t="s">
        <v>4412</v>
      </c>
      <c r="G16728" s="282" t="s">
        <v>2229</v>
      </c>
      <c r="H16728" s="265" t="s">
        <v>2746</v>
      </c>
      <c r="I16728" s="265" t="s">
        <v>130</v>
      </c>
      <c r="J16728" s="266">
        <v>-1678.23</v>
      </c>
      <c r="K16728" s="83" t="str">
        <f>IFERROR(IFERROR(VLOOKUP(I16728,'DE-PARA'!B:D,3,0),VLOOKUP(I16728,'DE-PARA'!C:D,2,0)),"NÃO ENCONTRADO")</f>
        <v>Rescisões Trabalhistas</v>
      </c>
      <c r="L16728" s="50" t="str">
        <f>VLOOKUP(K16728,'Base -Receita-Despesa'!$B:$AS,1,FALSE)</f>
        <v>Rescisões Trabalhistas</v>
      </c>
    </row>
    <row r="16729" spans="1:12" x14ac:dyDescent="0.3">
      <c r="A16729" s="82" t="str">
        <f t="shared" si="522"/>
        <v>2020</v>
      </c>
      <c r="B16729" s="260" t="s">
        <v>2228</v>
      </c>
      <c r="C16729" s="261" t="s">
        <v>138</v>
      </c>
      <c r="D16729" s="74" t="str">
        <f t="shared" si="523"/>
        <v>jan/2020</v>
      </c>
      <c r="E16729" s="264">
        <v>43846</v>
      </c>
      <c r="F16729" s="282" t="s">
        <v>4412</v>
      </c>
      <c r="G16729" s="282" t="s">
        <v>2229</v>
      </c>
      <c r="H16729" s="265" t="s">
        <v>5095</v>
      </c>
      <c r="I16729" s="265" t="s">
        <v>130</v>
      </c>
      <c r="J16729" s="266">
        <v>-1614.2</v>
      </c>
      <c r="K16729" s="83" t="str">
        <f>IFERROR(IFERROR(VLOOKUP(I16729,'DE-PARA'!B:D,3,0),VLOOKUP(I16729,'DE-PARA'!C:D,2,0)),"NÃO ENCONTRADO")</f>
        <v>Rescisões Trabalhistas</v>
      </c>
      <c r="L16729" s="50" t="str">
        <f>VLOOKUP(K16729,'Base -Receita-Despesa'!$B:$AS,1,FALSE)</f>
        <v>Rescisões Trabalhistas</v>
      </c>
    </row>
    <row r="16730" spans="1:12" x14ac:dyDescent="0.3">
      <c r="A16730" s="82" t="str">
        <f t="shared" si="522"/>
        <v>2020</v>
      </c>
      <c r="B16730" s="260" t="s">
        <v>2228</v>
      </c>
      <c r="C16730" s="261" t="s">
        <v>138</v>
      </c>
      <c r="D16730" s="74" t="str">
        <f t="shared" si="523"/>
        <v>jan/2020</v>
      </c>
      <c r="E16730" s="264">
        <v>43846</v>
      </c>
      <c r="F16730" s="282" t="s">
        <v>4412</v>
      </c>
      <c r="G16730" s="282" t="s">
        <v>2229</v>
      </c>
      <c r="H16730" s="265" t="s">
        <v>5097</v>
      </c>
      <c r="I16730" s="265" t="s">
        <v>130</v>
      </c>
      <c r="J16730" s="266">
        <v>-2663.1</v>
      </c>
      <c r="K16730" s="83" t="str">
        <f>IFERROR(IFERROR(VLOOKUP(I16730,'DE-PARA'!B:D,3,0),VLOOKUP(I16730,'DE-PARA'!C:D,2,0)),"NÃO ENCONTRADO")</f>
        <v>Rescisões Trabalhistas</v>
      </c>
      <c r="L16730" s="50" t="str">
        <f>VLOOKUP(K16730,'Base -Receita-Despesa'!$B:$AS,1,FALSE)</f>
        <v>Rescisões Trabalhistas</v>
      </c>
    </row>
    <row r="16731" spans="1:12" x14ac:dyDescent="0.3">
      <c r="A16731" s="82" t="str">
        <f t="shared" si="522"/>
        <v>2020</v>
      </c>
      <c r="B16731" s="260" t="s">
        <v>2228</v>
      </c>
      <c r="C16731" s="261" t="s">
        <v>138</v>
      </c>
      <c r="D16731" s="74" t="str">
        <f t="shared" si="523"/>
        <v>jan/2020</v>
      </c>
      <c r="E16731" s="264">
        <v>43846</v>
      </c>
      <c r="F16731" s="282" t="s">
        <v>3376</v>
      </c>
      <c r="G16731" s="282" t="s">
        <v>2229</v>
      </c>
      <c r="H16731" s="265" t="s">
        <v>5097</v>
      </c>
      <c r="I16731" s="265" t="s">
        <v>130</v>
      </c>
      <c r="J16731" s="266">
        <v>-5619.29</v>
      </c>
      <c r="K16731" s="83" t="str">
        <f>IFERROR(IFERROR(VLOOKUP(I16731,'DE-PARA'!B:D,3,0),VLOOKUP(I16731,'DE-PARA'!C:D,2,0)),"NÃO ENCONTRADO")</f>
        <v>Rescisões Trabalhistas</v>
      </c>
      <c r="L16731" s="50" t="str">
        <f>VLOOKUP(K16731,'Base -Receita-Despesa'!$B:$AS,1,FALSE)</f>
        <v>Rescisões Trabalhistas</v>
      </c>
    </row>
    <row r="16732" spans="1:12" x14ac:dyDescent="0.3">
      <c r="A16732" s="82" t="str">
        <f t="shared" si="522"/>
        <v>2020</v>
      </c>
      <c r="B16732" s="260" t="s">
        <v>2228</v>
      </c>
      <c r="C16732" s="261" t="s">
        <v>138</v>
      </c>
      <c r="D16732" s="74" t="str">
        <f t="shared" si="523"/>
        <v>jan/2020</v>
      </c>
      <c r="E16732" s="264">
        <v>43846</v>
      </c>
      <c r="F16732" s="282" t="s">
        <v>1070</v>
      </c>
      <c r="G16732" s="282" t="s">
        <v>2229</v>
      </c>
      <c r="H16732" s="265" t="s">
        <v>1071</v>
      </c>
      <c r="I16732" s="265" t="s">
        <v>2237</v>
      </c>
      <c r="J16732" s="266">
        <v>28304.77</v>
      </c>
      <c r="K16732" s="83" t="str">
        <f>IFERROR(IFERROR(VLOOKUP(I16732,'DE-PARA'!B:D,3,0),VLOOKUP(I16732,'DE-PARA'!C:D,2,0)),"NÃO ENCONTRADO")</f>
        <v>Entrada Conta Aplicação (+)</v>
      </c>
      <c r="L16732" s="50" t="str">
        <f>VLOOKUP(K16732,'Base -Receita-Despesa'!$B:$AS,1,FALSE)</f>
        <v>ENTRADA CONTA APLICAÇÃO (+)</v>
      </c>
    </row>
    <row r="16733" spans="1:12" x14ac:dyDescent="0.3">
      <c r="A16733" s="82" t="str">
        <f t="shared" si="522"/>
        <v>2020</v>
      </c>
      <c r="B16733" s="260" t="s">
        <v>2228</v>
      </c>
      <c r="C16733" s="261" t="s">
        <v>138</v>
      </c>
      <c r="D16733" s="74" t="str">
        <f t="shared" si="523"/>
        <v>jan/2020</v>
      </c>
      <c r="E16733" s="264">
        <v>43846</v>
      </c>
      <c r="F16733" s="282" t="s">
        <v>1261</v>
      </c>
      <c r="G16733" s="282" t="s">
        <v>2229</v>
      </c>
      <c r="H16733" s="265" t="s">
        <v>2250</v>
      </c>
      <c r="I16733" s="265" t="s">
        <v>135</v>
      </c>
      <c r="J16733" s="265">
        <v>-9.5</v>
      </c>
      <c r="K16733" s="83" t="str">
        <f>IFERROR(IFERROR(VLOOKUP(I16733,'DE-PARA'!B:D,3,0),VLOOKUP(I16733,'DE-PARA'!C:D,2,0)),"NÃO ENCONTRADO")</f>
        <v>Outras Saídas</v>
      </c>
      <c r="L16733" s="50" t="str">
        <f>VLOOKUP(K16733,'Base -Receita-Despesa'!$B:$AS,1,FALSE)</f>
        <v>Outras Saídas</v>
      </c>
    </row>
    <row r="16734" spans="1:12" x14ac:dyDescent="0.3">
      <c r="A16734" s="82" t="str">
        <f t="shared" si="522"/>
        <v>2020</v>
      </c>
      <c r="B16734" s="260" t="s">
        <v>2228</v>
      </c>
      <c r="C16734" s="261" t="s">
        <v>138</v>
      </c>
      <c r="D16734" s="74" t="str">
        <f t="shared" si="523"/>
        <v>jan/2020</v>
      </c>
      <c r="E16734" s="264">
        <v>43846</v>
      </c>
      <c r="F16734" s="282" t="s">
        <v>3376</v>
      </c>
      <c r="G16734" s="282" t="s">
        <v>2229</v>
      </c>
      <c r="H16734" s="265" t="s">
        <v>5098</v>
      </c>
      <c r="I16734" s="265" t="s">
        <v>130</v>
      </c>
      <c r="J16734" s="266">
        <v>-4325.5600000000004</v>
      </c>
      <c r="K16734" s="83" t="str">
        <f>IFERROR(IFERROR(VLOOKUP(I16734,'DE-PARA'!B:D,3,0),VLOOKUP(I16734,'DE-PARA'!C:D,2,0)),"NÃO ENCONTRADO")</f>
        <v>Rescisões Trabalhistas</v>
      </c>
      <c r="L16734" s="50" t="str">
        <f>VLOOKUP(K16734,'Base -Receita-Despesa'!$B:$AS,1,FALSE)</f>
        <v>Rescisões Trabalhistas</v>
      </c>
    </row>
    <row r="16735" spans="1:12" x14ac:dyDescent="0.3">
      <c r="A16735" s="82" t="str">
        <f t="shared" si="522"/>
        <v>2020</v>
      </c>
      <c r="B16735" s="260" t="s">
        <v>2228</v>
      </c>
      <c r="C16735" s="261" t="s">
        <v>138</v>
      </c>
      <c r="D16735" s="74" t="str">
        <f t="shared" si="523"/>
        <v>jan/2020</v>
      </c>
      <c r="E16735" s="264">
        <v>43846</v>
      </c>
      <c r="F16735" s="282" t="s">
        <v>4412</v>
      </c>
      <c r="G16735" s="282" t="s">
        <v>2229</v>
      </c>
      <c r="H16735" s="265" t="s">
        <v>5098</v>
      </c>
      <c r="I16735" s="265" t="s">
        <v>130</v>
      </c>
      <c r="J16735" s="266">
        <v>-1710.51</v>
      </c>
      <c r="K16735" s="83" t="str">
        <f>IFERROR(IFERROR(VLOOKUP(I16735,'DE-PARA'!B:D,3,0),VLOOKUP(I16735,'DE-PARA'!C:D,2,0)),"NÃO ENCONTRADO")</f>
        <v>Rescisões Trabalhistas</v>
      </c>
      <c r="L16735" s="50" t="str">
        <f>VLOOKUP(K16735,'Base -Receita-Despesa'!$B:$AS,1,FALSE)</f>
        <v>Rescisões Trabalhistas</v>
      </c>
    </row>
    <row r="16736" spans="1:12" x14ac:dyDescent="0.3">
      <c r="A16736" s="82" t="str">
        <f t="shared" si="522"/>
        <v>2020</v>
      </c>
      <c r="B16736" s="260" t="s">
        <v>2228</v>
      </c>
      <c r="C16736" s="261" t="s">
        <v>138</v>
      </c>
      <c r="D16736" s="74" t="str">
        <f t="shared" si="523"/>
        <v>jan/2020</v>
      </c>
      <c r="E16736" s="264">
        <v>43847</v>
      </c>
      <c r="F16736" s="318" t="s">
        <v>4622</v>
      </c>
      <c r="G16736" s="318" t="s">
        <v>2229</v>
      </c>
      <c r="H16736" s="280" t="s">
        <v>5059</v>
      </c>
      <c r="I16736" s="280" t="s">
        <v>194</v>
      </c>
      <c r="J16736" s="266">
        <v>-2584</v>
      </c>
      <c r="K16736" s="83" t="str">
        <f>IFERROR(IFERROR(VLOOKUP(I16736,'DE-PARA'!B:D,3,0),VLOOKUP(I16736,'DE-PARA'!C:D,2,0)),"NÃO ENCONTRADO")</f>
        <v>Encargos sobre Folha de Pagamento</v>
      </c>
      <c r="L16736" s="50" t="str">
        <f>VLOOKUP(K16736,'Base -Receita-Despesa'!$B:$AS,1,FALSE)</f>
        <v>Encargos sobre Folha de Pagamento</v>
      </c>
    </row>
    <row r="16737" spans="1:12" x14ac:dyDescent="0.3">
      <c r="A16737" s="82" t="str">
        <f t="shared" si="522"/>
        <v>2020</v>
      </c>
      <c r="B16737" s="260" t="s">
        <v>2228</v>
      </c>
      <c r="C16737" s="261" t="s">
        <v>138</v>
      </c>
      <c r="D16737" s="74" t="str">
        <f t="shared" si="523"/>
        <v>jan/2020</v>
      </c>
      <c r="E16737" s="264">
        <v>43847</v>
      </c>
      <c r="F16737" s="318" t="s">
        <v>5099</v>
      </c>
      <c r="G16737" s="282" t="s">
        <v>2284</v>
      </c>
      <c r="H16737" s="265" t="s">
        <v>2654</v>
      </c>
      <c r="I16737" s="265" t="s">
        <v>120</v>
      </c>
      <c r="J16737" s="270">
        <v>-78.03</v>
      </c>
      <c r="K16737" s="83" t="str">
        <f>IFERROR(IFERROR(VLOOKUP(I16737,'DE-PARA'!B:D,3,0),VLOOKUP(I16737,'DE-PARA'!C:D,2,0)),"NÃO ENCONTRADO")</f>
        <v>Serviços</v>
      </c>
      <c r="L16737" s="50" t="str">
        <f>VLOOKUP(K16737,'Base -Receita-Despesa'!$B:$AS,1,FALSE)</f>
        <v>Serviços</v>
      </c>
    </row>
    <row r="16738" spans="1:12" x14ac:dyDescent="0.3">
      <c r="A16738" s="82" t="str">
        <f t="shared" si="522"/>
        <v>2020</v>
      </c>
      <c r="B16738" s="260" t="s">
        <v>2228</v>
      </c>
      <c r="C16738" s="261" t="s">
        <v>138</v>
      </c>
      <c r="D16738" s="74" t="str">
        <f t="shared" si="523"/>
        <v>jan/2020</v>
      </c>
      <c r="E16738" s="264">
        <v>43847</v>
      </c>
      <c r="F16738" s="282" t="s">
        <v>4412</v>
      </c>
      <c r="G16738" s="282" t="s">
        <v>2229</v>
      </c>
      <c r="H16738" s="280" t="s">
        <v>2417</v>
      </c>
      <c r="I16738" s="265" t="s">
        <v>130</v>
      </c>
      <c r="J16738" s="266">
        <v>-3138.05</v>
      </c>
      <c r="K16738" s="83" t="str">
        <f>IFERROR(IFERROR(VLOOKUP(I16738,'DE-PARA'!B:D,3,0),VLOOKUP(I16738,'DE-PARA'!C:D,2,0)),"NÃO ENCONTRADO")</f>
        <v>Rescisões Trabalhistas</v>
      </c>
      <c r="L16738" s="50" t="str">
        <f>VLOOKUP(K16738,'Base -Receita-Despesa'!$B:$AS,1,FALSE)</f>
        <v>Rescisões Trabalhistas</v>
      </c>
    </row>
    <row r="16739" spans="1:12" x14ac:dyDescent="0.3">
      <c r="A16739" s="82" t="str">
        <f t="shared" si="522"/>
        <v>2020</v>
      </c>
      <c r="B16739" s="260" t="s">
        <v>2228</v>
      </c>
      <c r="C16739" s="261" t="s">
        <v>138</v>
      </c>
      <c r="D16739" s="74" t="str">
        <f t="shared" si="523"/>
        <v>jan/2020</v>
      </c>
      <c r="E16739" s="264">
        <v>43847</v>
      </c>
      <c r="F16739" s="282" t="s">
        <v>3376</v>
      </c>
      <c r="G16739" s="282" t="s">
        <v>2229</v>
      </c>
      <c r="H16739" s="265" t="s">
        <v>2417</v>
      </c>
      <c r="I16739" s="265" t="s">
        <v>130</v>
      </c>
      <c r="J16739" s="266">
        <v>-10116.77</v>
      </c>
      <c r="K16739" s="83" t="str">
        <f>IFERROR(IFERROR(VLOOKUP(I16739,'DE-PARA'!B:D,3,0),VLOOKUP(I16739,'DE-PARA'!C:D,2,0)),"NÃO ENCONTRADO")</f>
        <v>Rescisões Trabalhistas</v>
      </c>
      <c r="L16739" s="50" t="str">
        <f>VLOOKUP(K16739,'Base -Receita-Despesa'!$B:$AS,1,FALSE)</f>
        <v>Rescisões Trabalhistas</v>
      </c>
    </row>
    <row r="16740" spans="1:12" x14ac:dyDescent="0.3">
      <c r="A16740" s="82" t="str">
        <f t="shared" si="522"/>
        <v>2020</v>
      </c>
      <c r="B16740" s="260" t="s">
        <v>2228</v>
      </c>
      <c r="C16740" s="261" t="s">
        <v>138</v>
      </c>
      <c r="D16740" s="74" t="str">
        <f t="shared" si="523"/>
        <v>jan/2020</v>
      </c>
      <c r="E16740" s="264">
        <v>43847</v>
      </c>
      <c r="F16740" s="318" t="s">
        <v>3975</v>
      </c>
      <c r="G16740" s="282" t="s">
        <v>2330</v>
      </c>
      <c r="H16740" s="265" t="s">
        <v>4753</v>
      </c>
      <c r="I16740" s="265" t="s">
        <v>2176</v>
      </c>
      <c r="J16740" s="275">
        <v>-18679.36</v>
      </c>
      <c r="K16740" s="83" t="str">
        <f>IFERROR(IFERROR(VLOOKUP(I16740,'DE-PARA'!B:D,3,0),VLOOKUP(I16740,'DE-PARA'!C:D,2,0)),"NÃO ENCONTRADO")</f>
        <v>Pessoal</v>
      </c>
      <c r="L16740" s="50" t="str">
        <f>VLOOKUP(K16740,'Base -Receita-Despesa'!$B:$AS,1,FALSE)</f>
        <v>Pessoal</v>
      </c>
    </row>
    <row r="16741" spans="1:12" x14ac:dyDescent="0.3">
      <c r="A16741" s="82" t="str">
        <f t="shared" si="522"/>
        <v>2020</v>
      </c>
      <c r="B16741" s="260" t="s">
        <v>2228</v>
      </c>
      <c r="C16741" s="261" t="s">
        <v>138</v>
      </c>
      <c r="D16741" s="74" t="str">
        <f t="shared" si="523"/>
        <v>jan/2020</v>
      </c>
      <c r="E16741" s="264">
        <v>43847</v>
      </c>
      <c r="F16741" s="318" t="s">
        <v>3964</v>
      </c>
      <c r="G16741" s="282" t="s">
        <v>4022</v>
      </c>
      <c r="H16741" s="265" t="s">
        <v>4753</v>
      </c>
      <c r="I16741" s="265" t="s">
        <v>2176</v>
      </c>
      <c r="J16741" s="275">
        <v>-6599.47</v>
      </c>
      <c r="K16741" s="83" t="str">
        <f>IFERROR(IFERROR(VLOOKUP(I16741,'DE-PARA'!B:D,3,0),VLOOKUP(I16741,'DE-PARA'!C:D,2,0)),"NÃO ENCONTRADO")</f>
        <v>Pessoal</v>
      </c>
      <c r="L16741" s="50" t="str">
        <f>VLOOKUP(K16741,'Base -Receita-Despesa'!$B:$AS,1,FALSE)</f>
        <v>Pessoal</v>
      </c>
    </row>
    <row r="16742" spans="1:12" x14ac:dyDescent="0.3">
      <c r="A16742" s="82" t="str">
        <f t="shared" si="522"/>
        <v>2020</v>
      </c>
      <c r="B16742" s="260" t="s">
        <v>2228</v>
      </c>
      <c r="C16742" s="261" t="s">
        <v>138</v>
      </c>
      <c r="D16742" s="74" t="str">
        <f t="shared" si="523"/>
        <v>jan/2020</v>
      </c>
      <c r="E16742" s="264">
        <v>43847</v>
      </c>
      <c r="F16742" s="318" t="s">
        <v>3974</v>
      </c>
      <c r="G16742" s="282" t="s">
        <v>2281</v>
      </c>
      <c r="H16742" s="265" t="s">
        <v>4753</v>
      </c>
      <c r="I16742" s="265" t="s">
        <v>2176</v>
      </c>
      <c r="J16742" s="270">
        <v>-422.51</v>
      </c>
      <c r="K16742" s="83" t="str">
        <f>IFERROR(IFERROR(VLOOKUP(I16742,'DE-PARA'!B:D,3,0),VLOOKUP(I16742,'DE-PARA'!C:D,2,0)),"NÃO ENCONTRADO")</f>
        <v>Pessoal</v>
      </c>
      <c r="L16742" s="50" t="str">
        <f>VLOOKUP(K16742,'Base -Receita-Despesa'!$B:$AS,1,FALSE)</f>
        <v>Pessoal</v>
      </c>
    </row>
    <row r="16743" spans="1:12" x14ac:dyDescent="0.3">
      <c r="A16743" s="82" t="str">
        <f t="shared" si="522"/>
        <v>2020</v>
      </c>
      <c r="B16743" s="260" t="s">
        <v>2228</v>
      </c>
      <c r="C16743" s="261" t="s">
        <v>138</v>
      </c>
      <c r="D16743" s="74" t="str">
        <f t="shared" si="523"/>
        <v>jan/2020</v>
      </c>
      <c r="E16743" s="264">
        <v>43847</v>
      </c>
      <c r="F16743" s="318" t="s">
        <v>5100</v>
      </c>
      <c r="G16743" s="282" t="s">
        <v>5101</v>
      </c>
      <c r="H16743" s="265" t="s">
        <v>4753</v>
      </c>
      <c r="I16743" s="265" t="s">
        <v>2176</v>
      </c>
      <c r="J16743" s="270">
        <v>-924.42</v>
      </c>
      <c r="K16743" s="83" t="str">
        <f>IFERROR(IFERROR(VLOOKUP(I16743,'DE-PARA'!B:D,3,0),VLOOKUP(I16743,'DE-PARA'!C:D,2,0)),"NÃO ENCONTRADO")</f>
        <v>Pessoal</v>
      </c>
      <c r="L16743" s="50" t="str">
        <f>VLOOKUP(K16743,'Base -Receita-Despesa'!$B:$AS,1,FALSE)</f>
        <v>Pessoal</v>
      </c>
    </row>
    <row r="16744" spans="1:12" x14ac:dyDescent="0.3">
      <c r="A16744" s="82" t="str">
        <f t="shared" si="522"/>
        <v>2020</v>
      </c>
      <c r="B16744" s="260" t="s">
        <v>2228</v>
      </c>
      <c r="C16744" s="261" t="s">
        <v>138</v>
      </c>
      <c r="D16744" s="74" t="str">
        <f t="shared" si="523"/>
        <v>jan/2020</v>
      </c>
      <c r="E16744" s="264">
        <v>43847</v>
      </c>
      <c r="F16744" s="318" t="s">
        <v>3081</v>
      </c>
      <c r="G16744" s="282" t="s">
        <v>5102</v>
      </c>
      <c r="H16744" s="265" t="s">
        <v>4753</v>
      </c>
      <c r="I16744" s="265" t="s">
        <v>2176</v>
      </c>
      <c r="J16744" s="275">
        <v>-18667.759999999998</v>
      </c>
      <c r="K16744" s="83" t="str">
        <f>IFERROR(IFERROR(VLOOKUP(I16744,'DE-PARA'!B:D,3,0),VLOOKUP(I16744,'DE-PARA'!C:D,2,0)),"NÃO ENCONTRADO")</f>
        <v>Pessoal</v>
      </c>
      <c r="L16744" s="50" t="str">
        <f>VLOOKUP(K16744,'Base -Receita-Despesa'!$B:$AS,1,FALSE)</f>
        <v>Pessoal</v>
      </c>
    </row>
    <row r="16745" spans="1:12" x14ac:dyDescent="0.3">
      <c r="A16745" s="82" t="str">
        <f t="shared" si="522"/>
        <v>2020</v>
      </c>
      <c r="B16745" s="260" t="s">
        <v>2228</v>
      </c>
      <c r="C16745" s="261" t="s">
        <v>138</v>
      </c>
      <c r="D16745" s="74" t="str">
        <f t="shared" si="523"/>
        <v>jan/2020</v>
      </c>
      <c r="E16745" s="264">
        <v>43847</v>
      </c>
      <c r="F16745" s="318" t="s">
        <v>3083</v>
      </c>
      <c r="G16745" s="282" t="s">
        <v>5103</v>
      </c>
      <c r="H16745" s="265" t="s">
        <v>4753</v>
      </c>
      <c r="I16745" s="265" t="s">
        <v>2176</v>
      </c>
      <c r="J16745" s="275">
        <v>-9250.07</v>
      </c>
      <c r="K16745" s="83" t="str">
        <f>IFERROR(IFERROR(VLOOKUP(I16745,'DE-PARA'!B:D,3,0),VLOOKUP(I16745,'DE-PARA'!C:D,2,0)),"NÃO ENCONTRADO")</f>
        <v>Pessoal</v>
      </c>
      <c r="L16745" s="50" t="str">
        <f>VLOOKUP(K16745,'Base -Receita-Despesa'!$B:$AS,1,FALSE)</f>
        <v>Pessoal</v>
      </c>
    </row>
    <row r="16746" spans="1:12" x14ac:dyDescent="0.3">
      <c r="A16746" s="82" t="str">
        <f t="shared" ref="A16746:A16809" si="524">IF(K16746="NÃO ENCONTRADO",0,RIGHT(D16746,4))</f>
        <v>2020</v>
      </c>
      <c r="B16746" s="260" t="s">
        <v>2228</v>
      </c>
      <c r="C16746" s="261" t="s">
        <v>138</v>
      </c>
      <c r="D16746" s="74" t="str">
        <f t="shared" si="523"/>
        <v>jan/2020</v>
      </c>
      <c r="E16746" s="264">
        <v>43847</v>
      </c>
      <c r="F16746" s="318" t="s">
        <v>3082</v>
      </c>
      <c r="G16746" s="282" t="s">
        <v>5104</v>
      </c>
      <c r="H16746" s="265" t="s">
        <v>4753</v>
      </c>
      <c r="I16746" s="265" t="s">
        <v>2176</v>
      </c>
      <c r="J16746" s="270">
        <v>-422.96</v>
      </c>
      <c r="K16746" s="83" t="str">
        <f>IFERROR(IFERROR(VLOOKUP(I16746,'DE-PARA'!B:D,3,0),VLOOKUP(I16746,'DE-PARA'!C:D,2,0)),"NÃO ENCONTRADO")</f>
        <v>Pessoal</v>
      </c>
      <c r="L16746" s="50" t="str">
        <f>VLOOKUP(K16746,'Base -Receita-Despesa'!$B:$AS,1,FALSE)</f>
        <v>Pessoal</v>
      </c>
    </row>
    <row r="16747" spans="1:12" x14ac:dyDescent="0.3">
      <c r="A16747" s="82" t="str">
        <f t="shared" si="524"/>
        <v>2020</v>
      </c>
      <c r="B16747" s="260" t="s">
        <v>2228</v>
      </c>
      <c r="C16747" s="261" t="s">
        <v>138</v>
      </c>
      <c r="D16747" s="74" t="str">
        <f t="shared" si="523"/>
        <v>jan/2020</v>
      </c>
      <c r="E16747" s="264">
        <v>43847</v>
      </c>
      <c r="F16747" s="318" t="s">
        <v>3182</v>
      </c>
      <c r="G16747" s="282" t="s">
        <v>5105</v>
      </c>
      <c r="H16747" s="265" t="s">
        <v>4753</v>
      </c>
      <c r="I16747" s="265" t="s">
        <v>2176</v>
      </c>
      <c r="J16747" s="270">
        <v>-925.54</v>
      </c>
      <c r="K16747" s="83" t="str">
        <f>IFERROR(IFERROR(VLOOKUP(I16747,'DE-PARA'!B:D,3,0),VLOOKUP(I16747,'DE-PARA'!C:D,2,0)),"NÃO ENCONTRADO")</f>
        <v>Pessoal</v>
      </c>
      <c r="L16747" s="50" t="str">
        <f>VLOOKUP(K16747,'Base -Receita-Despesa'!$B:$AS,1,FALSE)</f>
        <v>Pessoal</v>
      </c>
    </row>
    <row r="16748" spans="1:12" x14ac:dyDescent="0.3">
      <c r="A16748" s="82" t="str">
        <f t="shared" si="524"/>
        <v>2020</v>
      </c>
      <c r="B16748" s="260" t="s">
        <v>2228</v>
      </c>
      <c r="C16748" s="261" t="s">
        <v>138</v>
      </c>
      <c r="D16748" s="74" t="str">
        <f t="shared" si="523"/>
        <v>jan/2020</v>
      </c>
      <c r="E16748" s="264">
        <v>43847</v>
      </c>
      <c r="F16748" s="282" t="s">
        <v>5106</v>
      </c>
      <c r="G16748" s="282" t="s">
        <v>2229</v>
      </c>
      <c r="H16748" s="265" t="s">
        <v>4753</v>
      </c>
      <c r="I16748" s="265" t="s">
        <v>2176</v>
      </c>
      <c r="J16748" s="266">
        <v>-8740</v>
      </c>
      <c r="K16748" s="83" t="str">
        <f>IFERROR(IFERROR(VLOOKUP(I16748,'DE-PARA'!B:D,3,0),VLOOKUP(I16748,'DE-PARA'!C:D,2,0)),"NÃO ENCONTRADO")</f>
        <v>Pessoal</v>
      </c>
      <c r="L16748" s="50" t="str">
        <f>VLOOKUP(K16748,'Base -Receita-Despesa'!$B:$AS,1,FALSE)</f>
        <v>Pessoal</v>
      </c>
    </row>
    <row r="16749" spans="1:12" x14ac:dyDescent="0.3">
      <c r="A16749" s="82" t="str">
        <f t="shared" si="524"/>
        <v>2020</v>
      </c>
      <c r="B16749" s="260" t="s">
        <v>2228</v>
      </c>
      <c r="C16749" s="261" t="s">
        <v>138</v>
      </c>
      <c r="D16749" s="74" t="str">
        <f t="shared" si="523"/>
        <v>jan/2020</v>
      </c>
      <c r="E16749" s="264">
        <v>43847</v>
      </c>
      <c r="F16749" s="282" t="s">
        <v>4542</v>
      </c>
      <c r="G16749" s="282" t="s">
        <v>2229</v>
      </c>
      <c r="H16749" s="265" t="s">
        <v>5107</v>
      </c>
      <c r="I16749" s="265" t="s">
        <v>194</v>
      </c>
      <c r="J16749" s="266">
        <v>-7527.41</v>
      </c>
      <c r="K16749" s="83" t="str">
        <f>IFERROR(IFERROR(VLOOKUP(I16749,'DE-PARA'!B:D,3,0),VLOOKUP(I16749,'DE-PARA'!C:D,2,0)),"NÃO ENCONTRADO")</f>
        <v>Encargos sobre Folha de Pagamento</v>
      </c>
      <c r="L16749" s="50" t="str">
        <f>VLOOKUP(K16749,'Base -Receita-Despesa'!$B:$AS,1,FALSE)</f>
        <v>Encargos sobre Folha de Pagamento</v>
      </c>
    </row>
    <row r="16750" spans="1:12" x14ac:dyDescent="0.3">
      <c r="A16750" s="82" t="str">
        <f t="shared" si="524"/>
        <v>2020</v>
      </c>
      <c r="B16750" s="260" t="s">
        <v>2228</v>
      </c>
      <c r="C16750" s="261" t="s">
        <v>138</v>
      </c>
      <c r="D16750" s="74" t="str">
        <f t="shared" si="523"/>
        <v>jan/2020</v>
      </c>
      <c r="E16750" s="264">
        <v>43847</v>
      </c>
      <c r="F16750" s="318" t="s">
        <v>5108</v>
      </c>
      <c r="G16750" s="282" t="s">
        <v>5109</v>
      </c>
      <c r="H16750" s="265" t="s">
        <v>2370</v>
      </c>
      <c r="I16750" s="265" t="s">
        <v>145</v>
      </c>
      <c r="J16750" s="270">
        <v>-247.57</v>
      </c>
      <c r="K16750" s="83" t="str">
        <f>IFERROR(IFERROR(VLOOKUP(I16750,'DE-PARA'!B:D,3,0),VLOOKUP(I16750,'DE-PARA'!C:D,2,0)),"NÃO ENCONTRADO")</f>
        <v>Serviços</v>
      </c>
      <c r="L16750" s="50" t="str">
        <f>VLOOKUP(K16750,'Base -Receita-Despesa'!$B:$AS,1,FALSE)</f>
        <v>Serviços</v>
      </c>
    </row>
    <row r="16751" spans="1:12" x14ac:dyDescent="0.3">
      <c r="A16751" s="82" t="str">
        <f t="shared" si="524"/>
        <v>2020</v>
      </c>
      <c r="B16751" s="260" t="s">
        <v>2228</v>
      </c>
      <c r="C16751" s="261" t="s">
        <v>138</v>
      </c>
      <c r="D16751" s="74" t="str">
        <f t="shared" si="523"/>
        <v>jan/2020</v>
      </c>
      <c r="E16751" s="264">
        <v>43847</v>
      </c>
      <c r="F16751" s="318" t="s">
        <v>5110</v>
      </c>
      <c r="G16751" s="282" t="s">
        <v>5111</v>
      </c>
      <c r="H16751" s="265" t="s">
        <v>257</v>
      </c>
      <c r="I16751" s="265" t="s">
        <v>145</v>
      </c>
      <c r="J16751" s="270">
        <v>-45.26</v>
      </c>
      <c r="K16751" s="83" t="str">
        <f>IFERROR(IFERROR(VLOOKUP(I16751,'DE-PARA'!B:D,3,0),VLOOKUP(I16751,'DE-PARA'!C:D,2,0)),"NÃO ENCONTRADO")</f>
        <v>Serviços</v>
      </c>
      <c r="L16751" s="50" t="str">
        <f>VLOOKUP(K16751,'Base -Receita-Despesa'!$B:$AS,1,FALSE)</f>
        <v>Serviços</v>
      </c>
    </row>
    <row r="16752" spans="1:12" x14ac:dyDescent="0.3">
      <c r="A16752" s="82" t="str">
        <f t="shared" si="524"/>
        <v>2020</v>
      </c>
      <c r="B16752" s="260" t="s">
        <v>2228</v>
      </c>
      <c r="C16752" s="261" t="s">
        <v>138</v>
      </c>
      <c r="D16752" s="74" t="str">
        <f t="shared" si="523"/>
        <v>jan/2020</v>
      </c>
      <c r="E16752" s="264">
        <v>43847</v>
      </c>
      <c r="F16752" s="282" t="s">
        <v>1070</v>
      </c>
      <c r="G16752" s="282" t="s">
        <v>2229</v>
      </c>
      <c r="H16752" s="265" t="s">
        <v>1071</v>
      </c>
      <c r="I16752" s="265" t="s">
        <v>2237</v>
      </c>
      <c r="J16752" s="266">
        <v>122014.81</v>
      </c>
      <c r="K16752" s="83" t="str">
        <f>IFERROR(IFERROR(VLOOKUP(I16752,'DE-PARA'!B:D,3,0),VLOOKUP(I16752,'DE-PARA'!C:D,2,0)),"NÃO ENCONTRADO")</f>
        <v>Entrada Conta Aplicação (+)</v>
      </c>
      <c r="L16752" s="50" t="str">
        <f>VLOOKUP(K16752,'Base -Receita-Despesa'!$B:$AS,1,FALSE)</f>
        <v>ENTRADA CONTA APLICAÇÃO (+)</v>
      </c>
    </row>
    <row r="16753" spans="1:12" x14ac:dyDescent="0.3">
      <c r="A16753" s="82" t="str">
        <f t="shared" si="524"/>
        <v>2020</v>
      </c>
      <c r="B16753" s="260" t="s">
        <v>2228</v>
      </c>
      <c r="C16753" s="261" t="s">
        <v>138</v>
      </c>
      <c r="D16753" s="74" t="str">
        <f t="shared" si="523"/>
        <v>jan/2020</v>
      </c>
      <c r="E16753" s="264">
        <v>43847</v>
      </c>
      <c r="F16753" s="318" t="s">
        <v>3075</v>
      </c>
      <c r="G16753" s="282" t="s">
        <v>5112</v>
      </c>
      <c r="H16753" s="265" t="s">
        <v>5049</v>
      </c>
      <c r="I16753" s="265" t="s">
        <v>2176</v>
      </c>
      <c r="J16753" s="275">
        <v>-6240.29</v>
      </c>
      <c r="K16753" s="83" t="str">
        <f>IFERROR(IFERROR(VLOOKUP(I16753,'DE-PARA'!B:D,3,0),VLOOKUP(I16753,'DE-PARA'!C:D,2,0)),"NÃO ENCONTRADO")</f>
        <v>Pessoal</v>
      </c>
      <c r="L16753" s="50" t="str">
        <f>VLOOKUP(K16753,'Base -Receita-Despesa'!$B:$AS,1,FALSE)</f>
        <v>Pessoal</v>
      </c>
    </row>
    <row r="16754" spans="1:12" x14ac:dyDescent="0.3">
      <c r="A16754" s="82" t="str">
        <f t="shared" si="524"/>
        <v>2020</v>
      </c>
      <c r="B16754" s="260" t="s">
        <v>2228</v>
      </c>
      <c r="C16754" s="261" t="s">
        <v>138</v>
      </c>
      <c r="D16754" s="74" t="str">
        <f t="shared" si="523"/>
        <v>jan/2020</v>
      </c>
      <c r="E16754" s="264">
        <v>43847</v>
      </c>
      <c r="F16754" s="318" t="s">
        <v>3082</v>
      </c>
      <c r="G16754" s="282" t="s">
        <v>5113</v>
      </c>
      <c r="H16754" s="265" t="s">
        <v>5049</v>
      </c>
      <c r="I16754" s="265" t="s">
        <v>2176</v>
      </c>
      <c r="J16754" s="275">
        <v>-5988.74</v>
      </c>
      <c r="K16754" s="83" t="str">
        <f>IFERROR(IFERROR(VLOOKUP(I16754,'DE-PARA'!B:D,3,0),VLOOKUP(I16754,'DE-PARA'!C:D,2,0)),"NÃO ENCONTRADO")</f>
        <v>Pessoal</v>
      </c>
      <c r="L16754" s="50" t="str">
        <f>VLOOKUP(K16754,'Base -Receita-Despesa'!$B:$AS,1,FALSE)</f>
        <v>Pessoal</v>
      </c>
    </row>
    <row r="16755" spans="1:12" x14ac:dyDescent="0.3">
      <c r="A16755" s="82" t="str">
        <f t="shared" si="524"/>
        <v>2020</v>
      </c>
      <c r="B16755" s="260" t="s">
        <v>2228</v>
      </c>
      <c r="C16755" s="261" t="s">
        <v>138</v>
      </c>
      <c r="D16755" s="74" t="str">
        <f t="shared" si="523"/>
        <v>jan/2020</v>
      </c>
      <c r="E16755" s="264">
        <v>43847</v>
      </c>
      <c r="F16755" s="282" t="s">
        <v>5114</v>
      </c>
      <c r="G16755" s="282" t="s">
        <v>2229</v>
      </c>
      <c r="H16755" s="280" t="s">
        <v>5115</v>
      </c>
      <c r="I16755" s="265" t="s">
        <v>118</v>
      </c>
      <c r="J16755" s="266">
        <v>-10387.14</v>
      </c>
      <c r="K16755" s="83" t="str">
        <f>IFERROR(IFERROR(VLOOKUP(I16755,'DE-PARA'!B:D,3,0),VLOOKUP(I16755,'DE-PARA'!C:D,2,0)),"NÃO ENCONTRADO")</f>
        <v>Serviços</v>
      </c>
      <c r="L16755" s="50" t="str">
        <f>VLOOKUP(K16755,'Base -Receita-Despesa'!$B:$AS,1,FALSE)</f>
        <v>Serviços</v>
      </c>
    </row>
    <row r="16756" spans="1:12" x14ac:dyDescent="0.3">
      <c r="A16756" s="82" t="str">
        <f t="shared" si="524"/>
        <v>2020</v>
      </c>
      <c r="B16756" s="260" t="s">
        <v>2228</v>
      </c>
      <c r="C16756" s="261" t="s">
        <v>138</v>
      </c>
      <c r="D16756" s="74" t="str">
        <f t="shared" si="523"/>
        <v>jan/2020</v>
      </c>
      <c r="E16756" s="264">
        <v>43847</v>
      </c>
      <c r="F16756" s="318" t="s">
        <v>5116</v>
      </c>
      <c r="G16756" s="282" t="s">
        <v>5117</v>
      </c>
      <c r="H16756" s="265" t="s">
        <v>4768</v>
      </c>
      <c r="I16756" s="265" t="s">
        <v>181</v>
      </c>
      <c r="J16756" s="275">
        <v>-1177.19</v>
      </c>
      <c r="K16756" s="83" t="str">
        <f>IFERROR(IFERROR(VLOOKUP(I16756,'DE-PARA'!B:D,3,0),VLOOKUP(I16756,'DE-PARA'!C:D,2,0)),"NÃO ENCONTRADO")</f>
        <v>Serviços</v>
      </c>
      <c r="L16756" s="50" t="str">
        <f>VLOOKUP(K16756,'Base -Receita-Despesa'!$B:$AS,1,FALSE)</f>
        <v>Serviços</v>
      </c>
    </row>
    <row r="16757" spans="1:12" x14ac:dyDescent="0.3">
      <c r="A16757" s="82" t="str">
        <f t="shared" si="524"/>
        <v>2020</v>
      </c>
      <c r="B16757" s="260" t="s">
        <v>2228</v>
      </c>
      <c r="C16757" s="261" t="s">
        <v>138</v>
      </c>
      <c r="D16757" s="74" t="str">
        <f t="shared" si="523"/>
        <v>jan/2020</v>
      </c>
      <c r="E16757" s="264">
        <v>43847</v>
      </c>
      <c r="F16757" s="318" t="s">
        <v>5118</v>
      </c>
      <c r="G16757" s="282" t="s">
        <v>5119</v>
      </c>
      <c r="H16757" s="265" t="s">
        <v>4768</v>
      </c>
      <c r="I16757" s="265" t="s">
        <v>181</v>
      </c>
      <c r="J16757" s="270">
        <v>-695.5</v>
      </c>
      <c r="K16757" s="83" t="str">
        <f>IFERROR(IFERROR(VLOOKUP(I16757,'DE-PARA'!B:D,3,0),VLOOKUP(I16757,'DE-PARA'!C:D,2,0)),"NÃO ENCONTRADO")</f>
        <v>Serviços</v>
      </c>
      <c r="L16757" s="50" t="str">
        <f>VLOOKUP(K16757,'Base -Receita-Despesa'!$B:$AS,1,FALSE)</f>
        <v>Serviços</v>
      </c>
    </row>
    <row r="16758" spans="1:12" x14ac:dyDescent="0.3">
      <c r="A16758" s="82" t="str">
        <f t="shared" si="524"/>
        <v>2020</v>
      </c>
      <c r="B16758" s="260" t="s">
        <v>2228</v>
      </c>
      <c r="C16758" s="261" t="s">
        <v>138</v>
      </c>
      <c r="D16758" s="74" t="str">
        <f t="shared" si="523"/>
        <v>jan/2020</v>
      </c>
      <c r="E16758" s="264">
        <v>43847</v>
      </c>
      <c r="F16758" s="318" t="s">
        <v>5120</v>
      </c>
      <c r="G16758" s="282" t="s">
        <v>5121</v>
      </c>
      <c r="H16758" s="265" t="s">
        <v>4768</v>
      </c>
      <c r="I16758" s="265" t="s">
        <v>181</v>
      </c>
      <c r="J16758" s="275">
        <v>-1177.19</v>
      </c>
      <c r="K16758" s="83" t="str">
        <f>IFERROR(IFERROR(VLOOKUP(I16758,'DE-PARA'!B:D,3,0),VLOOKUP(I16758,'DE-PARA'!C:D,2,0)),"NÃO ENCONTRADO")</f>
        <v>Serviços</v>
      </c>
      <c r="L16758" s="50" t="str">
        <f>VLOOKUP(K16758,'Base -Receita-Despesa'!$B:$AS,1,FALSE)</f>
        <v>Serviços</v>
      </c>
    </row>
    <row r="16759" spans="1:12" x14ac:dyDescent="0.3">
      <c r="A16759" s="82" t="str">
        <f t="shared" si="524"/>
        <v>2020</v>
      </c>
      <c r="B16759" s="260" t="s">
        <v>2228</v>
      </c>
      <c r="C16759" s="261" t="s">
        <v>138</v>
      </c>
      <c r="D16759" s="74" t="str">
        <f t="shared" si="523"/>
        <v>jan/2020</v>
      </c>
      <c r="E16759" s="264">
        <v>43847</v>
      </c>
      <c r="F16759" s="318" t="s">
        <v>5122</v>
      </c>
      <c r="G16759" s="282" t="s">
        <v>5123</v>
      </c>
      <c r="H16759" s="265" t="s">
        <v>4768</v>
      </c>
      <c r="I16759" s="265" t="s">
        <v>181</v>
      </c>
      <c r="J16759" s="270">
        <v>-695.5</v>
      </c>
      <c r="K16759" s="83" t="str">
        <f>IFERROR(IFERROR(VLOOKUP(I16759,'DE-PARA'!B:D,3,0),VLOOKUP(I16759,'DE-PARA'!C:D,2,0)),"NÃO ENCONTRADO")</f>
        <v>Serviços</v>
      </c>
      <c r="L16759" s="50" t="str">
        <f>VLOOKUP(K16759,'Base -Receita-Despesa'!$B:$AS,1,FALSE)</f>
        <v>Serviços</v>
      </c>
    </row>
    <row r="16760" spans="1:12" x14ac:dyDescent="0.3">
      <c r="A16760" s="82" t="str">
        <f t="shared" si="524"/>
        <v>2020</v>
      </c>
      <c r="B16760" s="260" t="s">
        <v>2228</v>
      </c>
      <c r="C16760" s="261" t="s">
        <v>138</v>
      </c>
      <c r="D16760" s="74" t="str">
        <f t="shared" si="523"/>
        <v>jan/2020</v>
      </c>
      <c r="E16760" s="264">
        <v>43847</v>
      </c>
      <c r="F16760" s="318" t="s">
        <v>5124</v>
      </c>
      <c r="G16760" s="282" t="s">
        <v>5125</v>
      </c>
      <c r="H16760" s="265" t="s">
        <v>4768</v>
      </c>
      <c r="I16760" s="265" t="s">
        <v>118</v>
      </c>
      <c r="J16760" s="275">
        <v>-7069.02</v>
      </c>
      <c r="K16760" s="83" t="str">
        <f>IFERROR(IFERROR(VLOOKUP(I16760,'DE-PARA'!B:D,3,0),VLOOKUP(I16760,'DE-PARA'!C:D,2,0)),"NÃO ENCONTRADO")</f>
        <v>Serviços</v>
      </c>
      <c r="L16760" s="50" t="str">
        <f>VLOOKUP(K16760,'Base -Receita-Despesa'!$B:$AS,1,FALSE)</f>
        <v>Serviços</v>
      </c>
    </row>
    <row r="16761" spans="1:12" x14ac:dyDescent="0.3">
      <c r="A16761" s="82" t="str">
        <f t="shared" si="524"/>
        <v>2020</v>
      </c>
      <c r="B16761" s="260" t="s">
        <v>2228</v>
      </c>
      <c r="C16761" s="261" t="s">
        <v>138</v>
      </c>
      <c r="D16761" s="74" t="str">
        <f t="shared" si="523"/>
        <v>jan/2020</v>
      </c>
      <c r="E16761" s="264">
        <v>43847</v>
      </c>
      <c r="F16761" s="318" t="s">
        <v>5126</v>
      </c>
      <c r="G16761" s="282" t="s">
        <v>4804</v>
      </c>
      <c r="H16761" s="265" t="s">
        <v>2382</v>
      </c>
      <c r="I16761" s="265" t="s">
        <v>200</v>
      </c>
      <c r="J16761" s="270">
        <v>-215.06</v>
      </c>
      <c r="K16761" s="83" t="str">
        <f>IFERROR(IFERROR(VLOOKUP(I16761,'DE-PARA'!B:D,3,0),VLOOKUP(I16761,'DE-PARA'!C:D,2,0)),"NÃO ENCONTRADO")</f>
        <v>Serviços</v>
      </c>
      <c r="L16761" s="50" t="str">
        <f>VLOOKUP(K16761,'Base -Receita-Despesa'!$B:$AS,1,FALSE)</f>
        <v>Serviços</v>
      </c>
    </row>
    <row r="16762" spans="1:12" x14ac:dyDescent="0.3">
      <c r="A16762" s="82" t="str">
        <f t="shared" si="524"/>
        <v>2020</v>
      </c>
      <c r="B16762" s="260" t="s">
        <v>2240</v>
      </c>
      <c r="C16762" s="261" t="s">
        <v>138</v>
      </c>
      <c r="D16762" s="74" t="str">
        <f t="shared" si="523"/>
        <v>jan/2020</v>
      </c>
      <c r="E16762" s="264">
        <v>43853</v>
      </c>
      <c r="F16762" s="282" t="s">
        <v>161</v>
      </c>
      <c r="G16762" s="282" t="s">
        <v>2229</v>
      </c>
      <c r="H16762" s="265" t="s">
        <v>161</v>
      </c>
      <c r="I16762" s="265" t="s">
        <v>2168</v>
      </c>
      <c r="J16762" s="266">
        <v>2306842.8199999998</v>
      </c>
      <c r="K16762" s="83" t="str">
        <f>IFERROR(IFERROR(VLOOKUP(I16762,'DE-PARA'!B:D,3,0),VLOOKUP(I16762,'DE-PARA'!C:D,2,0)),"NÃO ENCONTRADO")</f>
        <v>Repasses Contrato de Gestão</v>
      </c>
      <c r="L16762" s="50" t="str">
        <f>VLOOKUP(K16762,'Base -Receita-Despesa'!$B:$AS,1,FALSE)</f>
        <v>Repasses Contrato de Gestão</v>
      </c>
    </row>
    <row r="16763" spans="1:12" x14ac:dyDescent="0.3">
      <c r="A16763" s="82" t="str">
        <f t="shared" si="524"/>
        <v>2020</v>
      </c>
      <c r="B16763" s="260" t="s">
        <v>2240</v>
      </c>
      <c r="C16763" s="261" t="s">
        <v>138</v>
      </c>
      <c r="D16763" s="74" t="str">
        <f t="shared" si="523"/>
        <v>jan/2020</v>
      </c>
      <c r="E16763" s="264">
        <v>43853</v>
      </c>
      <c r="F16763" s="282" t="s">
        <v>1261</v>
      </c>
      <c r="G16763" s="282" t="s">
        <v>2229</v>
      </c>
      <c r="H16763" s="265" t="s">
        <v>2338</v>
      </c>
      <c r="I16763" s="265" t="s">
        <v>135</v>
      </c>
      <c r="J16763" s="265">
        <v>-74.25</v>
      </c>
      <c r="K16763" s="83" t="str">
        <f>IFERROR(IFERROR(VLOOKUP(I16763,'DE-PARA'!B:D,3,0),VLOOKUP(I16763,'DE-PARA'!C:D,2,0)),"NÃO ENCONTRADO")</f>
        <v>Outras Saídas</v>
      </c>
      <c r="L16763" s="50" t="str">
        <f>VLOOKUP(K16763,'Base -Receita-Despesa'!$B:$AS,1,FALSE)</f>
        <v>Outras Saídas</v>
      </c>
    </row>
    <row r="16764" spans="1:12" x14ac:dyDescent="0.3">
      <c r="A16764" s="82" t="str">
        <f t="shared" si="524"/>
        <v>2020</v>
      </c>
      <c r="B16764" s="260" t="s">
        <v>2240</v>
      </c>
      <c r="C16764" s="261" t="s">
        <v>138</v>
      </c>
      <c r="D16764" s="74" t="str">
        <f t="shared" si="523"/>
        <v>jan/2020</v>
      </c>
      <c r="E16764" s="264">
        <v>43853</v>
      </c>
      <c r="F16764" s="282" t="s">
        <v>5127</v>
      </c>
      <c r="G16764" s="282" t="s">
        <v>2229</v>
      </c>
      <c r="H16764" s="265" t="s">
        <v>2251</v>
      </c>
      <c r="I16764" s="265" t="s">
        <v>126</v>
      </c>
      <c r="J16764" s="266">
        <v>-500000</v>
      </c>
      <c r="K16764" s="83" t="str">
        <f>IFERROR(IFERROR(VLOOKUP(I16764,'DE-PARA'!B:D,3,0),VLOOKUP(I16764,'DE-PARA'!C:D,2,0)),"NÃO ENCONTRADO")</f>
        <v>TEV – Transferências Entre Contas (Entradas)</v>
      </c>
      <c r="L16764" s="50" t="str">
        <f>VLOOKUP(K16764,'Base -Receita-Despesa'!$B:$AS,1,FALSE)</f>
        <v>TEV – Transferências Entre Contas (Entradas)</v>
      </c>
    </row>
    <row r="16765" spans="1:12" x14ac:dyDescent="0.3">
      <c r="A16765" s="82" t="str">
        <f t="shared" si="524"/>
        <v>2020</v>
      </c>
      <c r="B16765" s="260" t="s">
        <v>2228</v>
      </c>
      <c r="C16765" s="261" t="s">
        <v>138</v>
      </c>
      <c r="D16765" s="74" t="str">
        <f t="shared" si="523"/>
        <v>jan/2020</v>
      </c>
      <c r="E16765" s="264">
        <v>43853</v>
      </c>
      <c r="F16765" s="282" t="s">
        <v>5127</v>
      </c>
      <c r="G16765" s="282" t="s">
        <v>2229</v>
      </c>
      <c r="H16765" s="265" t="s">
        <v>2251</v>
      </c>
      <c r="I16765" s="265" t="s">
        <v>126</v>
      </c>
      <c r="J16765" s="266">
        <v>500000</v>
      </c>
      <c r="K16765" s="83" t="str">
        <f>IFERROR(IFERROR(VLOOKUP(I16765,'DE-PARA'!B:D,3,0),VLOOKUP(I16765,'DE-PARA'!C:D,2,0)),"NÃO ENCONTRADO")</f>
        <v>TEV – Transferências Entre Contas (Entradas)</v>
      </c>
      <c r="L16765" s="50" t="str">
        <f>VLOOKUP(K16765,'Base -Receita-Despesa'!$B:$AS,1,FALSE)</f>
        <v>TEV – Transferências Entre Contas (Entradas)</v>
      </c>
    </row>
    <row r="16766" spans="1:12" x14ac:dyDescent="0.3">
      <c r="A16766" s="82" t="str">
        <f t="shared" si="524"/>
        <v>2020</v>
      </c>
      <c r="B16766" s="260" t="s">
        <v>2228</v>
      </c>
      <c r="C16766" s="261" t="s">
        <v>138</v>
      </c>
      <c r="D16766" s="74" t="str">
        <f t="shared" si="523"/>
        <v>jan/2020</v>
      </c>
      <c r="E16766" s="264">
        <v>43854</v>
      </c>
      <c r="F16766" s="282">
        <v>3444</v>
      </c>
      <c r="G16766" s="282" t="s">
        <v>2229</v>
      </c>
      <c r="H16766" s="265" t="s">
        <v>2231</v>
      </c>
      <c r="I16766" s="265" t="s">
        <v>2185</v>
      </c>
      <c r="J16766" s="266">
        <v>-1220.9100000000001</v>
      </c>
      <c r="K16766" s="83" t="str">
        <f>IFERROR(IFERROR(VLOOKUP(I16766,'DE-PARA'!B:D,3,0),VLOOKUP(I16766,'DE-PARA'!C:D,2,0)),"NÃO ENCONTRADO")</f>
        <v>Materiais</v>
      </c>
      <c r="L16766" s="50" t="str">
        <f>VLOOKUP(K16766,'Base -Receita-Despesa'!$B:$AS,1,FALSE)</f>
        <v>Materiais</v>
      </c>
    </row>
    <row r="16767" spans="1:12" x14ac:dyDescent="0.3">
      <c r="A16767" s="82" t="str">
        <f t="shared" si="524"/>
        <v>2020</v>
      </c>
      <c r="B16767" s="260" t="s">
        <v>2228</v>
      </c>
      <c r="C16767" s="261" t="s">
        <v>138</v>
      </c>
      <c r="D16767" s="74" t="str">
        <f t="shared" si="523"/>
        <v>jan/2020</v>
      </c>
      <c r="E16767" s="264">
        <v>43854</v>
      </c>
      <c r="F16767" s="282">
        <v>40526</v>
      </c>
      <c r="G16767" s="282" t="s">
        <v>2229</v>
      </c>
      <c r="H16767" s="265" t="s">
        <v>2231</v>
      </c>
      <c r="I16767" s="265" t="s">
        <v>2185</v>
      </c>
      <c r="J16767" s="265">
        <v>-996.59</v>
      </c>
      <c r="K16767" s="83" t="str">
        <f>IFERROR(IFERROR(VLOOKUP(I16767,'DE-PARA'!B:D,3,0),VLOOKUP(I16767,'DE-PARA'!C:D,2,0)),"NÃO ENCONTRADO")</f>
        <v>Materiais</v>
      </c>
      <c r="L16767" s="50" t="str">
        <f>VLOOKUP(K16767,'Base -Receita-Despesa'!$B:$AS,1,FALSE)</f>
        <v>Materiais</v>
      </c>
    </row>
    <row r="16768" spans="1:12" x14ac:dyDescent="0.3">
      <c r="A16768" s="82" t="str">
        <f t="shared" si="524"/>
        <v>2020</v>
      </c>
      <c r="B16768" s="260" t="s">
        <v>2228</v>
      </c>
      <c r="C16768" s="261" t="s">
        <v>138</v>
      </c>
      <c r="D16768" s="74" t="str">
        <f t="shared" si="523"/>
        <v>jan/2020</v>
      </c>
      <c r="E16768" s="264">
        <v>43854</v>
      </c>
      <c r="F16768" s="282">
        <v>82497</v>
      </c>
      <c r="G16768" s="282" t="s">
        <v>2229</v>
      </c>
      <c r="H16768" s="265" t="s">
        <v>2231</v>
      </c>
      <c r="I16768" s="265" t="s">
        <v>2185</v>
      </c>
      <c r="J16768" s="266">
        <v>-1788.17</v>
      </c>
      <c r="K16768" s="83" t="str">
        <f>IFERROR(IFERROR(VLOOKUP(I16768,'DE-PARA'!B:D,3,0),VLOOKUP(I16768,'DE-PARA'!C:D,2,0)),"NÃO ENCONTRADO")</f>
        <v>Materiais</v>
      </c>
      <c r="L16768" s="50" t="str">
        <f>VLOOKUP(K16768,'Base -Receita-Despesa'!$B:$AS,1,FALSE)</f>
        <v>Materiais</v>
      </c>
    </row>
    <row r="16769" spans="1:12" x14ac:dyDescent="0.3">
      <c r="A16769" s="82" t="str">
        <f t="shared" si="524"/>
        <v>2020</v>
      </c>
      <c r="B16769" s="260" t="s">
        <v>2228</v>
      </c>
      <c r="C16769" s="261" t="s">
        <v>138</v>
      </c>
      <c r="D16769" s="74" t="str">
        <f t="shared" si="523"/>
        <v>jan/2020</v>
      </c>
      <c r="E16769" s="264">
        <v>43854</v>
      </c>
      <c r="F16769" s="282">
        <v>82595</v>
      </c>
      <c r="G16769" s="282" t="s">
        <v>2229</v>
      </c>
      <c r="H16769" s="265" t="s">
        <v>2231</v>
      </c>
      <c r="I16769" s="265" t="s">
        <v>2185</v>
      </c>
      <c r="J16769" s="266">
        <v>-1831.78</v>
      </c>
      <c r="K16769" s="83" t="str">
        <f>IFERROR(IFERROR(VLOOKUP(I16769,'DE-PARA'!B:D,3,0),VLOOKUP(I16769,'DE-PARA'!C:D,2,0)),"NÃO ENCONTRADO")</f>
        <v>Materiais</v>
      </c>
      <c r="L16769" s="50" t="str">
        <f>VLOOKUP(K16769,'Base -Receita-Despesa'!$B:$AS,1,FALSE)</f>
        <v>Materiais</v>
      </c>
    </row>
    <row r="16770" spans="1:12" x14ac:dyDescent="0.3">
      <c r="A16770" s="82" t="str">
        <f t="shared" si="524"/>
        <v>2020</v>
      </c>
      <c r="B16770" s="260" t="s">
        <v>2228</v>
      </c>
      <c r="C16770" s="261" t="s">
        <v>138</v>
      </c>
      <c r="D16770" s="74" t="str">
        <f t="shared" si="523"/>
        <v>jan/2020</v>
      </c>
      <c r="E16770" s="264">
        <v>43854</v>
      </c>
      <c r="F16770" s="282">
        <v>82808</v>
      </c>
      <c r="G16770" s="282" t="s">
        <v>2229</v>
      </c>
      <c r="H16770" s="265" t="s">
        <v>2231</v>
      </c>
      <c r="I16770" s="265" t="s">
        <v>2185</v>
      </c>
      <c r="J16770" s="266">
        <v>-1259.3900000000001</v>
      </c>
      <c r="K16770" s="83" t="str">
        <f>IFERROR(IFERROR(VLOOKUP(I16770,'DE-PARA'!B:D,3,0),VLOOKUP(I16770,'DE-PARA'!C:D,2,0)),"NÃO ENCONTRADO")</f>
        <v>Materiais</v>
      </c>
      <c r="L16770" s="50" t="str">
        <f>VLOOKUP(K16770,'Base -Receita-Despesa'!$B:$AS,1,FALSE)</f>
        <v>Materiais</v>
      </c>
    </row>
    <row r="16771" spans="1:12" x14ac:dyDescent="0.3">
      <c r="A16771" s="82" t="str">
        <f t="shared" si="524"/>
        <v>2020</v>
      </c>
      <c r="B16771" s="260" t="s">
        <v>2228</v>
      </c>
      <c r="C16771" s="261" t="s">
        <v>138</v>
      </c>
      <c r="D16771" s="74" t="str">
        <f t="shared" si="523"/>
        <v>jan/2020</v>
      </c>
      <c r="E16771" s="264">
        <v>43854</v>
      </c>
      <c r="F16771" s="282">
        <v>82840</v>
      </c>
      <c r="G16771" s="282" t="s">
        <v>2229</v>
      </c>
      <c r="H16771" s="265" t="s">
        <v>2231</v>
      </c>
      <c r="I16771" s="265" t="s">
        <v>2185</v>
      </c>
      <c r="J16771" s="266">
        <v>-2060.7800000000002</v>
      </c>
      <c r="K16771" s="83" t="str">
        <f>IFERROR(IFERROR(VLOOKUP(I16771,'DE-PARA'!B:D,3,0),VLOOKUP(I16771,'DE-PARA'!C:D,2,0)),"NÃO ENCONTRADO")</f>
        <v>Materiais</v>
      </c>
      <c r="L16771" s="50" t="str">
        <f>VLOOKUP(K16771,'Base -Receita-Despesa'!$B:$AS,1,FALSE)</f>
        <v>Materiais</v>
      </c>
    </row>
    <row r="16772" spans="1:12" x14ac:dyDescent="0.3">
      <c r="A16772" s="82" t="str">
        <f t="shared" si="524"/>
        <v>2020</v>
      </c>
      <c r="B16772" s="260" t="s">
        <v>2228</v>
      </c>
      <c r="C16772" s="261" t="s">
        <v>138</v>
      </c>
      <c r="D16772" s="74" t="str">
        <f t="shared" ref="D16772:D16835" si="525">TEXT(E16772,"mmm/aaaa")</f>
        <v>jan/2020</v>
      </c>
      <c r="E16772" s="264">
        <v>43854</v>
      </c>
      <c r="F16772" s="282">
        <v>83066</v>
      </c>
      <c r="G16772" s="282" t="s">
        <v>2229</v>
      </c>
      <c r="H16772" s="265" t="s">
        <v>2231</v>
      </c>
      <c r="I16772" s="265" t="s">
        <v>2185</v>
      </c>
      <c r="J16772" s="266">
        <v>-4145.2</v>
      </c>
      <c r="K16772" s="83" t="str">
        <f>IFERROR(IFERROR(VLOOKUP(I16772,'DE-PARA'!B:D,3,0),VLOOKUP(I16772,'DE-PARA'!C:D,2,0)),"NÃO ENCONTRADO")</f>
        <v>Materiais</v>
      </c>
      <c r="L16772" s="50" t="str">
        <f>VLOOKUP(K16772,'Base -Receita-Despesa'!$B:$AS,1,FALSE)</f>
        <v>Materiais</v>
      </c>
    </row>
    <row r="16773" spans="1:12" x14ac:dyDescent="0.3">
      <c r="A16773" s="82" t="str">
        <f t="shared" si="524"/>
        <v>2020</v>
      </c>
      <c r="B16773" s="260" t="s">
        <v>2228</v>
      </c>
      <c r="C16773" s="261" t="s">
        <v>138</v>
      </c>
      <c r="D16773" s="74" t="str">
        <f t="shared" si="525"/>
        <v>jan/2020</v>
      </c>
      <c r="E16773" s="264">
        <v>43854</v>
      </c>
      <c r="F16773" s="282">
        <v>83089</v>
      </c>
      <c r="G16773" s="282" t="s">
        <v>2229</v>
      </c>
      <c r="H16773" s="265" t="s">
        <v>2231</v>
      </c>
      <c r="I16773" s="265" t="s">
        <v>2185</v>
      </c>
      <c r="J16773" s="266">
        <v>-2644.89</v>
      </c>
      <c r="K16773" s="83" t="str">
        <f>IFERROR(IFERROR(VLOOKUP(I16773,'DE-PARA'!B:D,3,0),VLOOKUP(I16773,'DE-PARA'!C:D,2,0)),"NÃO ENCONTRADO")</f>
        <v>Materiais</v>
      </c>
      <c r="L16773" s="50" t="str">
        <f>VLOOKUP(K16773,'Base -Receita-Despesa'!$B:$AS,1,FALSE)</f>
        <v>Materiais</v>
      </c>
    </row>
    <row r="16774" spans="1:12" x14ac:dyDescent="0.3">
      <c r="A16774" s="82" t="str">
        <f t="shared" si="524"/>
        <v>2020</v>
      </c>
      <c r="B16774" s="260" t="s">
        <v>2228</v>
      </c>
      <c r="C16774" s="261" t="s">
        <v>138</v>
      </c>
      <c r="D16774" s="74" t="str">
        <f t="shared" si="525"/>
        <v>jan/2020</v>
      </c>
      <c r="E16774" s="264">
        <v>43854</v>
      </c>
      <c r="F16774" s="282">
        <v>40762</v>
      </c>
      <c r="G16774" s="282" t="s">
        <v>2229</v>
      </c>
      <c r="H16774" s="265" t="s">
        <v>2231</v>
      </c>
      <c r="I16774" s="265" t="s">
        <v>2185</v>
      </c>
      <c r="J16774" s="265">
        <v>-996.59</v>
      </c>
      <c r="K16774" s="83" t="str">
        <f>IFERROR(IFERROR(VLOOKUP(I16774,'DE-PARA'!B:D,3,0),VLOOKUP(I16774,'DE-PARA'!C:D,2,0)),"NÃO ENCONTRADO")</f>
        <v>Materiais</v>
      </c>
      <c r="L16774" s="50" t="str">
        <f>VLOOKUP(K16774,'Base -Receita-Despesa'!$B:$AS,1,FALSE)</f>
        <v>Materiais</v>
      </c>
    </row>
    <row r="16775" spans="1:12" x14ac:dyDescent="0.3">
      <c r="A16775" s="82" t="str">
        <f t="shared" si="524"/>
        <v>2020</v>
      </c>
      <c r="B16775" s="260" t="s">
        <v>2228</v>
      </c>
      <c r="C16775" s="261" t="s">
        <v>138</v>
      </c>
      <c r="D16775" s="74" t="str">
        <f t="shared" si="525"/>
        <v>jan/2020</v>
      </c>
      <c r="E16775" s="264">
        <v>43854</v>
      </c>
      <c r="F16775" s="282">
        <v>40829</v>
      </c>
      <c r="G16775" s="282" t="s">
        <v>2229</v>
      </c>
      <c r="H16775" s="265" t="s">
        <v>2231</v>
      </c>
      <c r="I16775" s="265" t="s">
        <v>2185</v>
      </c>
      <c r="J16775" s="265">
        <v>-996.59</v>
      </c>
      <c r="K16775" s="83" t="str">
        <f>IFERROR(IFERROR(VLOOKUP(I16775,'DE-PARA'!B:D,3,0),VLOOKUP(I16775,'DE-PARA'!C:D,2,0)),"NÃO ENCONTRADO")</f>
        <v>Materiais</v>
      </c>
      <c r="L16775" s="50" t="str">
        <f>VLOOKUP(K16775,'Base -Receita-Despesa'!$B:$AS,1,FALSE)</f>
        <v>Materiais</v>
      </c>
    </row>
    <row r="16776" spans="1:12" x14ac:dyDescent="0.3">
      <c r="A16776" s="82" t="str">
        <f t="shared" si="524"/>
        <v>2020</v>
      </c>
      <c r="B16776" s="260" t="s">
        <v>2228</v>
      </c>
      <c r="C16776" s="261" t="s">
        <v>138</v>
      </c>
      <c r="D16776" s="74" t="str">
        <f t="shared" si="525"/>
        <v>jan/2020</v>
      </c>
      <c r="E16776" s="264">
        <v>43854</v>
      </c>
      <c r="F16776" s="282">
        <v>2</v>
      </c>
      <c r="G16776" s="282" t="s">
        <v>2229</v>
      </c>
      <c r="H16776" s="265" t="s">
        <v>5059</v>
      </c>
      <c r="I16776" s="265" t="s">
        <v>2176</v>
      </c>
      <c r="J16776" s="266">
        <v>-22000</v>
      </c>
      <c r="K16776" s="83" t="str">
        <f>IFERROR(IFERROR(VLOOKUP(I16776,'DE-PARA'!B:D,3,0),VLOOKUP(I16776,'DE-PARA'!C:D,2,0)),"NÃO ENCONTRADO")</f>
        <v>Pessoal</v>
      </c>
      <c r="L16776" s="50" t="str">
        <f>VLOOKUP(K16776,'Base -Receita-Despesa'!$B:$AS,1,FALSE)</f>
        <v>Pessoal</v>
      </c>
    </row>
    <row r="16777" spans="1:12" x14ac:dyDescent="0.3">
      <c r="A16777" s="82" t="str">
        <f t="shared" si="524"/>
        <v>2020</v>
      </c>
      <c r="B16777" s="260" t="s">
        <v>2228</v>
      </c>
      <c r="C16777" s="261" t="s">
        <v>138</v>
      </c>
      <c r="D16777" s="74" t="str">
        <f t="shared" si="525"/>
        <v>jan/2020</v>
      </c>
      <c r="E16777" s="264">
        <v>43854</v>
      </c>
      <c r="F16777" s="282" t="s">
        <v>5128</v>
      </c>
      <c r="G16777" s="282" t="s">
        <v>2281</v>
      </c>
      <c r="H16777" s="265" t="s">
        <v>5129</v>
      </c>
      <c r="I16777" s="265" t="s">
        <v>176</v>
      </c>
      <c r="J16777" s="266">
        <v>-1719.67</v>
      </c>
      <c r="K16777" s="83" t="str">
        <f>IFERROR(IFERROR(VLOOKUP(I16777,'DE-PARA'!B:D,3,0),VLOOKUP(I16777,'DE-PARA'!C:D,2,0)),"NÃO ENCONTRADO")</f>
        <v>Pessoal</v>
      </c>
      <c r="L16777" s="50" t="str">
        <f>VLOOKUP(K16777,'Base -Receita-Despesa'!$B:$AS,1,FALSE)</f>
        <v>Pessoal</v>
      </c>
    </row>
    <row r="16778" spans="1:12" x14ac:dyDescent="0.3">
      <c r="A16778" s="82" t="str">
        <f t="shared" si="524"/>
        <v>2020</v>
      </c>
      <c r="B16778" s="260" t="s">
        <v>2228</v>
      </c>
      <c r="C16778" s="261" t="s">
        <v>138</v>
      </c>
      <c r="D16778" s="74" t="str">
        <f t="shared" si="525"/>
        <v>jan/2020</v>
      </c>
      <c r="E16778" s="264">
        <v>43854</v>
      </c>
      <c r="F16778" s="282">
        <v>7337</v>
      </c>
      <c r="G16778" s="282" t="s">
        <v>2229</v>
      </c>
      <c r="H16778" s="280" t="s">
        <v>4691</v>
      </c>
      <c r="I16778" s="265" t="s">
        <v>2207</v>
      </c>
      <c r="J16778" s="266">
        <v>-3500</v>
      </c>
      <c r="K16778" s="83" t="str">
        <f>IFERROR(IFERROR(VLOOKUP(I16778,'DE-PARA'!B:D,3,0),VLOOKUP(I16778,'DE-PARA'!C:D,2,0)),"NÃO ENCONTRADO")</f>
        <v>Serviços</v>
      </c>
      <c r="L16778" s="50" t="str">
        <f>VLOOKUP(K16778,'Base -Receita-Despesa'!$B:$AS,1,FALSE)</f>
        <v>Serviços</v>
      </c>
    </row>
    <row r="16779" spans="1:12" x14ac:dyDescent="0.3">
      <c r="A16779" s="82" t="str">
        <f t="shared" si="524"/>
        <v>2020</v>
      </c>
      <c r="B16779" s="260" t="s">
        <v>2240</v>
      </c>
      <c r="C16779" s="261" t="s">
        <v>138</v>
      </c>
      <c r="D16779" s="74" t="str">
        <f t="shared" si="525"/>
        <v>jan/2020</v>
      </c>
      <c r="E16779" s="264">
        <v>43854</v>
      </c>
      <c r="F16779" s="282" t="s">
        <v>5130</v>
      </c>
      <c r="G16779" s="282" t="s">
        <v>2229</v>
      </c>
      <c r="H16779" s="265" t="s">
        <v>72</v>
      </c>
      <c r="I16779" s="265" t="s">
        <v>1064</v>
      </c>
      <c r="J16779" s="266">
        <v>-1306768.57</v>
      </c>
      <c r="K16779" s="83" t="str">
        <f>IFERROR(IFERROR(VLOOKUP(I16779,'DE-PARA'!B:D,3,0),VLOOKUP(I16779,'DE-PARA'!C:D,2,0)),"NÃO ENCONTRADO")</f>
        <v>Saídas Da C/A Por Regates (-)</v>
      </c>
      <c r="L16779" s="50" t="str">
        <f>VLOOKUP(K16779,'Base -Receita-Despesa'!$B:$AS,1,FALSE)</f>
        <v>SAÍDAS DA C/A POR REGATES (-)</v>
      </c>
    </row>
    <row r="16780" spans="1:12" x14ac:dyDescent="0.3">
      <c r="A16780" s="82" t="str">
        <f t="shared" si="524"/>
        <v>2020</v>
      </c>
      <c r="B16780" s="260" t="s">
        <v>2228</v>
      </c>
      <c r="C16780" s="261" t="s">
        <v>138</v>
      </c>
      <c r="D16780" s="74" t="str">
        <f t="shared" si="525"/>
        <v>jan/2020</v>
      </c>
      <c r="E16780" s="264">
        <v>43854</v>
      </c>
      <c r="F16780" s="282">
        <v>15751</v>
      </c>
      <c r="G16780" s="282" t="s">
        <v>2229</v>
      </c>
      <c r="H16780" s="265" t="s">
        <v>5131</v>
      </c>
      <c r="I16780" s="265" t="s">
        <v>200</v>
      </c>
      <c r="J16780" s="266">
        <v>-9308.61</v>
      </c>
      <c r="K16780" s="83" t="str">
        <f>IFERROR(IFERROR(VLOOKUP(I16780,'DE-PARA'!B:D,3,0),VLOOKUP(I16780,'DE-PARA'!C:D,2,0)),"NÃO ENCONTRADO")</f>
        <v>Serviços</v>
      </c>
      <c r="L16780" s="50" t="str">
        <f>VLOOKUP(K16780,'Base -Receita-Despesa'!$B:$AS,1,FALSE)</f>
        <v>Serviços</v>
      </c>
    </row>
    <row r="16781" spans="1:12" x14ac:dyDescent="0.3">
      <c r="A16781" s="82" t="str">
        <f t="shared" si="524"/>
        <v>2020</v>
      </c>
      <c r="B16781" s="260" t="s">
        <v>2228</v>
      </c>
      <c r="C16781" s="261" t="s">
        <v>138</v>
      </c>
      <c r="D16781" s="74" t="str">
        <f t="shared" si="525"/>
        <v>jan/2020</v>
      </c>
      <c r="E16781" s="264">
        <v>43854</v>
      </c>
      <c r="F16781" s="282">
        <v>172</v>
      </c>
      <c r="G16781" s="282" t="s">
        <v>2229</v>
      </c>
      <c r="H16781" s="265" t="s">
        <v>5132</v>
      </c>
      <c r="I16781" s="265" t="s">
        <v>2176</v>
      </c>
      <c r="J16781" s="266">
        <v>-2600</v>
      </c>
      <c r="K16781" s="83" t="str">
        <f>IFERROR(IFERROR(VLOOKUP(I16781,'DE-PARA'!B:D,3,0),VLOOKUP(I16781,'DE-PARA'!C:D,2,0)),"NÃO ENCONTRADO")</f>
        <v>Pessoal</v>
      </c>
      <c r="L16781" s="50" t="str">
        <f>VLOOKUP(K16781,'Base -Receita-Despesa'!$B:$AS,1,FALSE)</f>
        <v>Pessoal</v>
      </c>
    </row>
    <row r="16782" spans="1:12" x14ac:dyDescent="0.3">
      <c r="A16782" s="82" t="str">
        <f t="shared" si="524"/>
        <v>2020</v>
      </c>
      <c r="B16782" s="260" t="s">
        <v>2228</v>
      </c>
      <c r="C16782" s="261" t="s">
        <v>138</v>
      </c>
      <c r="D16782" s="74" t="str">
        <f t="shared" si="525"/>
        <v>jan/2020</v>
      </c>
      <c r="E16782" s="264">
        <v>43854</v>
      </c>
      <c r="F16782" s="282" t="s">
        <v>208</v>
      </c>
      <c r="G16782" s="282" t="s">
        <v>2284</v>
      </c>
      <c r="H16782" s="265" t="s">
        <v>4324</v>
      </c>
      <c r="I16782" s="265" t="s">
        <v>846</v>
      </c>
      <c r="J16782" s="265">
        <v>-30</v>
      </c>
      <c r="K16782" s="83" t="str">
        <f>IFERROR(IFERROR(VLOOKUP(I16782,'DE-PARA'!B:D,3,0),VLOOKUP(I16782,'DE-PARA'!C:D,2,0)),"NÃO ENCONTRADO")</f>
        <v>Pessoal</v>
      </c>
      <c r="L16782" s="50" t="str">
        <f>VLOOKUP(K16782,'Base -Receita-Despesa'!$B:$AS,1,FALSE)</f>
        <v>Pessoal</v>
      </c>
    </row>
    <row r="16783" spans="1:12" x14ac:dyDescent="0.3">
      <c r="A16783" s="82" t="str">
        <f t="shared" si="524"/>
        <v>2020</v>
      </c>
      <c r="B16783" s="260" t="s">
        <v>2228</v>
      </c>
      <c r="C16783" s="261" t="s">
        <v>138</v>
      </c>
      <c r="D16783" s="74" t="str">
        <f t="shared" si="525"/>
        <v>jan/2020</v>
      </c>
      <c r="E16783" s="264">
        <v>43854</v>
      </c>
      <c r="F16783" s="282">
        <v>1937</v>
      </c>
      <c r="G16783" s="282" t="s">
        <v>2229</v>
      </c>
      <c r="H16783" s="265" t="s">
        <v>5133</v>
      </c>
      <c r="I16783" s="265" t="s">
        <v>145</v>
      </c>
      <c r="J16783" s="266">
        <v>-3500</v>
      </c>
      <c r="K16783" s="83" t="str">
        <f>IFERROR(IFERROR(VLOOKUP(I16783,'DE-PARA'!B:D,3,0),VLOOKUP(I16783,'DE-PARA'!C:D,2,0)),"NÃO ENCONTRADO")</f>
        <v>Serviços</v>
      </c>
      <c r="L16783" s="50" t="str">
        <f>VLOOKUP(K16783,'Base -Receita-Despesa'!$B:$AS,1,FALSE)</f>
        <v>Serviços</v>
      </c>
    </row>
    <row r="16784" spans="1:12" x14ac:dyDescent="0.3">
      <c r="A16784" s="82" t="str">
        <f t="shared" si="524"/>
        <v>2020</v>
      </c>
      <c r="B16784" s="260" t="s">
        <v>2228</v>
      </c>
      <c r="C16784" s="261" t="s">
        <v>138</v>
      </c>
      <c r="D16784" s="74" t="str">
        <f t="shared" si="525"/>
        <v>jan/2020</v>
      </c>
      <c r="E16784" s="264">
        <v>43854</v>
      </c>
      <c r="F16784" s="282">
        <v>464</v>
      </c>
      <c r="G16784" s="282" t="s">
        <v>5101</v>
      </c>
      <c r="H16784" s="280" t="s">
        <v>4391</v>
      </c>
      <c r="I16784" s="280" t="s">
        <v>2202</v>
      </c>
      <c r="J16784" s="266">
        <v>-5645.9</v>
      </c>
      <c r="K16784" s="83" t="str">
        <f>IFERROR(IFERROR(VLOOKUP(I16784,'DE-PARA'!B:D,3,0),VLOOKUP(I16784,'DE-PARA'!C:D,2,0)),"NÃO ENCONTRADO")</f>
        <v>Serviços</v>
      </c>
      <c r="L16784" s="50" t="str">
        <f>VLOOKUP(K16784,'Base -Receita-Despesa'!$B:$AS,1,FALSE)</f>
        <v>Serviços</v>
      </c>
    </row>
    <row r="16785" spans="1:12" x14ac:dyDescent="0.3">
      <c r="A16785" s="82" t="str">
        <f t="shared" si="524"/>
        <v>2020</v>
      </c>
      <c r="B16785" s="260" t="s">
        <v>2228</v>
      </c>
      <c r="C16785" s="261" t="s">
        <v>138</v>
      </c>
      <c r="D16785" s="74" t="str">
        <f t="shared" si="525"/>
        <v>jan/2020</v>
      </c>
      <c r="E16785" s="264">
        <v>43854</v>
      </c>
      <c r="F16785" s="282">
        <v>516094</v>
      </c>
      <c r="G16785" s="282" t="s">
        <v>2229</v>
      </c>
      <c r="H16785" s="265" t="s">
        <v>339</v>
      </c>
      <c r="I16785" s="265" t="s">
        <v>2181</v>
      </c>
      <c r="J16785" s="265">
        <v>-870</v>
      </c>
      <c r="K16785" s="83" t="str">
        <f>IFERROR(IFERROR(VLOOKUP(I16785,'DE-PARA'!B:D,3,0),VLOOKUP(I16785,'DE-PARA'!C:D,2,0)),"NÃO ENCONTRADO")</f>
        <v>Materiais</v>
      </c>
      <c r="L16785" s="50" t="str">
        <f>VLOOKUP(K16785,'Base -Receita-Despesa'!$B:$AS,1,FALSE)</f>
        <v>Materiais</v>
      </c>
    </row>
    <row r="16786" spans="1:12" x14ac:dyDescent="0.3">
      <c r="A16786" s="82" t="str">
        <f t="shared" si="524"/>
        <v>2020</v>
      </c>
      <c r="B16786" s="260" t="s">
        <v>2228</v>
      </c>
      <c r="C16786" s="261" t="s">
        <v>138</v>
      </c>
      <c r="D16786" s="74" t="str">
        <f t="shared" si="525"/>
        <v>jan/2020</v>
      </c>
      <c r="E16786" s="264">
        <v>43854</v>
      </c>
      <c r="F16786" s="282">
        <v>518600</v>
      </c>
      <c r="G16786" s="282" t="s">
        <v>2229</v>
      </c>
      <c r="H16786" s="265" t="s">
        <v>339</v>
      </c>
      <c r="I16786" s="265" t="s">
        <v>2181</v>
      </c>
      <c r="J16786" s="265">
        <v>-732.55</v>
      </c>
      <c r="K16786" s="83" t="str">
        <f>IFERROR(IFERROR(VLOOKUP(I16786,'DE-PARA'!B:D,3,0),VLOOKUP(I16786,'DE-PARA'!C:D,2,0)),"NÃO ENCONTRADO")</f>
        <v>Materiais</v>
      </c>
      <c r="L16786" s="50" t="str">
        <f>VLOOKUP(K16786,'Base -Receita-Despesa'!$B:$AS,1,FALSE)</f>
        <v>Materiais</v>
      </c>
    </row>
    <row r="16787" spans="1:12" x14ac:dyDescent="0.3">
      <c r="A16787" s="82" t="str">
        <f t="shared" si="524"/>
        <v>2020</v>
      </c>
      <c r="B16787" s="260" t="s">
        <v>2228</v>
      </c>
      <c r="C16787" s="261" t="s">
        <v>138</v>
      </c>
      <c r="D16787" s="74" t="str">
        <f t="shared" si="525"/>
        <v>jan/2020</v>
      </c>
      <c r="E16787" s="264">
        <v>43854</v>
      </c>
      <c r="F16787" s="282">
        <v>515971</v>
      </c>
      <c r="G16787" s="282" t="s">
        <v>2229</v>
      </c>
      <c r="H16787" s="265" t="s">
        <v>339</v>
      </c>
      <c r="I16787" s="265" t="s">
        <v>2182</v>
      </c>
      <c r="J16787" s="266">
        <v>-4461.8500000000004</v>
      </c>
      <c r="K16787" s="83" t="str">
        <f>IFERROR(IFERROR(VLOOKUP(I16787,'DE-PARA'!B:D,3,0),VLOOKUP(I16787,'DE-PARA'!C:D,2,0)),"NÃO ENCONTRADO")</f>
        <v>Materiais</v>
      </c>
      <c r="L16787" s="50" t="str">
        <f>VLOOKUP(K16787,'Base -Receita-Despesa'!$B:$AS,1,FALSE)</f>
        <v>Materiais</v>
      </c>
    </row>
    <row r="16788" spans="1:12" x14ac:dyDescent="0.3">
      <c r="A16788" s="82" t="str">
        <f t="shared" si="524"/>
        <v>2020</v>
      </c>
      <c r="B16788" s="260" t="s">
        <v>2228</v>
      </c>
      <c r="C16788" s="261" t="s">
        <v>138</v>
      </c>
      <c r="D16788" s="74" t="str">
        <f t="shared" si="525"/>
        <v>jan/2020</v>
      </c>
      <c r="E16788" s="264">
        <v>43854</v>
      </c>
      <c r="F16788" s="282">
        <v>519028</v>
      </c>
      <c r="G16788" s="282" t="s">
        <v>2229</v>
      </c>
      <c r="H16788" s="265" t="s">
        <v>339</v>
      </c>
      <c r="I16788" s="265" t="s">
        <v>2182</v>
      </c>
      <c r="J16788" s="265">
        <v>-853.5</v>
      </c>
      <c r="K16788" s="83" t="str">
        <f>IFERROR(IFERROR(VLOOKUP(I16788,'DE-PARA'!B:D,3,0),VLOOKUP(I16788,'DE-PARA'!C:D,2,0)),"NÃO ENCONTRADO")</f>
        <v>Materiais</v>
      </c>
      <c r="L16788" s="50" t="str">
        <f>VLOOKUP(K16788,'Base -Receita-Despesa'!$B:$AS,1,FALSE)</f>
        <v>Materiais</v>
      </c>
    </row>
    <row r="16789" spans="1:12" x14ac:dyDescent="0.3">
      <c r="A16789" s="82" t="str">
        <f t="shared" si="524"/>
        <v>2020</v>
      </c>
      <c r="B16789" s="260" t="s">
        <v>2228</v>
      </c>
      <c r="C16789" s="261" t="s">
        <v>138</v>
      </c>
      <c r="D16789" s="74" t="str">
        <f t="shared" si="525"/>
        <v>jan/2020</v>
      </c>
      <c r="E16789" s="264">
        <v>43854</v>
      </c>
      <c r="F16789" s="282">
        <v>519962</v>
      </c>
      <c r="G16789" s="282" t="s">
        <v>2229</v>
      </c>
      <c r="H16789" s="265" t="s">
        <v>339</v>
      </c>
      <c r="I16789" s="265" t="s">
        <v>2181</v>
      </c>
      <c r="J16789" s="266">
        <v>-9535.17</v>
      </c>
      <c r="K16789" s="83" t="str">
        <f>IFERROR(IFERROR(VLOOKUP(I16789,'DE-PARA'!B:D,3,0),VLOOKUP(I16789,'DE-PARA'!C:D,2,0)),"NÃO ENCONTRADO")</f>
        <v>Materiais</v>
      </c>
      <c r="L16789" s="50" t="str">
        <f>VLOOKUP(K16789,'Base -Receita-Despesa'!$B:$AS,1,FALSE)</f>
        <v>Materiais</v>
      </c>
    </row>
    <row r="16790" spans="1:12" x14ac:dyDescent="0.3">
      <c r="A16790" s="82" t="str">
        <f t="shared" si="524"/>
        <v>2020</v>
      </c>
      <c r="B16790" s="260" t="s">
        <v>2228</v>
      </c>
      <c r="C16790" s="261" t="s">
        <v>138</v>
      </c>
      <c r="D16790" s="74" t="str">
        <f t="shared" si="525"/>
        <v>jan/2020</v>
      </c>
      <c r="E16790" s="264">
        <v>43854</v>
      </c>
      <c r="F16790" s="282" t="s">
        <v>4412</v>
      </c>
      <c r="G16790" s="282" t="s">
        <v>2229</v>
      </c>
      <c r="H16790" s="265" t="s">
        <v>4555</v>
      </c>
      <c r="I16790" s="265" t="s">
        <v>130</v>
      </c>
      <c r="J16790" s="266">
        <v>-5409.56</v>
      </c>
      <c r="K16790" s="83" t="str">
        <f>IFERROR(IFERROR(VLOOKUP(I16790,'DE-PARA'!B:D,3,0),VLOOKUP(I16790,'DE-PARA'!C:D,2,0)),"NÃO ENCONTRADO")</f>
        <v>Rescisões Trabalhistas</v>
      </c>
      <c r="L16790" s="50" t="str">
        <f>VLOOKUP(K16790,'Base -Receita-Despesa'!$B:$AS,1,FALSE)</f>
        <v>Rescisões Trabalhistas</v>
      </c>
    </row>
    <row r="16791" spans="1:12" x14ac:dyDescent="0.3">
      <c r="A16791" s="82" t="str">
        <f t="shared" si="524"/>
        <v>2020</v>
      </c>
      <c r="B16791" s="260" t="s">
        <v>2228</v>
      </c>
      <c r="C16791" s="261" t="s">
        <v>138</v>
      </c>
      <c r="D16791" s="74" t="str">
        <f t="shared" si="525"/>
        <v>jan/2020</v>
      </c>
      <c r="E16791" s="264">
        <v>43854</v>
      </c>
      <c r="F16791" s="282" t="s">
        <v>3376</v>
      </c>
      <c r="G16791" s="282" t="s">
        <v>2229</v>
      </c>
      <c r="H16791" s="265" t="s">
        <v>4555</v>
      </c>
      <c r="I16791" s="265" t="s">
        <v>130</v>
      </c>
      <c r="J16791" s="266">
        <v>-7826.51</v>
      </c>
      <c r="K16791" s="83" t="str">
        <f>IFERROR(IFERROR(VLOOKUP(I16791,'DE-PARA'!B:D,3,0),VLOOKUP(I16791,'DE-PARA'!C:D,2,0)),"NÃO ENCONTRADO")</f>
        <v>Rescisões Trabalhistas</v>
      </c>
      <c r="L16791" s="50" t="str">
        <f>VLOOKUP(K16791,'Base -Receita-Despesa'!$B:$AS,1,FALSE)</f>
        <v>Rescisões Trabalhistas</v>
      </c>
    </row>
    <row r="16792" spans="1:12" x14ac:dyDescent="0.3">
      <c r="A16792" s="82" t="str">
        <f t="shared" si="524"/>
        <v>2020</v>
      </c>
      <c r="B16792" s="260" t="s">
        <v>2228</v>
      </c>
      <c r="C16792" s="261" t="s">
        <v>138</v>
      </c>
      <c r="D16792" s="74" t="str">
        <f t="shared" si="525"/>
        <v>jan/2020</v>
      </c>
      <c r="E16792" s="264">
        <v>43854</v>
      </c>
      <c r="F16792" s="282" t="s">
        <v>208</v>
      </c>
      <c r="G16792" s="282" t="s">
        <v>2229</v>
      </c>
      <c r="H16792" s="265" t="s">
        <v>4555</v>
      </c>
      <c r="I16792" s="265" t="s">
        <v>846</v>
      </c>
      <c r="J16792" s="265">
        <v>-30</v>
      </c>
      <c r="K16792" s="83" t="str">
        <f>IFERROR(IFERROR(VLOOKUP(I16792,'DE-PARA'!B:D,3,0),VLOOKUP(I16792,'DE-PARA'!C:D,2,0)),"NÃO ENCONTRADO")</f>
        <v>Pessoal</v>
      </c>
      <c r="L16792" s="50" t="str">
        <f>VLOOKUP(K16792,'Base -Receita-Despesa'!$B:$AS,1,FALSE)</f>
        <v>Pessoal</v>
      </c>
    </row>
    <row r="16793" spans="1:12" x14ac:dyDescent="0.3">
      <c r="A16793" s="82" t="str">
        <f t="shared" si="524"/>
        <v>2020</v>
      </c>
      <c r="B16793" s="260" t="s">
        <v>2228</v>
      </c>
      <c r="C16793" s="261" t="s">
        <v>138</v>
      </c>
      <c r="D16793" s="74" t="str">
        <f t="shared" si="525"/>
        <v>jan/2020</v>
      </c>
      <c r="E16793" s="264">
        <v>43854</v>
      </c>
      <c r="F16793" s="282" t="s">
        <v>208</v>
      </c>
      <c r="G16793" s="282" t="s">
        <v>2229</v>
      </c>
      <c r="H16793" s="265" t="s">
        <v>2746</v>
      </c>
      <c r="I16793" s="265" t="s">
        <v>846</v>
      </c>
      <c r="J16793" s="265">
        <v>-30</v>
      </c>
      <c r="K16793" s="83" t="str">
        <f>IFERROR(IFERROR(VLOOKUP(I16793,'DE-PARA'!B:D,3,0),VLOOKUP(I16793,'DE-PARA'!C:D,2,0)),"NÃO ENCONTRADO")</f>
        <v>Pessoal</v>
      </c>
      <c r="L16793" s="50" t="str">
        <f>VLOOKUP(K16793,'Base -Receita-Despesa'!$B:$AS,1,FALSE)</f>
        <v>Pessoal</v>
      </c>
    </row>
    <row r="16794" spans="1:12" x14ac:dyDescent="0.3">
      <c r="A16794" s="82" t="str">
        <f t="shared" si="524"/>
        <v>2020</v>
      </c>
      <c r="B16794" s="260" t="s">
        <v>2228</v>
      </c>
      <c r="C16794" s="261" t="s">
        <v>138</v>
      </c>
      <c r="D16794" s="74" t="str">
        <f t="shared" si="525"/>
        <v>jan/2020</v>
      </c>
      <c r="E16794" s="264">
        <v>43854</v>
      </c>
      <c r="F16794" s="282" t="s">
        <v>4539</v>
      </c>
      <c r="G16794" s="282" t="s">
        <v>2229</v>
      </c>
      <c r="H16794" s="265" t="s">
        <v>5134</v>
      </c>
      <c r="I16794" s="265" t="s">
        <v>195</v>
      </c>
      <c r="J16794" s="266">
        <v>-203822.43</v>
      </c>
      <c r="K16794" s="83" t="str">
        <f>IFERROR(IFERROR(VLOOKUP(I16794,'DE-PARA'!B:D,3,0),VLOOKUP(I16794,'DE-PARA'!C:D,2,0)),"NÃO ENCONTRADO")</f>
        <v>Encargos sobre Folha de Pagamento</v>
      </c>
      <c r="L16794" s="50" t="str">
        <f>VLOOKUP(K16794,'Base -Receita-Despesa'!$B:$AS,1,FALSE)</f>
        <v>Encargos sobre Folha de Pagamento</v>
      </c>
    </row>
    <row r="16795" spans="1:12" x14ac:dyDescent="0.3">
      <c r="A16795" s="82" t="str">
        <f t="shared" si="524"/>
        <v>2020</v>
      </c>
      <c r="B16795" s="260" t="s">
        <v>2228</v>
      </c>
      <c r="C16795" s="261" t="s">
        <v>138</v>
      </c>
      <c r="D16795" s="74" t="str">
        <f t="shared" si="525"/>
        <v>jan/2020</v>
      </c>
      <c r="E16795" s="264">
        <v>43854</v>
      </c>
      <c r="F16795" s="282" t="s">
        <v>4539</v>
      </c>
      <c r="G16795" s="282" t="s">
        <v>2229</v>
      </c>
      <c r="H16795" s="265" t="s">
        <v>5134</v>
      </c>
      <c r="I16795" s="265" t="s">
        <v>562</v>
      </c>
      <c r="J16795" s="266">
        <v>-2690.45</v>
      </c>
      <c r="K16795" s="83" t="str">
        <f>IFERROR(IFERROR(VLOOKUP(I16795,'DE-PARA'!B:D,3,0),VLOOKUP(I16795,'DE-PARA'!C:D,2,0)),"NÃO ENCONTRADO")</f>
        <v>Outras Saídas</v>
      </c>
      <c r="L16795" s="50" t="str">
        <f>VLOOKUP(K16795,'Base -Receita-Despesa'!$B:$AS,1,FALSE)</f>
        <v>Outras Saídas</v>
      </c>
    </row>
    <row r="16796" spans="1:12" x14ac:dyDescent="0.3">
      <c r="A16796" s="82" t="str">
        <f t="shared" si="524"/>
        <v>2020</v>
      </c>
      <c r="B16796" s="260" t="s">
        <v>2228</v>
      </c>
      <c r="C16796" s="261" t="s">
        <v>138</v>
      </c>
      <c r="D16796" s="74" t="str">
        <f t="shared" si="525"/>
        <v>jan/2020</v>
      </c>
      <c r="E16796" s="264">
        <v>43854</v>
      </c>
      <c r="F16796" s="282" t="s">
        <v>2326</v>
      </c>
      <c r="G16796" s="282" t="s">
        <v>2229</v>
      </c>
      <c r="H16796" s="265" t="s">
        <v>1119</v>
      </c>
      <c r="I16796" s="265" t="s">
        <v>2209</v>
      </c>
      <c r="J16796" s="265">
        <v>-306.91000000000003</v>
      </c>
      <c r="K16796" s="83" t="str">
        <f>IFERROR(IFERROR(VLOOKUP(I16796,'DE-PARA'!B:D,3,0),VLOOKUP(I16796,'DE-PARA'!C:D,2,0)),"NÃO ENCONTRADO")</f>
        <v>Despesas com Viagens</v>
      </c>
      <c r="L16796" s="50" t="str">
        <f>VLOOKUP(K16796,'Base -Receita-Despesa'!$B:$AS,1,FALSE)</f>
        <v>Despesas com Viagens</v>
      </c>
    </row>
    <row r="16797" spans="1:12" x14ac:dyDescent="0.3">
      <c r="A16797" s="82" t="str">
        <f t="shared" si="524"/>
        <v>2020</v>
      </c>
      <c r="B16797" s="260" t="s">
        <v>2228</v>
      </c>
      <c r="C16797" s="261" t="s">
        <v>138</v>
      </c>
      <c r="D16797" s="74" t="str">
        <f t="shared" si="525"/>
        <v>jan/2020</v>
      </c>
      <c r="E16797" s="264">
        <v>43854</v>
      </c>
      <c r="F16797" s="282" t="s">
        <v>208</v>
      </c>
      <c r="G16797" s="282" t="s">
        <v>2330</v>
      </c>
      <c r="H16797" s="265" t="s">
        <v>5095</v>
      </c>
      <c r="I16797" s="265" t="s">
        <v>846</v>
      </c>
      <c r="J16797" s="265">
        <v>-30</v>
      </c>
      <c r="K16797" s="83" t="str">
        <f>IFERROR(IFERROR(VLOOKUP(I16797,'DE-PARA'!B:D,3,0),VLOOKUP(I16797,'DE-PARA'!C:D,2,0)),"NÃO ENCONTRADO")</f>
        <v>Pessoal</v>
      </c>
      <c r="L16797" s="50" t="str">
        <f>VLOOKUP(K16797,'Base -Receita-Despesa'!$B:$AS,1,FALSE)</f>
        <v>Pessoal</v>
      </c>
    </row>
    <row r="16798" spans="1:12" x14ac:dyDescent="0.3">
      <c r="A16798" s="82" t="str">
        <f t="shared" si="524"/>
        <v>2020</v>
      </c>
      <c r="B16798" s="260" t="s">
        <v>2228</v>
      </c>
      <c r="C16798" s="261" t="s">
        <v>138</v>
      </c>
      <c r="D16798" s="74" t="str">
        <f t="shared" si="525"/>
        <v>jan/2020</v>
      </c>
      <c r="E16798" s="264">
        <v>43854</v>
      </c>
      <c r="F16798" s="282" t="s">
        <v>5135</v>
      </c>
      <c r="G16798" s="282" t="s">
        <v>2229</v>
      </c>
      <c r="H16798" s="265" t="s">
        <v>5136</v>
      </c>
      <c r="I16798" s="265" t="s">
        <v>176</v>
      </c>
      <c r="J16798" s="266">
        <v>-7072.73</v>
      </c>
      <c r="K16798" s="83" t="str">
        <f>IFERROR(IFERROR(VLOOKUP(I16798,'DE-PARA'!B:D,3,0),VLOOKUP(I16798,'DE-PARA'!C:D,2,0)),"NÃO ENCONTRADO")</f>
        <v>Pessoal</v>
      </c>
      <c r="L16798" s="50" t="str">
        <f>VLOOKUP(K16798,'Base -Receita-Despesa'!$B:$AS,1,FALSE)</f>
        <v>Pessoal</v>
      </c>
    </row>
    <row r="16799" spans="1:12" x14ac:dyDescent="0.3">
      <c r="A16799" s="82" t="str">
        <f t="shared" si="524"/>
        <v>2020</v>
      </c>
      <c r="B16799" s="260" t="s">
        <v>2228</v>
      </c>
      <c r="C16799" s="261" t="s">
        <v>138</v>
      </c>
      <c r="D16799" s="74" t="str">
        <f t="shared" si="525"/>
        <v>jan/2020</v>
      </c>
      <c r="E16799" s="264">
        <v>43854</v>
      </c>
      <c r="F16799" s="282" t="s">
        <v>208</v>
      </c>
      <c r="G16799" s="282" t="s">
        <v>2229</v>
      </c>
      <c r="H16799" s="265" t="s">
        <v>2417</v>
      </c>
      <c r="I16799" s="265" t="s">
        <v>846</v>
      </c>
      <c r="J16799" s="265">
        <v>-25</v>
      </c>
      <c r="K16799" s="83" t="str">
        <f>IFERROR(IFERROR(VLOOKUP(I16799,'DE-PARA'!B:D,3,0),VLOOKUP(I16799,'DE-PARA'!C:D,2,0)),"NÃO ENCONTRADO")</f>
        <v>Pessoal</v>
      </c>
      <c r="L16799" s="50" t="str">
        <f>VLOOKUP(K16799,'Base -Receita-Despesa'!$B:$AS,1,FALSE)</f>
        <v>Pessoal</v>
      </c>
    </row>
    <row r="16800" spans="1:12" x14ac:dyDescent="0.3">
      <c r="A16800" s="82" t="str">
        <f t="shared" si="524"/>
        <v>2020</v>
      </c>
      <c r="B16800" s="260" t="s">
        <v>2228</v>
      </c>
      <c r="C16800" s="261" t="s">
        <v>138</v>
      </c>
      <c r="D16800" s="74" t="str">
        <f t="shared" si="525"/>
        <v>jan/2020</v>
      </c>
      <c r="E16800" s="264">
        <v>43854</v>
      </c>
      <c r="F16800" s="282" t="s">
        <v>208</v>
      </c>
      <c r="G16800" s="282" t="s">
        <v>2229</v>
      </c>
      <c r="H16800" s="265" t="s">
        <v>5096</v>
      </c>
      <c r="I16800" s="265" t="s">
        <v>846</v>
      </c>
      <c r="J16800" s="265">
        <v>-30</v>
      </c>
      <c r="K16800" s="83" t="str">
        <f>IFERROR(IFERROR(VLOOKUP(I16800,'DE-PARA'!B:D,3,0),VLOOKUP(I16800,'DE-PARA'!C:D,2,0)),"NÃO ENCONTRADO")</f>
        <v>Pessoal</v>
      </c>
      <c r="L16800" s="50" t="str">
        <f>VLOOKUP(K16800,'Base -Receita-Despesa'!$B:$AS,1,FALSE)</f>
        <v>Pessoal</v>
      </c>
    </row>
    <row r="16801" spans="1:12" x14ac:dyDescent="0.3">
      <c r="A16801" s="82" t="str">
        <f t="shared" si="524"/>
        <v>2020</v>
      </c>
      <c r="B16801" s="260" t="s">
        <v>2228</v>
      </c>
      <c r="C16801" s="261" t="s">
        <v>138</v>
      </c>
      <c r="D16801" s="74" t="str">
        <f t="shared" si="525"/>
        <v>jan/2020</v>
      </c>
      <c r="E16801" s="264">
        <v>43854</v>
      </c>
      <c r="F16801" s="282">
        <v>825183</v>
      </c>
      <c r="G16801" s="282" t="s">
        <v>2324</v>
      </c>
      <c r="H16801" s="265" t="s">
        <v>2424</v>
      </c>
      <c r="I16801" s="265" t="s">
        <v>2181</v>
      </c>
      <c r="J16801" s="266">
        <v>-4069.74</v>
      </c>
      <c r="K16801" s="83" t="str">
        <f>IFERROR(IFERROR(VLOOKUP(I16801,'DE-PARA'!B:D,3,0),VLOOKUP(I16801,'DE-PARA'!C:D,2,0)),"NÃO ENCONTRADO")</f>
        <v>Materiais</v>
      </c>
      <c r="L16801" s="50" t="str">
        <f>VLOOKUP(K16801,'Base -Receita-Despesa'!$B:$AS,1,FALSE)</f>
        <v>Materiais</v>
      </c>
    </row>
    <row r="16802" spans="1:12" x14ac:dyDescent="0.3">
      <c r="A16802" s="82" t="str">
        <f t="shared" si="524"/>
        <v>2020</v>
      </c>
      <c r="B16802" s="260" t="s">
        <v>2228</v>
      </c>
      <c r="C16802" s="261" t="s">
        <v>138</v>
      </c>
      <c r="D16802" s="74" t="str">
        <f t="shared" si="525"/>
        <v>jan/2020</v>
      </c>
      <c r="E16802" s="264">
        <v>43854</v>
      </c>
      <c r="F16802" s="282">
        <v>825183</v>
      </c>
      <c r="G16802" s="282" t="s">
        <v>2238</v>
      </c>
      <c r="H16802" s="265" t="s">
        <v>2424</v>
      </c>
      <c r="I16802" s="265" t="s">
        <v>2181</v>
      </c>
      <c r="J16802" s="266">
        <v>-4069.74</v>
      </c>
      <c r="K16802" s="83" t="str">
        <f>IFERROR(IFERROR(VLOOKUP(I16802,'DE-PARA'!B:D,3,0),VLOOKUP(I16802,'DE-PARA'!C:D,2,0)),"NÃO ENCONTRADO")</f>
        <v>Materiais</v>
      </c>
      <c r="L16802" s="50" t="str">
        <f>VLOOKUP(K16802,'Base -Receita-Despesa'!$B:$AS,1,FALSE)</f>
        <v>Materiais</v>
      </c>
    </row>
    <row r="16803" spans="1:12" x14ac:dyDescent="0.3">
      <c r="A16803" s="82" t="str">
        <f t="shared" si="524"/>
        <v>2020</v>
      </c>
      <c r="B16803" s="260" t="s">
        <v>2228</v>
      </c>
      <c r="C16803" s="261" t="s">
        <v>138</v>
      </c>
      <c r="D16803" s="74" t="str">
        <f t="shared" si="525"/>
        <v>jan/2020</v>
      </c>
      <c r="E16803" s="264">
        <v>43854</v>
      </c>
      <c r="F16803" s="282">
        <v>3834</v>
      </c>
      <c r="G16803" s="282" t="s">
        <v>2330</v>
      </c>
      <c r="H16803" s="265" t="s">
        <v>2424</v>
      </c>
      <c r="I16803" s="265" t="s">
        <v>2181</v>
      </c>
      <c r="J16803" s="266">
        <v>-2376.63</v>
      </c>
      <c r="K16803" s="83" t="str">
        <f>IFERROR(IFERROR(VLOOKUP(I16803,'DE-PARA'!B:D,3,0),VLOOKUP(I16803,'DE-PARA'!C:D,2,0)),"NÃO ENCONTRADO")</f>
        <v>Materiais</v>
      </c>
      <c r="L16803" s="50" t="str">
        <f>VLOOKUP(K16803,'Base -Receita-Despesa'!$B:$AS,1,FALSE)</f>
        <v>Materiais</v>
      </c>
    </row>
    <row r="16804" spans="1:12" x14ac:dyDescent="0.3">
      <c r="A16804" s="82" t="str">
        <f t="shared" si="524"/>
        <v>2020</v>
      </c>
      <c r="B16804" s="260" t="s">
        <v>2228</v>
      </c>
      <c r="C16804" s="261" t="s">
        <v>138</v>
      </c>
      <c r="D16804" s="74" t="str">
        <f t="shared" si="525"/>
        <v>jan/2020</v>
      </c>
      <c r="E16804" s="264">
        <v>43854</v>
      </c>
      <c r="F16804" s="282">
        <v>919</v>
      </c>
      <c r="G16804" s="282" t="s">
        <v>2229</v>
      </c>
      <c r="H16804" s="265" t="s">
        <v>2424</v>
      </c>
      <c r="I16804" s="265" t="s">
        <v>2181</v>
      </c>
      <c r="J16804" s="266">
        <v>-1296</v>
      </c>
      <c r="K16804" s="83" t="str">
        <f>IFERROR(IFERROR(VLOOKUP(I16804,'DE-PARA'!B:D,3,0),VLOOKUP(I16804,'DE-PARA'!C:D,2,0)),"NÃO ENCONTRADO")</f>
        <v>Materiais</v>
      </c>
      <c r="L16804" s="50" t="str">
        <f>VLOOKUP(K16804,'Base -Receita-Despesa'!$B:$AS,1,FALSE)</f>
        <v>Materiais</v>
      </c>
    </row>
    <row r="16805" spans="1:12" x14ac:dyDescent="0.3">
      <c r="A16805" s="82" t="str">
        <f t="shared" si="524"/>
        <v>2020</v>
      </c>
      <c r="B16805" s="260" t="s">
        <v>2228</v>
      </c>
      <c r="C16805" s="261" t="s">
        <v>138</v>
      </c>
      <c r="D16805" s="74" t="str">
        <f t="shared" si="525"/>
        <v>jan/2020</v>
      </c>
      <c r="E16805" s="264">
        <v>43854</v>
      </c>
      <c r="F16805" s="282">
        <v>1160</v>
      </c>
      <c r="G16805" s="282" t="s">
        <v>2229</v>
      </c>
      <c r="H16805" s="265" t="s">
        <v>2424</v>
      </c>
      <c r="I16805" s="265" t="s">
        <v>2181</v>
      </c>
      <c r="J16805" s="266">
        <v>-1018.5</v>
      </c>
      <c r="K16805" s="83" t="str">
        <f>IFERROR(IFERROR(VLOOKUP(I16805,'DE-PARA'!B:D,3,0),VLOOKUP(I16805,'DE-PARA'!C:D,2,0)),"NÃO ENCONTRADO")</f>
        <v>Materiais</v>
      </c>
      <c r="L16805" s="50" t="str">
        <f>VLOOKUP(K16805,'Base -Receita-Despesa'!$B:$AS,1,FALSE)</f>
        <v>Materiais</v>
      </c>
    </row>
    <row r="16806" spans="1:12" x14ac:dyDescent="0.3">
      <c r="A16806" s="82" t="str">
        <f t="shared" si="524"/>
        <v>2020</v>
      </c>
      <c r="B16806" s="260" t="s">
        <v>2228</v>
      </c>
      <c r="C16806" s="261" t="s">
        <v>138</v>
      </c>
      <c r="D16806" s="74" t="str">
        <f t="shared" si="525"/>
        <v>jan/2020</v>
      </c>
      <c r="E16806" s="264">
        <v>43854</v>
      </c>
      <c r="F16806" s="282">
        <v>824</v>
      </c>
      <c r="G16806" s="282" t="s">
        <v>2229</v>
      </c>
      <c r="H16806" s="265" t="s">
        <v>2424</v>
      </c>
      <c r="I16806" s="265" t="s">
        <v>2181</v>
      </c>
      <c r="J16806" s="266">
        <v>-2376.62</v>
      </c>
      <c r="K16806" s="83" t="str">
        <f>IFERROR(IFERROR(VLOOKUP(I16806,'DE-PARA'!B:D,3,0),VLOOKUP(I16806,'DE-PARA'!C:D,2,0)),"NÃO ENCONTRADO")</f>
        <v>Materiais</v>
      </c>
      <c r="L16806" s="50" t="str">
        <f>VLOOKUP(K16806,'Base -Receita-Despesa'!$B:$AS,1,FALSE)</f>
        <v>Materiais</v>
      </c>
    </row>
    <row r="16807" spans="1:12" x14ac:dyDescent="0.3">
      <c r="A16807" s="82" t="str">
        <f t="shared" si="524"/>
        <v>2020</v>
      </c>
      <c r="B16807" s="260" t="s">
        <v>2228</v>
      </c>
      <c r="C16807" s="261" t="s">
        <v>138</v>
      </c>
      <c r="D16807" s="74" t="str">
        <f t="shared" si="525"/>
        <v>jan/2020</v>
      </c>
      <c r="E16807" s="264">
        <v>43854</v>
      </c>
      <c r="F16807" s="282">
        <v>824</v>
      </c>
      <c r="G16807" s="282" t="s">
        <v>2229</v>
      </c>
      <c r="H16807" s="265" t="s">
        <v>2424</v>
      </c>
      <c r="I16807" s="265" t="s">
        <v>2181</v>
      </c>
      <c r="J16807" s="266">
        <v>-2376.62</v>
      </c>
      <c r="K16807" s="83" t="str">
        <f>IFERROR(IFERROR(VLOOKUP(I16807,'DE-PARA'!B:D,3,0),VLOOKUP(I16807,'DE-PARA'!C:D,2,0)),"NÃO ENCONTRADO")</f>
        <v>Materiais</v>
      </c>
      <c r="L16807" s="50" t="str">
        <f>VLOOKUP(K16807,'Base -Receita-Despesa'!$B:$AS,1,FALSE)</f>
        <v>Materiais</v>
      </c>
    </row>
    <row r="16808" spans="1:12" x14ac:dyDescent="0.3">
      <c r="A16808" s="82" t="str">
        <f t="shared" si="524"/>
        <v>2020</v>
      </c>
      <c r="B16808" s="260" t="s">
        <v>2228</v>
      </c>
      <c r="C16808" s="261" t="s">
        <v>138</v>
      </c>
      <c r="D16808" s="74" t="str">
        <f t="shared" si="525"/>
        <v>jan/2020</v>
      </c>
      <c r="E16808" s="264">
        <v>43854</v>
      </c>
      <c r="F16808" s="282">
        <v>3834</v>
      </c>
      <c r="G16808" s="282" t="s">
        <v>2229</v>
      </c>
      <c r="H16808" s="265" t="s">
        <v>2424</v>
      </c>
      <c r="I16808" s="265" t="s">
        <v>2181</v>
      </c>
      <c r="J16808" s="266">
        <v>-5926.69</v>
      </c>
      <c r="K16808" s="83" t="str">
        <f>IFERROR(IFERROR(VLOOKUP(I16808,'DE-PARA'!B:D,3,0),VLOOKUP(I16808,'DE-PARA'!C:D,2,0)),"NÃO ENCONTRADO")</f>
        <v>Materiais</v>
      </c>
      <c r="L16808" s="50" t="str">
        <f>VLOOKUP(K16808,'Base -Receita-Despesa'!$B:$AS,1,FALSE)</f>
        <v>Materiais</v>
      </c>
    </row>
    <row r="16809" spans="1:12" x14ac:dyDescent="0.3">
      <c r="A16809" s="82" t="str">
        <f t="shared" si="524"/>
        <v>2020</v>
      </c>
      <c r="B16809" s="260" t="s">
        <v>2228</v>
      </c>
      <c r="C16809" s="261" t="s">
        <v>138</v>
      </c>
      <c r="D16809" s="74" t="str">
        <f t="shared" si="525"/>
        <v>jan/2020</v>
      </c>
      <c r="E16809" s="264">
        <v>43854</v>
      </c>
      <c r="F16809" s="282" t="s">
        <v>208</v>
      </c>
      <c r="G16809" s="282" t="s">
        <v>4022</v>
      </c>
      <c r="H16809" s="265" t="s">
        <v>5097</v>
      </c>
      <c r="I16809" s="265" t="s">
        <v>846</v>
      </c>
      <c r="J16809" s="265">
        <v>-30</v>
      </c>
      <c r="K16809" s="83" t="str">
        <f>IFERROR(IFERROR(VLOOKUP(I16809,'DE-PARA'!B:D,3,0),VLOOKUP(I16809,'DE-PARA'!C:D,2,0)),"NÃO ENCONTRADO")</f>
        <v>Pessoal</v>
      </c>
      <c r="L16809" s="50" t="str">
        <f>VLOOKUP(K16809,'Base -Receita-Despesa'!$B:$AS,1,FALSE)</f>
        <v>Pessoal</v>
      </c>
    </row>
    <row r="16810" spans="1:12" x14ac:dyDescent="0.3">
      <c r="A16810" s="82" t="str">
        <f t="shared" ref="A16810:A16873" si="526">IF(K16810="NÃO ENCONTRADO",0,RIGHT(D16810,4))</f>
        <v>2020</v>
      </c>
      <c r="B16810" s="260" t="s">
        <v>2228</v>
      </c>
      <c r="C16810" s="261" t="s">
        <v>138</v>
      </c>
      <c r="D16810" s="74" t="str">
        <f t="shared" si="525"/>
        <v>jan/2020</v>
      </c>
      <c r="E16810" s="264">
        <v>43854</v>
      </c>
      <c r="F16810" s="282" t="s">
        <v>208</v>
      </c>
      <c r="G16810" s="282" t="s">
        <v>2229</v>
      </c>
      <c r="H16810" s="265" t="s">
        <v>4989</v>
      </c>
      <c r="I16810" s="265" t="s">
        <v>846</v>
      </c>
      <c r="J16810" s="265">
        <v>-20</v>
      </c>
      <c r="K16810" s="83" t="str">
        <f>IFERROR(IFERROR(VLOOKUP(I16810,'DE-PARA'!B:D,3,0),VLOOKUP(I16810,'DE-PARA'!C:D,2,0)),"NÃO ENCONTRADO")</f>
        <v>Pessoal</v>
      </c>
      <c r="L16810" s="50" t="str">
        <f>VLOOKUP(K16810,'Base -Receita-Despesa'!$B:$AS,1,FALSE)</f>
        <v>Pessoal</v>
      </c>
    </row>
    <row r="16811" spans="1:12" x14ac:dyDescent="0.3">
      <c r="A16811" s="82" t="str">
        <f t="shared" si="526"/>
        <v>2020</v>
      </c>
      <c r="B16811" s="260" t="s">
        <v>2228</v>
      </c>
      <c r="C16811" s="261" t="s">
        <v>138</v>
      </c>
      <c r="D16811" s="74" t="str">
        <f t="shared" si="525"/>
        <v>jan/2020</v>
      </c>
      <c r="E16811" s="264">
        <v>43854</v>
      </c>
      <c r="F16811" s="282" t="s">
        <v>208</v>
      </c>
      <c r="G16811" s="282" t="s">
        <v>2229</v>
      </c>
      <c r="H16811" s="265" t="s">
        <v>3767</v>
      </c>
      <c r="I16811" s="265" t="s">
        <v>846</v>
      </c>
      <c r="J16811" s="265">
        <v>-30</v>
      </c>
      <c r="K16811" s="83" t="str">
        <f>IFERROR(IFERROR(VLOOKUP(I16811,'DE-PARA'!B:D,3,0),VLOOKUP(I16811,'DE-PARA'!C:D,2,0)),"NÃO ENCONTRADO")</f>
        <v>Pessoal</v>
      </c>
      <c r="L16811" s="50" t="str">
        <f>VLOOKUP(K16811,'Base -Receita-Despesa'!$B:$AS,1,FALSE)</f>
        <v>Pessoal</v>
      </c>
    </row>
    <row r="16812" spans="1:12" x14ac:dyDescent="0.3">
      <c r="A16812" s="82" t="str">
        <f t="shared" si="526"/>
        <v>2020</v>
      </c>
      <c r="B16812" s="260" t="s">
        <v>2228</v>
      </c>
      <c r="C16812" s="261" t="s">
        <v>138</v>
      </c>
      <c r="D16812" s="74" t="str">
        <f t="shared" si="525"/>
        <v>jan/2020</v>
      </c>
      <c r="E16812" s="264">
        <v>43854</v>
      </c>
      <c r="F16812" s="282">
        <v>2104171916</v>
      </c>
      <c r="G16812" s="282" t="s">
        <v>2229</v>
      </c>
      <c r="H16812" s="265" t="s">
        <v>4529</v>
      </c>
      <c r="I16812" s="265" t="s">
        <v>5137</v>
      </c>
      <c r="J16812" s="266">
        <v>-3880.28</v>
      </c>
      <c r="K16812" s="83" t="str">
        <f>IFERROR(IFERROR(VLOOKUP(I16812,'DE-PARA'!B:D,3,0),VLOOKUP(I16812,'DE-PARA'!C:D,2,0)),"NÃO ENCONTRADO")</f>
        <v>Concessionárias (água, luz e telefone)</v>
      </c>
      <c r="L16812" s="50" t="str">
        <f>VLOOKUP(K16812,'Base -Receita-Despesa'!$B:$AS,1,FALSE)</f>
        <v>Concessionárias (água, luz e telefone)</v>
      </c>
    </row>
    <row r="16813" spans="1:12" x14ac:dyDescent="0.3">
      <c r="A16813" s="82" t="str">
        <f t="shared" si="526"/>
        <v>2020</v>
      </c>
      <c r="B16813" s="260" t="s">
        <v>2228</v>
      </c>
      <c r="C16813" s="261" t="s">
        <v>138</v>
      </c>
      <c r="D16813" s="74" t="str">
        <f t="shared" si="525"/>
        <v>jan/2020</v>
      </c>
      <c r="E16813" s="264">
        <v>43854</v>
      </c>
      <c r="F16813" s="282" t="s">
        <v>208</v>
      </c>
      <c r="G16813" s="282" t="s">
        <v>2229</v>
      </c>
      <c r="H16813" s="265" t="s">
        <v>5138</v>
      </c>
      <c r="I16813" s="265" t="s">
        <v>846</v>
      </c>
      <c r="J16813" s="265">
        <v>-30</v>
      </c>
      <c r="K16813" s="83" t="str">
        <f>IFERROR(IFERROR(VLOOKUP(I16813,'DE-PARA'!B:D,3,0),VLOOKUP(I16813,'DE-PARA'!C:D,2,0)),"NÃO ENCONTRADO")</f>
        <v>Pessoal</v>
      </c>
      <c r="L16813" s="50" t="str">
        <f>VLOOKUP(K16813,'Base -Receita-Despesa'!$B:$AS,1,FALSE)</f>
        <v>Pessoal</v>
      </c>
    </row>
    <row r="16814" spans="1:12" x14ac:dyDescent="0.3">
      <c r="A16814" s="82" t="str">
        <f t="shared" si="526"/>
        <v>2020</v>
      </c>
      <c r="B16814" s="260" t="s">
        <v>2228</v>
      </c>
      <c r="C16814" s="261" t="s">
        <v>138</v>
      </c>
      <c r="D16814" s="74" t="str">
        <f t="shared" si="525"/>
        <v>jan/2020</v>
      </c>
      <c r="E16814" s="264">
        <v>43854</v>
      </c>
      <c r="F16814" s="282" t="s">
        <v>4412</v>
      </c>
      <c r="G16814" s="282" t="s">
        <v>2229</v>
      </c>
      <c r="H16814" s="265" t="s">
        <v>5139</v>
      </c>
      <c r="I16814" s="265" t="s">
        <v>130</v>
      </c>
      <c r="J16814" s="266">
        <v>-2080.9</v>
      </c>
      <c r="K16814" s="83" t="str">
        <f>IFERROR(IFERROR(VLOOKUP(I16814,'DE-PARA'!B:D,3,0),VLOOKUP(I16814,'DE-PARA'!C:D,2,0)),"NÃO ENCONTRADO")</f>
        <v>Rescisões Trabalhistas</v>
      </c>
      <c r="L16814" s="50" t="str">
        <f>VLOOKUP(K16814,'Base -Receita-Despesa'!$B:$AS,1,FALSE)</f>
        <v>Rescisões Trabalhistas</v>
      </c>
    </row>
    <row r="16815" spans="1:12" x14ac:dyDescent="0.3">
      <c r="A16815" s="82" t="str">
        <f t="shared" si="526"/>
        <v>2020</v>
      </c>
      <c r="B16815" s="260" t="s">
        <v>2228</v>
      </c>
      <c r="C16815" s="261" t="s">
        <v>138</v>
      </c>
      <c r="D16815" s="74" t="str">
        <f t="shared" si="525"/>
        <v>jan/2020</v>
      </c>
      <c r="E16815" s="264">
        <v>43854</v>
      </c>
      <c r="F16815" s="282" t="s">
        <v>3376</v>
      </c>
      <c r="G16815" s="282" t="s">
        <v>2229</v>
      </c>
      <c r="H16815" s="265" t="s">
        <v>5139</v>
      </c>
      <c r="I16815" s="265" t="s">
        <v>130</v>
      </c>
      <c r="J16815" s="266">
        <v>-7541.55</v>
      </c>
      <c r="K16815" s="83" t="str">
        <f>IFERROR(IFERROR(VLOOKUP(I16815,'DE-PARA'!B:D,3,0),VLOOKUP(I16815,'DE-PARA'!C:D,2,0)),"NÃO ENCONTRADO")</f>
        <v>Rescisões Trabalhistas</v>
      </c>
      <c r="L16815" s="50" t="str">
        <f>VLOOKUP(K16815,'Base -Receita-Despesa'!$B:$AS,1,FALSE)</f>
        <v>Rescisões Trabalhistas</v>
      </c>
    </row>
    <row r="16816" spans="1:12" x14ac:dyDescent="0.3">
      <c r="A16816" s="82" t="str">
        <f t="shared" si="526"/>
        <v>2020</v>
      </c>
      <c r="B16816" s="260" t="s">
        <v>2228</v>
      </c>
      <c r="C16816" s="261" t="s">
        <v>138</v>
      </c>
      <c r="D16816" s="74" t="str">
        <f t="shared" si="525"/>
        <v>jan/2020</v>
      </c>
      <c r="E16816" s="264">
        <v>43854</v>
      </c>
      <c r="F16816" s="282" t="s">
        <v>208</v>
      </c>
      <c r="G16816" s="282" t="s">
        <v>2229</v>
      </c>
      <c r="H16816" s="265" t="s">
        <v>5139</v>
      </c>
      <c r="I16816" s="265" t="s">
        <v>846</v>
      </c>
      <c r="J16816" s="265">
        <v>-30</v>
      </c>
      <c r="K16816" s="83" t="str">
        <f>IFERROR(IFERROR(VLOOKUP(I16816,'DE-PARA'!B:D,3,0),VLOOKUP(I16816,'DE-PARA'!C:D,2,0)),"NÃO ENCONTRADO")</f>
        <v>Pessoal</v>
      </c>
      <c r="L16816" s="50" t="str">
        <f>VLOOKUP(K16816,'Base -Receita-Despesa'!$B:$AS,1,FALSE)</f>
        <v>Pessoal</v>
      </c>
    </row>
    <row r="16817" spans="1:12" x14ac:dyDescent="0.3">
      <c r="A16817" s="82" t="str">
        <f t="shared" si="526"/>
        <v>2020</v>
      </c>
      <c r="B16817" s="260" t="s">
        <v>2228</v>
      </c>
      <c r="C16817" s="261" t="s">
        <v>138</v>
      </c>
      <c r="D16817" s="74" t="str">
        <f t="shared" si="525"/>
        <v>jan/2020</v>
      </c>
      <c r="E16817" s="264">
        <v>43854</v>
      </c>
      <c r="F16817" s="282" t="s">
        <v>1261</v>
      </c>
      <c r="G16817" s="282" t="s">
        <v>5102</v>
      </c>
      <c r="H16817" s="265" t="s">
        <v>2250</v>
      </c>
      <c r="I16817" s="265" t="s">
        <v>135</v>
      </c>
      <c r="J16817" s="265">
        <v>-9.5</v>
      </c>
      <c r="K16817" s="83" t="str">
        <f>IFERROR(IFERROR(VLOOKUP(I16817,'DE-PARA'!B:D,3,0),VLOOKUP(I16817,'DE-PARA'!C:D,2,0)),"NÃO ENCONTRADO")</f>
        <v>Outras Saídas</v>
      </c>
      <c r="L16817" s="50" t="str">
        <f>VLOOKUP(K16817,'Base -Receita-Despesa'!$B:$AS,1,FALSE)</f>
        <v>Outras Saídas</v>
      </c>
    </row>
    <row r="16818" spans="1:12" x14ac:dyDescent="0.3">
      <c r="A16818" s="82" t="str">
        <f t="shared" si="526"/>
        <v>2020</v>
      </c>
      <c r="B16818" s="260" t="s">
        <v>2228</v>
      </c>
      <c r="C16818" s="261" t="s">
        <v>138</v>
      </c>
      <c r="D16818" s="74" t="str">
        <f t="shared" si="525"/>
        <v>jan/2020</v>
      </c>
      <c r="E16818" s="264">
        <v>43854</v>
      </c>
      <c r="F16818" s="282" t="s">
        <v>1261</v>
      </c>
      <c r="G16818" s="282" t="s">
        <v>5102</v>
      </c>
      <c r="H16818" s="265" t="s">
        <v>2250</v>
      </c>
      <c r="I16818" s="265" t="s">
        <v>135</v>
      </c>
      <c r="J16818" s="265">
        <v>-9.5</v>
      </c>
      <c r="K16818" s="83" t="str">
        <f>IFERROR(IFERROR(VLOOKUP(I16818,'DE-PARA'!B:D,3,0),VLOOKUP(I16818,'DE-PARA'!C:D,2,0)),"NÃO ENCONTRADO")</f>
        <v>Outras Saídas</v>
      </c>
      <c r="L16818" s="50" t="str">
        <f>VLOOKUP(K16818,'Base -Receita-Despesa'!$B:$AS,1,FALSE)</f>
        <v>Outras Saídas</v>
      </c>
    </row>
    <row r="16819" spans="1:12" x14ac:dyDescent="0.3">
      <c r="A16819" s="82" t="str">
        <f t="shared" si="526"/>
        <v>2020</v>
      </c>
      <c r="B16819" s="260" t="s">
        <v>2228</v>
      </c>
      <c r="C16819" s="261" t="s">
        <v>138</v>
      </c>
      <c r="D16819" s="74" t="str">
        <f t="shared" si="525"/>
        <v>jan/2020</v>
      </c>
      <c r="E16819" s="264">
        <v>43854</v>
      </c>
      <c r="F16819" s="282" t="s">
        <v>1261</v>
      </c>
      <c r="G16819" s="282" t="s">
        <v>5102</v>
      </c>
      <c r="H16819" s="265" t="s">
        <v>2250</v>
      </c>
      <c r="I16819" s="265" t="s">
        <v>135</v>
      </c>
      <c r="J16819" s="265">
        <v>-9.5</v>
      </c>
      <c r="K16819" s="83" t="str">
        <f>IFERROR(IFERROR(VLOOKUP(I16819,'DE-PARA'!B:D,3,0),VLOOKUP(I16819,'DE-PARA'!C:D,2,0)),"NÃO ENCONTRADO")</f>
        <v>Outras Saídas</v>
      </c>
      <c r="L16819" s="50" t="str">
        <f>VLOOKUP(K16819,'Base -Receita-Despesa'!$B:$AS,1,FALSE)</f>
        <v>Outras Saídas</v>
      </c>
    </row>
    <row r="16820" spans="1:12" x14ac:dyDescent="0.3">
      <c r="A16820" s="82" t="str">
        <f t="shared" si="526"/>
        <v>2020</v>
      </c>
      <c r="B16820" s="260" t="s">
        <v>2228</v>
      </c>
      <c r="C16820" s="261" t="s">
        <v>138</v>
      </c>
      <c r="D16820" s="74" t="str">
        <f t="shared" si="525"/>
        <v>jan/2020</v>
      </c>
      <c r="E16820" s="264">
        <v>43854</v>
      </c>
      <c r="F16820" s="282" t="s">
        <v>1261</v>
      </c>
      <c r="G16820" s="282" t="s">
        <v>5102</v>
      </c>
      <c r="H16820" s="265" t="s">
        <v>2250</v>
      </c>
      <c r="I16820" s="265" t="s">
        <v>135</v>
      </c>
      <c r="J16820" s="265">
        <v>-9.5</v>
      </c>
      <c r="K16820" s="83" t="str">
        <f>IFERROR(IFERROR(VLOOKUP(I16820,'DE-PARA'!B:D,3,0),VLOOKUP(I16820,'DE-PARA'!C:D,2,0)),"NÃO ENCONTRADO")</f>
        <v>Outras Saídas</v>
      </c>
      <c r="L16820" s="50" t="str">
        <f>VLOOKUP(K16820,'Base -Receita-Despesa'!$B:$AS,1,FALSE)</f>
        <v>Outras Saídas</v>
      </c>
    </row>
    <row r="16821" spans="1:12" x14ac:dyDescent="0.3">
      <c r="A16821" s="82" t="str">
        <f t="shared" si="526"/>
        <v>2020</v>
      </c>
      <c r="B16821" s="260" t="s">
        <v>2228</v>
      </c>
      <c r="C16821" s="261" t="s">
        <v>138</v>
      </c>
      <c r="D16821" s="74" t="str">
        <f t="shared" si="525"/>
        <v>jan/2020</v>
      </c>
      <c r="E16821" s="264">
        <v>43854</v>
      </c>
      <c r="F16821" s="282" t="s">
        <v>1261</v>
      </c>
      <c r="G16821" s="282" t="s">
        <v>5102</v>
      </c>
      <c r="H16821" s="265" t="s">
        <v>2250</v>
      </c>
      <c r="I16821" s="265" t="s">
        <v>135</v>
      </c>
      <c r="J16821" s="265">
        <v>-9.5</v>
      </c>
      <c r="K16821" s="83" t="str">
        <f>IFERROR(IFERROR(VLOOKUP(I16821,'DE-PARA'!B:D,3,0),VLOOKUP(I16821,'DE-PARA'!C:D,2,0)),"NÃO ENCONTRADO")</f>
        <v>Outras Saídas</v>
      </c>
      <c r="L16821" s="50" t="str">
        <f>VLOOKUP(K16821,'Base -Receita-Despesa'!$B:$AS,1,FALSE)</f>
        <v>Outras Saídas</v>
      </c>
    </row>
    <row r="16822" spans="1:12" x14ac:dyDescent="0.3">
      <c r="A16822" s="82" t="str">
        <f t="shared" si="526"/>
        <v>2020</v>
      </c>
      <c r="B16822" s="260" t="s">
        <v>2228</v>
      </c>
      <c r="C16822" s="261" t="s">
        <v>138</v>
      </c>
      <c r="D16822" s="74" t="str">
        <f t="shared" si="525"/>
        <v>jan/2020</v>
      </c>
      <c r="E16822" s="264">
        <v>43854</v>
      </c>
      <c r="F16822" s="282" t="s">
        <v>1261</v>
      </c>
      <c r="G16822" s="282" t="s">
        <v>5102</v>
      </c>
      <c r="H16822" s="265" t="s">
        <v>2250</v>
      </c>
      <c r="I16822" s="265" t="s">
        <v>135</v>
      </c>
      <c r="J16822" s="265">
        <v>-9.5</v>
      </c>
      <c r="K16822" s="83" t="str">
        <f>IFERROR(IFERROR(VLOOKUP(I16822,'DE-PARA'!B:D,3,0),VLOOKUP(I16822,'DE-PARA'!C:D,2,0)),"NÃO ENCONTRADO")</f>
        <v>Outras Saídas</v>
      </c>
      <c r="L16822" s="50" t="str">
        <f>VLOOKUP(K16822,'Base -Receita-Despesa'!$B:$AS,1,FALSE)</f>
        <v>Outras Saídas</v>
      </c>
    </row>
    <row r="16823" spans="1:12" x14ac:dyDescent="0.3">
      <c r="A16823" s="82" t="str">
        <f t="shared" si="526"/>
        <v>2020</v>
      </c>
      <c r="B16823" s="260" t="s">
        <v>2228</v>
      </c>
      <c r="C16823" s="261" t="s">
        <v>138</v>
      </c>
      <c r="D16823" s="74" t="str">
        <f t="shared" si="525"/>
        <v>jan/2020</v>
      </c>
      <c r="E16823" s="264">
        <v>43854</v>
      </c>
      <c r="F16823" s="282" t="s">
        <v>1261</v>
      </c>
      <c r="G16823" s="282" t="s">
        <v>5102</v>
      </c>
      <c r="H16823" s="265" t="s">
        <v>2250</v>
      </c>
      <c r="I16823" s="265" t="s">
        <v>135</v>
      </c>
      <c r="J16823" s="265">
        <v>-9.5</v>
      </c>
      <c r="K16823" s="83" t="str">
        <f>IFERROR(IFERROR(VLOOKUP(I16823,'DE-PARA'!B:D,3,0),VLOOKUP(I16823,'DE-PARA'!C:D,2,0)),"NÃO ENCONTRADO")</f>
        <v>Outras Saídas</v>
      </c>
      <c r="L16823" s="50" t="str">
        <f>VLOOKUP(K16823,'Base -Receita-Despesa'!$B:$AS,1,FALSE)</f>
        <v>Outras Saídas</v>
      </c>
    </row>
    <row r="16824" spans="1:12" x14ac:dyDescent="0.3">
      <c r="A16824" s="82" t="str">
        <f t="shared" si="526"/>
        <v>2020</v>
      </c>
      <c r="B16824" s="260" t="s">
        <v>2228</v>
      </c>
      <c r="C16824" s="261" t="s">
        <v>138</v>
      </c>
      <c r="D16824" s="74" t="str">
        <f t="shared" si="525"/>
        <v>jan/2020</v>
      </c>
      <c r="E16824" s="264">
        <v>43854</v>
      </c>
      <c r="F16824" s="282" t="s">
        <v>1261</v>
      </c>
      <c r="G16824" s="282" t="s">
        <v>5102</v>
      </c>
      <c r="H16824" s="265" t="s">
        <v>2250</v>
      </c>
      <c r="I16824" s="265" t="s">
        <v>135</v>
      </c>
      <c r="J16824" s="265">
        <v>-9.5</v>
      </c>
      <c r="K16824" s="83" t="str">
        <f>IFERROR(IFERROR(VLOOKUP(I16824,'DE-PARA'!B:D,3,0),VLOOKUP(I16824,'DE-PARA'!C:D,2,0)),"NÃO ENCONTRADO")</f>
        <v>Outras Saídas</v>
      </c>
      <c r="L16824" s="50" t="str">
        <f>VLOOKUP(K16824,'Base -Receita-Despesa'!$B:$AS,1,FALSE)</f>
        <v>Outras Saídas</v>
      </c>
    </row>
    <row r="16825" spans="1:12" x14ac:dyDescent="0.3">
      <c r="A16825" s="82" t="str">
        <f t="shared" si="526"/>
        <v>2020</v>
      </c>
      <c r="B16825" s="260" t="s">
        <v>2228</v>
      </c>
      <c r="C16825" s="261" t="s">
        <v>138</v>
      </c>
      <c r="D16825" s="74" t="str">
        <f t="shared" si="525"/>
        <v>jan/2020</v>
      </c>
      <c r="E16825" s="264">
        <v>43854</v>
      </c>
      <c r="F16825" s="282" t="s">
        <v>1261</v>
      </c>
      <c r="G16825" s="282" t="s">
        <v>5102</v>
      </c>
      <c r="H16825" s="265" t="s">
        <v>2250</v>
      </c>
      <c r="I16825" s="265" t="s">
        <v>135</v>
      </c>
      <c r="J16825" s="265">
        <v>-9.5</v>
      </c>
      <c r="K16825" s="83" t="str">
        <f>IFERROR(IFERROR(VLOOKUP(I16825,'DE-PARA'!B:D,3,0),VLOOKUP(I16825,'DE-PARA'!C:D,2,0)),"NÃO ENCONTRADO")</f>
        <v>Outras Saídas</v>
      </c>
      <c r="L16825" s="50" t="str">
        <f>VLOOKUP(K16825,'Base -Receita-Despesa'!$B:$AS,1,FALSE)</f>
        <v>Outras Saídas</v>
      </c>
    </row>
    <row r="16826" spans="1:12" x14ac:dyDescent="0.3">
      <c r="A16826" s="82" t="str">
        <f t="shared" si="526"/>
        <v>2020</v>
      </c>
      <c r="B16826" s="260" t="s">
        <v>2228</v>
      </c>
      <c r="C16826" s="261" t="s">
        <v>138</v>
      </c>
      <c r="D16826" s="74" t="str">
        <f t="shared" si="525"/>
        <v>jan/2020</v>
      </c>
      <c r="E16826" s="264">
        <v>43854</v>
      </c>
      <c r="F16826" s="282" t="s">
        <v>1261</v>
      </c>
      <c r="G16826" s="282" t="s">
        <v>5102</v>
      </c>
      <c r="H16826" s="265" t="s">
        <v>2250</v>
      </c>
      <c r="I16826" s="265" t="s">
        <v>135</v>
      </c>
      <c r="J16826" s="265">
        <v>-9.5</v>
      </c>
      <c r="K16826" s="83" t="str">
        <f>IFERROR(IFERROR(VLOOKUP(I16826,'DE-PARA'!B:D,3,0),VLOOKUP(I16826,'DE-PARA'!C:D,2,0)),"NÃO ENCONTRADO")</f>
        <v>Outras Saídas</v>
      </c>
      <c r="L16826" s="50" t="str">
        <f>VLOOKUP(K16826,'Base -Receita-Despesa'!$B:$AS,1,FALSE)</f>
        <v>Outras Saídas</v>
      </c>
    </row>
    <row r="16827" spans="1:12" x14ac:dyDescent="0.3">
      <c r="A16827" s="82" t="str">
        <f t="shared" si="526"/>
        <v>2020</v>
      </c>
      <c r="B16827" s="260" t="s">
        <v>2228</v>
      </c>
      <c r="C16827" s="261" t="s">
        <v>138</v>
      </c>
      <c r="D16827" s="74" t="str">
        <f t="shared" si="525"/>
        <v>jan/2020</v>
      </c>
      <c r="E16827" s="264">
        <v>43854</v>
      </c>
      <c r="F16827" s="282" t="s">
        <v>1261</v>
      </c>
      <c r="G16827" s="282" t="s">
        <v>5102</v>
      </c>
      <c r="H16827" s="265" t="s">
        <v>2250</v>
      </c>
      <c r="I16827" s="265" t="s">
        <v>135</v>
      </c>
      <c r="J16827" s="265">
        <v>-9.5</v>
      </c>
      <c r="K16827" s="83" t="str">
        <f>IFERROR(IFERROR(VLOOKUP(I16827,'DE-PARA'!B:D,3,0),VLOOKUP(I16827,'DE-PARA'!C:D,2,0)),"NÃO ENCONTRADO")</f>
        <v>Outras Saídas</v>
      </c>
      <c r="L16827" s="50" t="str">
        <f>VLOOKUP(K16827,'Base -Receita-Despesa'!$B:$AS,1,FALSE)</f>
        <v>Outras Saídas</v>
      </c>
    </row>
    <row r="16828" spans="1:12" x14ac:dyDescent="0.3">
      <c r="A16828" s="82" t="str">
        <f t="shared" si="526"/>
        <v>2020</v>
      </c>
      <c r="B16828" s="260" t="s">
        <v>2228</v>
      </c>
      <c r="C16828" s="261" t="s">
        <v>138</v>
      </c>
      <c r="D16828" s="74" t="str">
        <f t="shared" si="525"/>
        <v>jan/2020</v>
      </c>
      <c r="E16828" s="264">
        <v>43854</v>
      </c>
      <c r="F16828" s="282" t="s">
        <v>1261</v>
      </c>
      <c r="G16828" s="282" t="s">
        <v>5102</v>
      </c>
      <c r="H16828" s="265" t="s">
        <v>2250</v>
      </c>
      <c r="I16828" s="265" t="s">
        <v>135</v>
      </c>
      <c r="J16828" s="265">
        <v>-9.5</v>
      </c>
      <c r="K16828" s="83" t="str">
        <f>IFERROR(IFERROR(VLOOKUP(I16828,'DE-PARA'!B:D,3,0),VLOOKUP(I16828,'DE-PARA'!C:D,2,0)),"NÃO ENCONTRADO")</f>
        <v>Outras Saídas</v>
      </c>
      <c r="L16828" s="50" t="str">
        <f>VLOOKUP(K16828,'Base -Receita-Despesa'!$B:$AS,1,FALSE)</f>
        <v>Outras Saídas</v>
      </c>
    </row>
    <row r="16829" spans="1:12" x14ac:dyDescent="0.3">
      <c r="A16829" s="82" t="str">
        <f t="shared" si="526"/>
        <v>2020</v>
      </c>
      <c r="B16829" s="260" t="s">
        <v>2228</v>
      </c>
      <c r="C16829" s="261" t="s">
        <v>138</v>
      </c>
      <c r="D16829" s="74" t="str">
        <f t="shared" si="525"/>
        <v>jan/2020</v>
      </c>
      <c r="E16829" s="264">
        <v>43854</v>
      </c>
      <c r="F16829" s="282" t="s">
        <v>1261</v>
      </c>
      <c r="G16829" s="282" t="s">
        <v>5102</v>
      </c>
      <c r="H16829" s="265" t="s">
        <v>2250</v>
      </c>
      <c r="I16829" s="265" t="s">
        <v>135</v>
      </c>
      <c r="J16829" s="265">
        <v>-9.5</v>
      </c>
      <c r="K16829" s="83" t="str">
        <f>IFERROR(IFERROR(VLOOKUP(I16829,'DE-PARA'!B:D,3,0),VLOOKUP(I16829,'DE-PARA'!C:D,2,0)),"NÃO ENCONTRADO")</f>
        <v>Outras Saídas</v>
      </c>
      <c r="L16829" s="50" t="str">
        <f>VLOOKUP(K16829,'Base -Receita-Despesa'!$B:$AS,1,FALSE)</f>
        <v>Outras Saídas</v>
      </c>
    </row>
    <row r="16830" spans="1:12" x14ac:dyDescent="0.3">
      <c r="A16830" s="82" t="str">
        <f t="shared" si="526"/>
        <v>2020</v>
      </c>
      <c r="B16830" s="260" t="s">
        <v>2228</v>
      </c>
      <c r="C16830" s="261" t="s">
        <v>138</v>
      </c>
      <c r="D16830" s="74" t="str">
        <f t="shared" si="525"/>
        <v>jan/2020</v>
      </c>
      <c r="E16830" s="264">
        <v>43854</v>
      </c>
      <c r="F16830" s="282" t="s">
        <v>1261</v>
      </c>
      <c r="G16830" s="282" t="s">
        <v>5102</v>
      </c>
      <c r="H16830" s="265" t="s">
        <v>2250</v>
      </c>
      <c r="I16830" s="265" t="s">
        <v>135</v>
      </c>
      <c r="J16830" s="265">
        <v>-9.5</v>
      </c>
      <c r="K16830" s="83" t="str">
        <f>IFERROR(IFERROR(VLOOKUP(I16830,'DE-PARA'!B:D,3,0),VLOOKUP(I16830,'DE-PARA'!C:D,2,0)),"NÃO ENCONTRADO")</f>
        <v>Outras Saídas</v>
      </c>
      <c r="L16830" s="50" t="str">
        <f>VLOOKUP(K16830,'Base -Receita-Despesa'!$B:$AS,1,FALSE)</f>
        <v>Outras Saídas</v>
      </c>
    </row>
    <row r="16831" spans="1:12" x14ac:dyDescent="0.3">
      <c r="A16831" s="82" t="str">
        <f t="shared" si="526"/>
        <v>2020</v>
      </c>
      <c r="B16831" s="260" t="s">
        <v>2228</v>
      </c>
      <c r="C16831" s="261" t="s">
        <v>138</v>
      </c>
      <c r="D16831" s="74" t="str">
        <f t="shared" si="525"/>
        <v>jan/2020</v>
      </c>
      <c r="E16831" s="264">
        <v>43854</v>
      </c>
      <c r="F16831" s="282" t="s">
        <v>1261</v>
      </c>
      <c r="G16831" s="282" t="s">
        <v>5102</v>
      </c>
      <c r="H16831" s="265" t="s">
        <v>2250</v>
      </c>
      <c r="I16831" s="265" t="s">
        <v>135</v>
      </c>
      <c r="J16831" s="265">
        <v>-9.5</v>
      </c>
      <c r="K16831" s="83" t="str">
        <f>IFERROR(IFERROR(VLOOKUP(I16831,'DE-PARA'!B:D,3,0),VLOOKUP(I16831,'DE-PARA'!C:D,2,0)),"NÃO ENCONTRADO")</f>
        <v>Outras Saídas</v>
      </c>
      <c r="L16831" s="50" t="str">
        <f>VLOOKUP(K16831,'Base -Receita-Despesa'!$B:$AS,1,FALSE)</f>
        <v>Outras Saídas</v>
      </c>
    </row>
    <row r="16832" spans="1:12" x14ac:dyDescent="0.3">
      <c r="A16832" s="82" t="str">
        <f t="shared" si="526"/>
        <v>2020</v>
      </c>
      <c r="B16832" s="260" t="s">
        <v>2228</v>
      </c>
      <c r="C16832" s="261" t="s">
        <v>138</v>
      </c>
      <c r="D16832" s="74" t="str">
        <f t="shared" si="525"/>
        <v>jan/2020</v>
      </c>
      <c r="E16832" s="264">
        <v>43854</v>
      </c>
      <c r="F16832" s="282" t="s">
        <v>1261</v>
      </c>
      <c r="G16832" s="282" t="s">
        <v>5102</v>
      </c>
      <c r="H16832" s="265" t="s">
        <v>2250</v>
      </c>
      <c r="I16832" s="265" t="s">
        <v>135</v>
      </c>
      <c r="J16832" s="265">
        <v>-9.5</v>
      </c>
      <c r="K16832" s="83" t="str">
        <f>IFERROR(IFERROR(VLOOKUP(I16832,'DE-PARA'!B:D,3,0),VLOOKUP(I16832,'DE-PARA'!C:D,2,0)),"NÃO ENCONTRADO")</f>
        <v>Outras Saídas</v>
      </c>
      <c r="L16832" s="50" t="str">
        <f>VLOOKUP(K16832,'Base -Receita-Despesa'!$B:$AS,1,FALSE)</f>
        <v>Outras Saídas</v>
      </c>
    </row>
    <row r="16833" spans="1:12" x14ac:dyDescent="0.3">
      <c r="A16833" s="82" t="str">
        <f t="shared" si="526"/>
        <v>2020</v>
      </c>
      <c r="B16833" s="260" t="s">
        <v>2228</v>
      </c>
      <c r="C16833" s="261" t="s">
        <v>138</v>
      </c>
      <c r="D16833" s="74" t="str">
        <f t="shared" si="525"/>
        <v>jan/2020</v>
      </c>
      <c r="E16833" s="264">
        <v>43854</v>
      </c>
      <c r="F16833" s="282" t="s">
        <v>1261</v>
      </c>
      <c r="G16833" s="282" t="s">
        <v>5102</v>
      </c>
      <c r="H16833" s="265" t="s">
        <v>2250</v>
      </c>
      <c r="I16833" s="265" t="s">
        <v>135</v>
      </c>
      <c r="J16833" s="265">
        <v>-9.5</v>
      </c>
      <c r="K16833" s="83" t="str">
        <f>IFERROR(IFERROR(VLOOKUP(I16833,'DE-PARA'!B:D,3,0),VLOOKUP(I16833,'DE-PARA'!C:D,2,0)),"NÃO ENCONTRADO")</f>
        <v>Outras Saídas</v>
      </c>
      <c r="L16833" s="50" t="str">
        <f>VLOOKUP(K16833,'Base -Receita-Despesa'!$B:$AS,1,FALSE)</f>
        <v>Outras Saídas</v>
      </c>
    </row>
    <row r="16834" spans="1:12" x14ac:dyDescent="0.3">
      <c r="A16834" s="82" t="str">
        <f t="shared" si="526"/>
        <v>2020</v>
      </c>
      <c r="B16834" s="260" t="s">
        <v>2228</v>
      </c>
      <c r="C16834" s="261" t="s">
        <v>138</v>
      </c>
      <c r="D16834" s="74" t="str">
        <f t="shared" si="525"/>
        <v>jan/2020</v>
      </c>
      <c r="E16834" s="264">
        <v>43854</v>
      </c>
      <c r="F16834" s="282" t="s">
        <v>1261</v>
      </c>
      <c r="G16834" s="282" t="s">
        <v>5102</v>
      </c>
      <c r="H16834" s="265" t="s">
        <v>2250</v>
      </c>
      <c r="I16834" s="265" t="s">
        <v>135</v>
      </c>
      <c r="J16834" s="265">
        <v>-9.5</v>
      </c>
      <c r="K16834" s="83" t="str">
        <f>IFERROR(IFERROR(VLOOKUP(I16834,'DE-PARA'!B:D,3,0),VLOOKUP(I16834,'DE-PARA'!C:D,2,0)),"NÃO ENCONTRADO")</f>
        <v>Outras Saídas</v>
      </c>
      <c r="L16834" s="50" t="str">
        <f>VLOOKUP(K16834,'Base -Receita-Despesa'!$B:$AS,1,FALSE)</f>
        <v>Outras Saídas</v>
      </c>
    </row>
    <row r="16835" spans="1:12" x14ac:dyDescent="0.3">
      <c r="A16835" s="82" t="str">
        <f t="shared" si="526"/>
        <v>2020</v>
      </c>
      <c r="B16835" s="260" t="s">
        <v>2228</v>
      </c>
      <c r="C16835" s="261" t="s">
        <v>138</v>
      </c>
      <c r="D16835" s="74" t="str">
        <f t="shared" si="525"/>
        <v>jan/2020</v>
      </c>
      <c r="E16835" s="264">
        <v>43854</v>
      </c>
      <c r="F16835" s="282" t="s">
        <v>1261</v>
      </c>
      <c r="G16835" s="282" t="s">
        <v>5102</v>
      </c>
      <c r="H16835" s="265" t="s">
        <v>2250</v>
      </c>
      <c r="I16835" s="265" t="s">
        <v>135</v>
      </c>
      <c r="J16835" s="265">
        <v>-9.5</v>
      </c>
      <c r="K16835" s="83" t="str">
        <f>IFERROR(IFERROR(VLOOKUP(I16835,'DE-PARA'!B:D,3,0),VLOOKUP(I16835,'DE-PARA'!C:D,2,0)),"NÃO ENCONTRADO")</f>
        <v>Outras Saídas</v>
      </c>
      <c r="L16835" s="50" t="str">
        <f>VLOOKUP(K16835,'Base -Receita-Despesa'!$B:$AS,1,FALSE)</f>
        <v>Outras Saídas</v>
      </c>
    </row>
    <row r="16836" spans="1:12" x14ac:dyDescent="0.3">
      <c r="A16836" s="82" t="str">
        <f t="shared" si="526"/>
        <v>2020</v>
      </c>
      <c r="B16836" s="260" t="s">
        <v>2228</v>
      </c>
      <c r="C16836" s="261" t="s">
        <v>138</v>
      </c>
      <c r="D16836" s="74" t="str">
        <f t="shared" ref="D16836:D16899" si="527">TEXT(E16836,"mmm/aaaa")</f>
        <v>jan/2020</v>
      </c>
      <c r="E16836" s="264">
        <v>43854</v>
      </c>
      <c r="F16836" s="282" t="s">
        <v>1261</v>
      </c>
      <c r="G16836" s="282" t="s">
        <v>5102</v>
      </c>
      <c r="H16836" s="265" t="s">
        <v>2250</v>
      </c>
      <c r="I16836" s="265" t="s">
        <v>135</v>
      </c>
      <c r="J16836" s="265">
        <v>-9.5</v>
      </c>
      <c r="K16836" s="83" t="str">
        <f>IFERROR(IFERROR(VLOOKUP(I16836,'DE-PARA'!B:D,3,0),VLOOKUP(I16836,'DE-PARA'!C:D,2,0)),"NÃO ENCONTRADO")</f>
        <v>Outras Saídas</v>
      </c>
      <c r="L16836" s="50" t="str">
        <f>VLOOKUP(K16836,'Base -Receita-Despesa'!$B:$AS,1,FALSE)</f>
        <v>Outras Saídas</v>
      </c>
    </row>
    <row r="16837" spans="1:12" x14ac:dyDescent="0.3">
      <c r="A16837" s="82" t="str">
        <f t="shared" si="526"/>
        <v>2020</v>
      </c>
      <c r="B16837" s="260" t="s">
        <v>2228</v>
      </c>
      <c r="C16837" s="261" t="s">
        <v>138</v>
      </c>
      <c r="D16837" s="74" t="str">
        <f t="shared" si="527"/>
        <v>jan/2020</v>
      </c>
      <c r="E16837" s="264">
        <v>43854</v>
      </c>
      <c r="F16837" s="282" t="s">
        <v>208</v>
      </c>
      <c r="G16837" s="282" t="s">
        <v>2229</v>
      </c>
      <c r="H16837" s="265" t="s">
        <v>5098</v>
      </c>
      <c r="I16837" s="265" t="s">
        <v>846</v>
      </c>
      <c r="J16837" s="265">
        <v>-30</v>
      </c>
      <c r="K16837" s="83" t="str">
        <f>IFERROR(IFERROR(VLOOKUP(I16837,'DE-PARA'!B:D,3,0),VLOOKUP(I16837,'DE-PARA'!C:D,2,0)),"NÃO ENCONTRADO")</f>
        <v>Pessoal</v>
      </c>
      <c r="L16837" s="50" t="str">
        <f>VLOOKUP(K16837,'Base -Receita-Despesa'!$B:$AS,1,FALSE)</f>
        <v>Pessoal</v>
      </c>
    </row>
    <row r="16838" spans="1:12" x14ac:dyDescent="0.3">
      <c r="A16838" s="82" t="str">
        <f t="shared" si="526"/>
        <v>2020</v>
      </c>
      <c r="B16838" s="260" t="s">
        <v>2240</v>
      </c>
      <c r="C16838" s="261" t="s">
        <v>138</v>
      </c>
      <c r="D16838" s="74" t="str">
        <f t="shared" si="527"/>
        <v>jan/2020</v>
      </c>
      <c r="E16838" s="264">
        <v>43854</v>
      </c>
      <c r="F16838" s="282" t="s">
        <v>5127</v>
      </c>
      <c r="G16838" s="282" t="s">
        <v>2229</v>
      </c>
      <c r="H16838" s="265" t="s">
        <v>2251</v>
      </c>
      <c r="I16838" s="265" t="s">
        <v>126</v>
      </c>
      <c r="J16838" s="266">
        <v>-500000</v>
      </c>
      <c r="K16838" s="83" t="str">
        <f>IFERROR(IFERROR(VLOOKUP(I16838,'DE-PARA'!B:D,3,0),VLOOKUP(I16838,'DE-PARA'!C:D,2,0)),"NÃO ENCONTRADO")</f>
        <v>TEV – Transferências Entre Contas (Entradas)</v>
      </c>
      <c r="L16838" s="50" t="str">
        <f>VLOOKUP(K16838,'Base -Receita-Despesa'!$B:$AS,1,FALSE)</f>
        <v>TEV – Transferências Entre Contas (Entradas)</v>
      </c>
    </row>
    <row r="16839" spans="1:12" x14ac:dyDescent="0.3">
      <c r="A16839" s="82" t="str">
        <f t="shared" si="526"/>
        <v>2020</v>
      </c>
      <c r="B16839" s="260" t="s">
        <v>2228</v>
      </c>
      <c r="C16839" s="261" t="s">
        <v>138</v>
      </c>
      <c r="D16839" s="74" t="str">
        <f t="shared" si="527"/>
        <v>jan/2020</v>
      </c>
      <c r="E16839" s="264">
        <v>43854</v>
      </c>
      <c r="F16839" s="282" t="s">
        <v>5127</v>
      </c>
      <c r="G16839" s="282" t="s">
        <v>2229</v>
      </c>
      <c r="H16839" s="265" t="s">
        <v>2251</v>
      </c>
      <c r="I16839" s="265" t="s">
        <v>126</v>
      </c>
      <c r="J16839" s="266">
        <v>500000</v>
      </c>
      <c r="K16839" s="83" t="str">
        <f>IFERROR(IFERROR(VLOOKUP(I16839,'DE-PARA'!B:D,3,0),VLOOKUP(I16839,'DE-PARA'!C:D,2,0)),"NÃO ENCONTRADO")</f>
        <v>TEV – Transferências Entre Contas (Entradas)</v>
      </c>
      <c r="L16839" s="50" t="str">
        <f>VLOOKUP(K16839,'Base -Receita-Despesa'!$B:$AS,1,FALSE)</f>
        <v>TEV – Transferências Entre Contas (Entradas)</v>
      </c>
    </row>
    <row r="16840" spans="1:12" x14ac:dyDescent="0.3">
      <c r="A16840" s="82" t="str">
        <f t="shared" si="526"/>
        <v>2020</v>
      </c>
      <c r="B16840" s="260" t="s">
        <v>2228</v>
      </c>
      <c r="C16840" s="261" t="s">
        <v>138</v>
      </c>
      <c r="D16840" s="74" t="str">
        <f t="shared" si="527"/>
        <v>jan/2020</v>
      </c>
      <c r="E16840" s="264">
        <v>43854</v>
      </c>
      <c r="F16840" s="282">
        <v>3808212022</v>
      </c>
      <c r="G16840" s="282" t="s">
        <v>2229</v>
      </c>
      <c r="H16840" s="265" t="s">
        <v>3126</v>
      </c>
      <c r="I16840" s="265" t="s">
        <v>190</v>
      </c>
      <c r="J16840" s="266">
        <v>-1217.1600000000001</v>
      </c>
      <c r="K16840" s="83" t="str">
        <f>IFERROR(IFERROR(VLOOKUP(I16840,'DE-PARA'!B:D,3,0),VLOOKUP(I16840,'DE-PARA'!C:D,2,0)),"NÃO ENCONTRADO")</f>
        <v>Concessionárias (água, luz e telefone)</v>
      </c>
      <c r="L16840" s="50" t="str">
        <f>VLOOKUP(K16840,'Base -Receita-Despesa'!$B:$AS,1,FALSE)</f>
        <v>Concessionárias (água, luz e telefone)</v>
      </c>
    </row>
    <row r="16841" spans="1:12" x14ac:dyDescent="0.3">
      <c r="A16841" s="82" t="str">
        <f t="shared" si="526"/>
        <v>2020</v>
      </c>
      <c r="B16841" s="260" t="s">
        <v>2228</v>
      </c>
      <c r="C16841" s="261" t="s">
        <v>138</v>
      </c>
      <c r="D16841" s="74" t="str">
        <f t="shared" si="527"/>
        <v>jan/2020</v>
      </c>
      <c r="E16841" s="264">
        <v>43854</v>
      </c>
      <c r="F16841" s="282">
        <v>112814</v>
      </c>
      <c r="G16841" s="282" t="s">
        <v>2229</v>
      </c>
      <c r="H16841" s="265" t="s">
        <v>5140</v>
      </c>
      <c r="I16841" s="265" t="s">
        <v>2192</v>
      </c>
      <c r="J16841" s="266">
        <v>-4113.2299999999996</v>
      </c>
      <c r="K16841" s="83" t="str">
        <f>IFERROR(IFERROR(VLOOKUP(I16841,'DE-PARA'!B:D,3,0),VLOOKUP(I16841,'DE-PARA'!C:D,2,0)),"NÃO ENCONTRADO")</f>
        <v>Materiais</v>
      </c>
      <c r="L16841" s="50" t="str">
        <f>VLOOKUP(K16841,'Base -Receita-Despesa'!$B:$AS,1,FALSE)</f>
        <v>Materiais</v>
      </c>
    </row>
    <row r="16842" spans="1:12" x14ac:dyDescent="0.3">
      <c r="A16842" s="82" t="str">
        <f t="shared" si="526"/>
        <v>2020</v>
      </c>
      <c r="B16842" s="260" t="s">
        <v>2228</v>
      </c>
      <c r="C16842" s="261" t="s">
        <v>138</v>
      </c>
      <c r="D16842" s="74" t="str">
        <f t="shared" si="527"/>
        <v>jan/2020</v>
      </c>
      <c r="E16842" s="264">
        <v>43854</v>
      </c>
      <c r="F16842" s="282">
        <v>639.04999999999995</v>
      </c>
      <c r="G16842" s="282" t="s">
        <v>2229</v>
      </c>
      <c r="H16842" s="265" t="s">
        <v>5140</v>
      </c>
      <c r="I16842" s="265" t="s">
        <v>2192</v>
      </c>
      <c r="J16842" s="265">
        <v>-639.04999999999995</v>
      </c>
      <c r="K16842" s="83" t="str">
        <f>IFERROR(IFERROR(VLOOKUP(I16842,'DE-PARA'!B:D,3,0),VLOOKUP(I16842,'DE-PARA'!C:D,2,0)),"NÃO ENCONTRADO")</f>
        <v>Materiais</v>
      </c>
      <c r="L16842" s="50" t="str">
        <f>VLOOKUP(K16842,'Base -Receita-Despesa'!$B:$AS,1,FALSE)</f>
        <v>Materiais</v>
      </c>
    </row>
    <row r="16843" spans="1:12" x14ac:dyDescent="0.3">
      <c r="A16843" s="82" t="str">
        <f t="shared" si="526"/>
        <v>2020</v>
      </c>
      <c r="B16843" s="260" t="s">
        <v>2240</v>
      </c>
      <c r="C16843" s="261" t="s">
        <v>138</v>
      </c>
      <c r="D16843" s="74" t="str">
        <f t="shared" si="527"/>
        <v>jan/2020</v>
      </c>
      <c r="E16843" s="264">
        <v>43857</v>
      </c>
      <c r="F16843" s="282" t="s">
        <v>5127</v>
      </c>
      <c r="G16843" s="282" t="s">
        <v>2229</v>
      </c>
      <c r="H16843" s="265" t="s">
        <v>2251</v>
      </c>
      <c r="I16843" s="265" t="s">
        <v>126</v>
      </c>
      <c r="J16843" s="266">
        <v>-500000</v>
      </c>
      <c r="K16843" s="83" t="str">
        <f>IFERROR(IFERROR(VLOOKUP(I16843,'DE-PARA'!B:D,3,0),VLOOKUP(I16843,'DE-PARA'!C:D,2,0)),"NÃO ENCONTRADO")</f>
        <v>TEV – Transferências Entre Contas (Entradas)</v>
      </c>
      <c r="L16843" s="50" t="str">
        <f>VLOOKUP(K16843,'Base -Receita-Despesa'!$B:$AS,1,FALSE)</f>
        <v>TEV – Transferências Entre Contas (Entradas)</v>
      </c>
    </row>
    <row r="16844" spans="1:12" x14ac:dyDescent="0.3">
      <c r="A16844" s="82" t="str">
        <f t="shared" si="526"/>
        <v>2020</v>
      </c>
      <c r="B16844" s="260" t="s">
        <v>2240</v>
      </c>
      <c r="C16844" s="261" t="s">
        <v>138</v>
      </c>
      <c r="D16844" s="74" t="str">
        <f t="shared" si="527"/>
        <v>jan/2020</v>
      </c>
      <c r="E16844" s="264">
        <v>43857</v>
      </c>
      <c r="F16844" s="282" t="s">
        <v>1070</v>
      </c>
      <c r="G16844" s="282" t="s">
        <v>2229</v>
      </c>
      <c r="H16844" s="265" t="s">
        <v>1071</v>
      </c>
      <c r="I16844" s="265" t="s">
        <v>2237</v>
      </c>
      <c r="J16844" s="266">
        <v>500000</v>
      </c>
      <c r="K16844" s="83" t="str">
        <f>IFERROR(IFERROR(VLOOKUP(I16844,'DE-PARA'!B:D,3,0),VLOOKUP(I16844,'DE-PARA'!C:D,2,0)),"NÃO ENCONTRADO")</f>
        <v>Entrada Conta Aplicação (+)</v>
      </c>
      <c r="L16844" s="50" t="str">
        <f>VLOOKUP(K16844,'Base -Receita-Despesa'!$B:$AS,1,FALSE)</f>
        <v>ENTRADA CONTA APLICAÇÃO (+)</v>
      </c>
    </row>
    <row r="16845" spans="1:12" x14ac:dyDescent="0.3">
      <c r="A16845" s="82" t="str">
        <f t="shared" si="526"/>
        <v>2020</v>
      </c>
      <c r="B16845" s="260" t="s">
        <v>2228</v>
      </c>
      <c r="C16845" s="261" t="s">
        <v>138</v>
      </c>
      <c r="D16845" s="74" t="str">
        <f t="shared" si="527"/>
        <v>jan/2020</v>
      </c>
      <c r="E16845" s="264">
        <v>43857</v>
      </c>
      <c r="F16845" s="282" t="s">
        <v>5141</v>
      </c>
      <c r="G16845" s="282" t="s">
        <v>2229</v>
      </c>
      <c r="H16845" s="265" t="s">
        <v>2382</v>
      </c>
      <c r="I16845" s="265" t="s">
        <v>200</v>
      </c>
      <c r="J16845" s="265">
        <v>-69.38</v>
      </c>
      <c r="K16845" s="83" t="str">
        <f>IFERROR(IFERROR(VLOOKUP(I16845,'DE-PARA'!B:D,3,0),VLOOKUP(I16845,'DE-PARA'!C:D,2,0)),"NÃO ENCONTRADO")</f>
        <v>Serviços</v>
      </c>
      <c r="L16845" s="50" t="str">
        <f>VLOOKUP(K16845,'Base -Receita-Despesa'!$B:$AS,1,FALSE)</f>
        <v>Serviços</v>
      </c>
    </row>
    <row r="16846" spans="1:12" x14ac:dyDescent="0.3">
      <c r="A16846" s="82" t="str">
        <f t="shared" si="526"/>
        <v>2020</v>
      </c>
      <c r="B16846" s="260" t="s">
        <v>2228</v>
      </c>
      <c r="C16846" s="261" t="s">
        <v>138</v>
      </c>
      <c r="D16846" s="74" t="str">
        <f t="shared" si="527"/>
        <v>jan/2020</v>
      </c>
      <c r="E16846" s="264">
        <v>43857</v>
      </c>
      <c r="F16846" s="282" t="s">
        <v>5142</v>
      </c>
      <c r="G16846" s="282" t="s">
        <v>2229</v>
      </c>
      <c r="H16846" s="265" t="s">
        <v>2654</v>
      </c>
      <c r="I16846" s="265" t="s">
        <v>120</v>
      </c>
      <c r="J16846" s="265">
        <v>-25.17</v>
      </c>
      <c r="K16846" s="83" t="str">
        <f>IFERROR(IFERROR(VLOOKUP(I16846,'DE-PARA'!B:D,3,0),VLOOKUP(I16846,'DE-PARA'!C:D,2,0)),"NÃO ENCONTRADO")</f>
        <v>Serviços</v>
      </c>
      <c r="L16846" s="50" t="str">
        <f>VLOOKUP(K16846,'Base -Receita-Despesa'!$B:$AS,1,FALSE)</f>
        <v>Serviços</v>
      </c>
    </row>
    <row r="16847" spans="1:12" x14ac:dyDescent="0.3">
      <c r="A16847" s="82" t="str">
        <f t="shared" si="526"/>
        <v>2020</v>
      </c>
      <c r="B16847" s="260" t="s">
        <v>2228</v>
      </c>
      <c r="C16847" s="261" t="s">
        <v>138</v>
      </c>
      <c r="D16847" s="74" t="str">
        <f t="shared" si="527"/>
        <v>jan/2020</v>
      </c>
      <c r="E16847" s="264">
        <v>43857</v>
      </c>
      <c r="F16847" s="282" t="s">
        <v>3032</v>
      </c>
      <c r="G16847" s="282" t="s">
        <v>2229</v>
      </c>
      <c r="H16847" s="265" t="s">
        <v>4753</v>
      </c>
      <c r="I16847" s="265" t="s">
        <v>2176</v>
      </c>
      <c r="J16847" s="266">
        <v>-6021.86</v>
      </c>
      <c r="K16847" s="83" t="str">
        <f>IFERROR(IFERROR(VLOOKUP(I16847,'DE-PARA'!B:D,3,0),VLOOKUP(I16847,'DE-PARA'!C:D,2,0)),"NÃO ENCONTRADO")</f>
        <v>Pessoal</v>
      </c>
      <c r="L16847" s="50" t="str">
        <f>VLOOKUP(K16847,'Base -Receita-Despesa'!$B:$AS,1,FALSE)</f>
        <v>Pessoal</v>
      </c>
    </row>
    <row r="16848" spans="1:12" x14ac:dyDescent="0.3">
      <c r="A16848" s="82" t="str">
        <f t="shared" si="526"/>
        <v>2020</v>
      </c>
      <c r="B16848" s="260" t="s">
        <v>2228</v>
      </c>
      <c r="C16848" s="261" t="s">
        <v>138</v>
      </c>
      <c r="D16848" s="74" t="str">
        <f t="shared" si="527"/>
        <v>jan/2020</v>
      </c>
      <c r="E16848" s="264">
        <v>43857</v>
      </c>
      <c r="F16848" s="282" t="s">
        <v>3016</v>
      </c>
      <c r="G16848" s="282" t="s">
        <v>2229</v>
      </c>
      <c r="H16848" s="265" t="s">
        <v>4753</v>
      </c>
      <c r="I16848" s="265" t="s">
        <v>2176</v>
      </c>
      <c r="J16848" s="266">
        <v>-2983.9</v>
      </c>
      <c r="K16848" s="83" t="str">
        <f>IFERROR(IFERROR(VLOOKUP(I16848,'DE-PARA'!B:D,3,0),VLOOKUP(I16848,'DE-PARA'!C:D,2,0)),"NÃO ENCONTRADO")</f>
        <v>Pessoal</v>
      </c>
      <c r="L16848" s="50" t="str">
        <f>VLOOKUP(K16848,'Base -Receita-Despesa'!$B:$AS,1,FALSE)</f>
        <v>Pessoal</v>
      </c>
    </row>
    <row r="16849" spans="1:12" x14ac:dyDescent="0.3">
      <c r="A16849" s="82" t="str">
        <f t="shared" si="526"/>
        <v>2020</v>
      </c>
      <c r="B16849" s="260" t="s">
        <v>2228</v>
      </c>
      <c r="C16849" s="261" t="s">
        <v>138</v>
      </c>
      <c r="D16849" s="74" t="str">
        <f t="shared" si="527"/>
        <v>jan/2020</v>
      </c>
      <c r="E16849" s="264">
        <v>43857</v>
      </c>
      <c r="F16849" s="282" t="s">
        <v>3036</v>
      </c>
      <c r="G16849" s="282" t="s">
        <v>2229</v>
      </c>
      <c r="H16849" s="265" t="s">
        <v>4753</v>
      </c>
      <c r="I16849" s="265" t="s">
        <v>2176</v>
      </c>
      <c r="J16849" s="265">
        <v>-136.44</v>
      </c>
      <c r="K16849" s="83" t="str">
        <f>IFERROR(IFERROR(VLOOKUP(I16849,'DE-PARA'!B:D,3,0),VLOOKUP(I16849,'DE-PARA'!C:D,2,0)),"NÃO ENCONTRADO")</f>
        <v>Pessoal</v>
      </c>
      <c r="L16849" s="50" t="str">
        <f>VLOOKUP(K16849,'Base -Receita-Despesa'!$B:$AS,1,FALSE)</f>
        <v>Pessoal</v>
      </c>
    </row>
    <row r="16850" spans="1:12" x14ac:dyDescent="0.3">
      <c r="A16850" s="82" t="str">
        <f t="shared" si="526"/>
        <v>2020</v>
      </c>
      <c r="B16850" s="260" t="s">
        <v>2228</v>
      </c>
      <c r="C16850" s="261" t="s">
        <v>138</v>
      </c>
      <c r="D16850" s="74" t="str">
        <f t="shared" si="527"/>
        <v>jan/2020</v>
      </c>
      <c r="E16850" s="264">
        <v>43857</v>
      </c>
      <c r="F16850" s="282" t="s">
        <v>3111</v>
      </c>
      <c r="G16850" s="282" t="s">
        <v>2229</v>
      </c>
      <c r="H16850" s="265" t="s">
        <v>4753</v>
      </c>
      <c r="I16850" s="265" t="s">
        <v>2176</v>
      </c>
      <c r="J16850" s="265">
        <v>-298.56</v>
      </c>
      <c r="K16850" s="83" t="str">
        <f>IFERROR(IFERROR(VLOOKUP(I16850,'DE-PARA'!B:D,3,0),VLOOKUP(I16850,'DE-PARA'!C:D,2,0)),"NÃO ENCONTRADO")</f>
        <v>Pessoal</v>
      </c>
      <c r="L16850" s="50" t="str">
        <f>VLOOKUP(K16850,'Base -Receita-Despesa'!$B:$AS,1,FALSE)</f>
        <v>Pessoal</v>
      </c>
    </row>
    <row r="16851" spans="1:12" x14ac:dyDescent="0.3">
      <c r="A16851" s="82" t="str">
        <f t="shared" si="526"/>
        <v>2020</v>
      </c>
      <c r="B16851" s="260" t="s">
        <v>2228</v>
      </c>
      <c r="C16851" s="261" t="s">
        <v>138</v>
      </c>
      <c r="D16851" s="74" t="str">
        <f t="shared" si="527"/>
        <v>jan/2020</v>
      </c>
      <c r="E16851" s="264">
        <v>43857</v>
      </c>
      <c r="F16851" s="282" t="s">
        <v>3036</v>
      </c>
      <c r="G16851" s="282" t="s">
        <v>2229</v>
      </c>
      <c r="H16851" s="265" t="s">
        <v>5049</v>
      </c>
      <c r="I16851" s="265" t="s">
        <v>2176</v>
      </c>
      <c r="J16851" s="266">
        <v>-1931.85</v>
      </c>
      <c r="K16851" s="83" t="str">
        <f>IFERROR(IFERROR(VLOOKUP(I16851,'DE-PARA'!B:D,3,0),VLOOKUP(I16851,'DE-PARA'!C:D,2,0)),"NÃO ENCONTRADO")</f>
        <v>Pessoal</v>
      </c>
      <c r="L16851" s="50" t="str">
        <f>VLOOKUP(K16851,'Base -Receita-Despesa'!$B:$AS,1,FALSE)</f>
        <v>Pessoal</v>
      </c>
    </row>
    <row r="16852" spans="1:12" x14ac:dyDescent="0.3">
      <c r="A16852" s="82" t="str">
        <f t="shared" si="526"/>
        <v>2020</v>
      </c>
      <c r="B16852" s="260" t="s">
        <v>2228</v>
      </c>
      <c r="C16852" s="261" t="s">
        <v>138</v>
      </c>
      <c r="D16852" s="74" t="str">
        <f t="shared" si="527"/>
        <v>jan/2020</v>
      </c>
      <c r="E16852" s="264">
        <v>43857</v>
      </c>
      <c r="F16852" s="282" t="s">
        <v>5143</v>
      </c>
      <c r="G16852" s="282" t="s">
        <v>2229</v>
      </c>
      <c r="H16852" s="265" t="s">
        <v>2370</v>
      </c>
      <c r="I16852" s="265" t="s">
        <v>145</v>
      </c>
      <c r="J16852" s="265">
        <v>-79.86</v>
      </c>
      <c r="K16852" s="83" t="str">
        <f>IFERROR(IFERROR(VLOOKUP(I16852,'DE-PARA'!B:D,3,0),VLOOKUP(I16852,'DE-PARA'!C:D,2,0)),"NÃO ENCONTRADO")</f>
        <v>Serviços</v>
      </c>
      <c r="L16852" s="50" t="str">
        <f>VLOOKUP(K16852,'Base -Receita-Despesa'!$B:$AS,1,FALSE)</f>
        <v>Serviços</v>
      </c>
    </row>
    <row r="16853" spans="1:12" x14ac:dyDescent="0.3">
      <c r="A16853" s="82" t="str">
        <f t="shared" si="526"/>
        <v>2020</v>
      </c>
      <c r="B16853" s="260" t="s">
        <v>2228</v>
      </c>
      <c r="C16853" s="261" t="s">
        <v>138</v>
      </c>
      <c r="D16853" s="74" t="str">
        <f t="shared" si="527"/>
        <v>jan/2020</v>
      </c>
      <c r="E16853" s="264">
        <v>43857</v>
      </c>
      <c r="F16853" s="282" t="s">
        <v>5144</v>
      </c>
      <c r="G16853" s="282" t="s">
        <v>2229</v>
      </c>
      <c r="H16853" s="265" t="s">
        <v>257</v>
      </c>
      <c r="I16853" s="265" t="s">
        <v>145</v>
      </c>
      <c r="J16853" s="265">
        <v>-14.6</v>
      </c>
      <c r="K16853" s="83" t="str">
        <f>IFERROR(IFERROR(VLOOKUP(I16853,'DE-PARA'!B:D,3,0),VLOOKUP(I16853,'DE-PARA'!C:D,2,0)),"NÃO ENCONTRADO")</f>
        <v>Serviços</v>
      </c>
      <c r="L16853" s="50" t="str">
        <f>VLOOKUP(K16853,'Base -Receita-Despesa'!$B:$AS,1,FALSE)</f>
        <v>Serviços</v>
      </c>
    </row>
    <row r="16854" spans="1:12" x14ac:dyDescent="0.3">
      <c r="A16854" s="82" t="str">
        <f t="shared" si="526"/>
        <v>2020</v>
      </c>
      <c r="B16854" s="260" t="s">
        <v>2228</v>
      </c>
      <c r="C16854" s="261" t="s">
        <v>138</v>
      </c>
      <c r="D16854" s="74" t="str">
        <f t="shared" si="527"/>
        <v>jan/2020</v>
      </c>
      <c r="E16854" s="264">
        <v>43857</v>
      </c>
      <c r="F16854" s="282" t="s">
        <v>5145</v>
      </c>
      <c r="G16854" s="282" t="s">
        <v>2229</v>
      </c>
      <c r="H16854" s="265" t="s">
        <v>5146</v>
      </c>
      <c r="I16854" s="265" t="s">
        <v>562</v>
      </c>
      <c r="J16854" s="265">
        <v>-267.07</v>
      </c>
      <c r="K16854" s="83" t="str">
        <f>IFERROR(IFERROR(VLOOKUP(I16854,'DE-PARA'!B:D,3,0),VLOOKUP(I16854,'DE-PARA'!C:D,2,0)),"NÃO ENCONTRADO")</f>
        <v>Outras Saídas</v>
      </c>
      <c r="L16854" s="50" t="str">
        <f>VLOOKUP(K16854,'Base -Receita-Despesa'!$B:$AS,1,FALSE)</f>
        <v>Outras Saídas</v>
      </c>
    </row>
    <row r="16855" spans="1:12" x14ac:dyDescent="0.3">
      <c r="A16855" s="82" t="str">
        <f t="shared" si="526"/>
        <v>2020</v>
      </c>
      <c r="B16855" s="260" t="s">
        <v>2228</v>
      </c>
      <c r="C16855" s="261" t="s">
        <v>138</v>
      </c>
      <c r="D16855" s="74" t="str">
        <f t="shared" si="527"/>
        <v>jan/2020</v>
      </c>
      <c r="E16855" s="264">
        <v>43857</v>
      </c>
      <c r="F16855" s="282" t="s">
        <v>5130</v>
      </c>
      <c r="G16855" s="282" t="s">
        <v>2229</v>
      </c>
      <c r="H16855" s="265" t="s">
        <v>72</v>
      </c>
      <c r="I16855" s="265" t="s">
        <v>1064</v>
      </c>
      <c r="J16855" s="266">
        <v>-800000</v>
      </c>
      <c r="K16855" s="83" t="str">
        <f>IFERROR(IFERROR(VLOOKUP(I16855,'DE-PARA'!B:D,3,0),VLOOKUP(I16855,'DE-PARA'!C:D,2,0)),"NÃO ENCONTRADO")</f>
        <v>Saídas Da C/A Por Regates (-)</v>
      </c>
      <c r="L16855" s="50" t="str">
        <f>VLOOKUP(K16855,'Base -Receita-Despesa'!$B:$AS,1,FALSE)</f>
        <v>SAÍDAS DA C/A POR REGATES (-)</v>
      </c>
    </row>
    <row r="16856" spans="1:12" x14ac:dyDescent="0.3">
      <c r="A16856" s="82" t="str">
        <f t="shared" si="526"/>
        <v>2020</v>
      </c>
      <c r="B16856" s="260" t="s">
        <v>2228</v>
      </c>
      <c r="C16856" s="261" t="s">
        <v>138</v>
      </c>
      <c r="D16856" s="74" t="str">
        <f t="shared" si="527"/>
        <v>jan/2020</v>
      </c>
      <c r="E16856" s="264">
        <v>43857</v>
      </c>
      <c r="F16856" s="282" t="s">
        <v>5127</v>
      </c>
      <c r="G16856" s="282" t="s">
        <v>2229</v>
      </c>
      <c r="H16856" s="265" t="s">
        <v>2251</v>
      </c>
      <c r="I16856" s="265" t="s">
        <v>126</v>
      </c>
      <c r="J16856" s="266">
        <v>500000</v>
      </c>
      <c r="K16856" s="83" t="str">
        <f>IFERROR(IFERROR(VLOOKUP(I16856,'DE-PARA'!B:D,3,0),VLOOKUP(I16856,'DE-PARA'!C:D,2,0)),"NÃO ENCONTRADO")</f>
        <v>TEV – Transferências Entre Contas (Entradas)</v>
      </c>
      <c r="L16856" s="50" t="str">
        <f>VLOOKUP(K16856,'Base -Receita-Despesa'!$B:$AS,1,FALSE)</f>
        <v>TEV – Transferências Entre Contas (Entradas)</v>
      </c>
    </row>
    <row r="16857" spans="1:12" x14ac:dyDescent="0.3">
      <c r="A16857" s="82" t="str">
        <f t="shared" si="526"/>
        <v>2020</v>
      </c>
      <c r="B16857" s="260" t="s">
        <v>2228</v>
      </c>
      <c r="C16857" s="261" t="s">
        <v>138</v>
      </c>
      <c r="D16857" s="74" t="str">
        <f t="shared" si="527"/>
        <v>jan/2020</v>
      </c>
      <c r="E16857" s="264">
        <v>43857</v>
      </c>
      <c r="F16857" s="282" t="s">
        <v>4565</v>
      </c>
      <c r="G16857" s="282" t="s">
        <v>2229</v>
      </c>
      <c r="H16857" s="265" t="s">
        <v>5147</v>
      </c>
      <c r="I16857" s="265" t="s">
        <v>194</v>
      </c>
      <c r="J16857" s="266">
        <v>-47398.8</v>
      </c>
      <c r="K16857" s="83" t="str">
        <f>IFERROR(IFERROR(VLOOKUP(I16857,'DE-PARA'!B:D,3,0),VLOOKUP(I16857,'DE-PARA'!C:D,2,0)),"NÃO ENCONTRADO")</f>
        <v>Encargos sobre Folha de Pagamento</v>
      </c>
      <c r="L16857" s="50" t="str">
        <f>VLOOKUP(K16857,'Base -Receita-Despesa'!$B:$AS,1,FALSE)</f>
        <v>Encargos sobre Folha de Pagamento</v>
      </c>
    </row>
    <row r="16858" spans="1:12" x14ac:dyDescent="0.3">
      <c r="A16858" s="82" t="str">
        <f t="shared" si="526"/>
        <v>2020</v>
      </c>
      <c r="B16858" s="260" t="s">
        <v>2228</v>
      </c>
      <c r="C16858" s="261" t="s">
        <v>138</v>
      </c>
      <c r="D16858" s="74" t="str">
        <f t="shared" si="527"/>
        <v>jan/2020</v>
      </c>
      <c r="E16858" s="264">
        <v>43857</v>
      </c>
      <c r="F16858" s="282" t="s">
        <v>4565</v>
      </c>
      <c r="G16858" s="282" t="s">
        <v>2229</v>
      </c>
      <c r="H16858" s="265" t="s">
        <v>5147</v>
      </c>
      <c r="I16858" s="265" t="s">
        <v>562</v>
      </c>
      <c r="J16858" s="266">
        <v>-1094.9100000000001</v>
      </c>
      <c r="K16858" s="83" t="str">
        <f>IFERROR(IFERROR(VLOOKUP(I16858,'DE-PARA'!B:D,3,0),VLOOKUP(I16858,'DE-PARA'!C:D,2,0)),"NÃO ENCONTRADO")</f>
        <v>Outras Saídas</v>
      </c>
      <c r="L16858" s="50" t="str">
        <f>VLOOKUP(K16858,'Base -Receita-Despesa'!$B:$AS,1,FALSE)</f>
        <v>Outras Saídas</v>
      </c>
    </row>
    <row r="16859" spans="1:12" x14ac:dyDescent="0.3">
      <c r="A16859" s="82" t="str">
        <f t="shared" si="526"/>
        <v>2020</v>
      </c>
      <c r="B16859" s="260" t="s">
        <v>2228</v>
      </c>
      <c r="C16859" s="261" t="s">
        <v>138</v>
      </c>
      <c r="D16859" s="74" t="str">
        <f t="shared" si="527"/>
        <v>jan/2020</v>
      </c>
      <c r="E16859" s="264">
        <v>43857</v>
      </c>
      <c r="F16859" s="282" t="s">
        <v>5148</v>
      </c>
      <c r="G16859" s="282" t="s">
        <v>2229</v>
      </c>
      <c r="H16859" s="265" t="s">
        <v>4736</v>
      </c>
      <c r="I16859" s="265" t="s">
        <v>188</v>
      </c>
      <c r="J16859" s="265">
        <v>-893.81</v>
      </c>
      <c r="K16859" s="83" t="str">
        <f>IFERROR(IFERROR(VLOOKUP(I16859,'DE-PARA'!B:D,3,0),VLOOKUP(I16859,'DE-PARA'!C:D,2,0)),"NÃO ENCONTRADO")</f>
        <v>Serviços</v>
      </c>
      <c r="L16859" s="50" t="str">
        <f>VLOOKUP(K16859,'Base -Receita-Despesa'!$B:$AS,1,FALSE)</f>
        <v>Serviços</v>
      </c>
    </row>
    <row r="16860" spans="1:12" x14ac:dyDescent="0.3">
      <c r="A16860" s="82" t="str">
        <f t="shared" si="526"/>
        <v>2020</v>
      </c>
      <c r="B16860" s="260" t="s">
        <v>2228</v>
      </c>
      <c r="C16860" s="261" t="s">
        <v>138</v>
      </c>
      <c r="D16860" s="74" t="str">
        <f t="shared" si="527"/>
        <v>jan/2020</v>
      </c>
      <c r="E16860" s="264">
        <v>43857</v>
      </c>
      <c r="F16860" s="282" t="s">
        <v>5148</v>
      </c>
      <c r="G16860" s="282" t="s">
        <v>2229</v>
      </c>
      <c r="H16860" s="265" t="s">
        <v>4736</v>
      </c>
      <c r="I16860" s="265" t="s">
        <v>562</v>
      </c>
      <c r="J16860" s="265">
        <v>-20.64</v>
      </c>
      <c r="K16860" s="83" t="str">
        <f>IFERROR(IFERROR(VLOOKUP(I16860,'DE-PARA'!B:D,3,0),VLOOKUP(I16860,'DE-PARA'!C:D,2,0)),"NÃO ENCONTRADO")</f>
        <v>Outras Saídas</v>
      </c>
      <c r="L16860" s="50" t="str">
        <f>VLOOKUP(K16860,'Base -Receita-Despesa'!$B:$AS,1,FALSE)</f>
        <v>Outras Saídas</v>
      </c>
    </row>
    <row r="16861" spans="1:12" x14ac:dyDescent="0.3">
      <c r="A16861" s="82" t="str">
        <f t="shared" si="526"/>
        <v>2020</v>
      </c>
      <c r="B16861" s="260" t="s">
        <v>2228</v>
      </c>
      <c r="C16861" s="261" t="s">
        <v>138</v>
      </c>
      <c r="D16861" s="74" t="str">
        <f t="shared" si="527"/>
        <v>jan/2020</v>
      </c>
      <c r="E16861" s="264">
        <v>43857</v>
      </c>
      <c r="F16861" s="318">
        <v>7373183</v>
      </c>
      <c r="G16861" s="282" t="s">
        <v>2229</v>
      </c>
      <c r="H16861" s="265" t="s">
        <v>3582</v>
      </c>
      <c r="I16861" s="265" t="s">
        <v>151</v>
      </c>
      <c r="J16861" s="266">
        <v>-1788.88</v>
      </c>
      <c r="K16861" s="83" t="str">
        <f>IFERROR(IFERROR(VLOOKUP(I16861,'DE-PARA'!B:D,3,0),VLOOKUP(I16861,'DE-PARA'!C:D,2,0)),"NÃO ENCONTRADO")</f>
        <v>Concessionárias (água, luz e telefone)</v>
      </c>
      <c r="L16861" s="50" t="str">
        <f>VLOOKUP(K16861,'Base -Receita-Despesa'!$B:$AS,1,FALSE)</f>
        <v>Concessionárias (água, luz e telefone)</v>
      </c>
    </row>
    <row r="16862" spans="1:12" x14ac:dyDescent="0.3">
      <c r="A16862" s="82" t="str">
        <f t="shared" si="526"/>
        <v>2020</v>
      </c>
      <c r="B16862" s="260" t="s">
        <v>2228</v>
      </c>
      <c r="C16862" s="261" t="s">
        <v>138</v>
      </c>
      <c r="D16862" s="74" t="str">
        <f t="shared" si="527"/>
        <v>jan/2020</v>
      </c>
      <c r="E16862" s="264">
        <v>43857</v>
      </c>
      <c r="F16862" s="318">
        <v>7373184</v>
      </c>
      <c r="G16862" s="282" t="s">
        <v>2229</v>
      </c>
      <c r="H16862" s="265" t="s">
        <v>3582</v>
      </c>
      <c r="I16862" s="265" t="s">
        <v>151</v>
      </c>
      <c r="J16862" s="266">
        <v>-3145.23</v>
      </c>
      <c r="K16862" s="83" t="str">
        <f>IFERROR(IFERROR(VLOOKUP(I16862,'DE-PARA'!B:D,3,0),VLOOKUP(I16862,'DE-PARA'!C:D,2,0)),"NÃO ENCONTRADO")</f>
        <v>Concessionárias (água, luz e telefone)</v>
      </c>
      <c r="L16862" s="50" t="str">
        <f>VLOOKUP(K16862,'Base -Receita-Despesa'!$B:$AS,1,FALSE)</f>
        <v>Concessionárias (água, luz e telefone)</v>
      </c>
    </row>
    <row r="16863" spans="1:12" x14ac:dyDescent="0.3">
      <c r="A16863" s="82" t="str">
        <f t="shared" si="526"/>
        <v>2020</v>
      </c>
      <c r="B16863" s="260" t="s">
        <v>2228</v>
      </c>
      <c r="C16863" s="261" t="s">
        <v>138</v>
      </c>
      <c r="D16863" s="74" t="str">
        <f t="shared" si="527"/>
        <v>jan/2020</v>
      </c>
      <c r="E16863" s="264">
        <v>43857</v>
      </c>
      <c r="F16863" s="282" t="s">
        <v>5149</v>
      </c>
      <c r="G16863" s="282" t="s">
        <v>2229</v>
      </c>
      <c r="H16863" s="265" t="s">
        <v>4736</v>
      </c>
      <c r="I16863" s="265" t="s">
        <v>188</v>
      </c>
      <c r="J16863" s="266">
        <v>-5517.92</v>
      </c>
      <c r="K16863" s="83" t="str">
        <f>IFERROR(IFERROR(VLOOKUP(I16863,'DE-PARA'!B:D,3,0),VLOOKUP(I16863,'DE-PARA'!C:D,2,0)),"NÃO ENCONTRADO")</f>
        <v>Serviços</v>
      </c>
      <c r="L16863" s="50" t="str">
        <f>VLOOKUP(K16863,'Base -Receita-Despesa'!$B:$AS,1,FALSE)</f>
        <v>Serviços</v>
      </c>
    </row>
    <row r="16864" spans="1:12" x14ac:dyDescent="0.3">
      <c r="A16864" s="82" t="str">
        <f t="shared" si="526"/>
        <v>2020</v>
      </c>
      <c r="B16864" s="260" t="s">
        <v>2228</v>
      </c>
      <c r="C16864" s="261" t="s">
        <v>138</v>
      </c>
      <c r="D16864" s="74" t="str">
        <f t="shared" si="527"/>
        <v>jan/2020</v>
      </c>
      <c r="E16864" s="264">
        <v>43857</v>
      </c>
      <c r="F16864" s="282" t="s">
        <v>5149</v>
      </c>
      <c r="G16864" s="282" t="s">
        <v>2229</v>
      </c>
      <c r="H16864" s="265" t="s">
        <v>4736</v>
      </c>
      <c r="I16864" s="265" t="s">
        <v>188</v>
      </c>
      <c r="J16864" s="265">
        <v>-127.46</v>
      </c>
      <c r="K16864" s="83" t="str">
        <f>IFERROR(IFERROR(VLOOKUP(I16864,'DE-PARA'!B:D,3,0),VLOOKUP(I16864,'DE-PARA'!C:D,2,0)),"NÃO ENCONTRADO")</f>
        <v>Serviços</v>
      </c>
      <c r="L16864" s="50" t="str">
        <f>VLOOKUP(K16864,'Base -Receita-Despesa'!$B:$AS,1,FALSE)</f>
        <v>Serviços</v>
      </c>
    </row>
    <row r="16865" spans="1:12" x14ac:dyDescent="0.3">
      <c r="A16865" s="82" t="str">
        <f t="shared" si="526"/>
        <v>2020</v>
      </c>
      <c r="B16865" s="260" t="s">
        <v>2228</v>
      </c>
      <c r="C16865" s="261" t="s">
        <v>138</v>
      </c>
      <c r="D16865" s="74" t="str">
        <f t="shared" si="527"/>
        <v>jan/2020</v>
      </c>
      <c r="E16865" s="264">
        <v>43857</v>
      </c>
      <c r="F16865" s="282">
        <v>19812</v>
      </c>
      <c r="G16865" s="282" t="s">
        <v>2229</v>
      </c>
      <c r="H16865" s="265" t="s">
        <v>5150</v>
      </c>
      <c r="I16865" s="265" t="s">
        <v>2204</v>
      </c>
      <c r="J16865" s="266">
        <v>-3621.82</v>
      </c>
      <c r="K16865" s="83" t="str">
        <f>IFERROR(IFERROR(VLOOKUP(I16865,'DE-PARA'!B:D,3,0),VLOOKUP(I16865,'DE-PARA'!C:D,2,0)),"NÃO ENCONTRADO")</f>
        <v>Serviços</v>
      </c>
      <c r="L16865" s="50" t="str">
        <f>VLOOKUP(K16865,'Base -Receita-Despesa'!$B:$AS,1,FALSE)</f>
        <v>Serviços</v>
      </c>
    </row>
    <row r="16866" spans="1:12" x14ac:dyDescent="0.3">
      <c r="A16866" s="82" t="str">
        <f t="shared" si="526"/>
        <v>2020</v>
      </c>
      <c r="B16866" s="260" t="s">
        <v>2228</v>
      </c>
      <c r="C16866" s="261" t="s">
        <v>138</v>
      </c>
      <c r="D16866" s="74" t="str">
        <f t="shared" si="527"/>
        <v>jan/2020</v>
      </c>
      <c r="E16866" s="264">
        <v>43857</v>
      </c>
      <c r="F16866" s="282">
        <v>3572</v>
      </c>
      <c r="G16866" s="282" t="s">
        <v>2229</v>
      </c>
      <c r="H16866" s="265" t="s">
        <v>5151</v>
      </c>
      <c r="I16866" s="265" t="s">
        <v>2182</v>
      </c>
      <c r="J16866" s="265">
        <v>-240</v>
      </c>
      <c r="K16866" s="83" t="str">
        <f>IFERROR(IFERROR(VLOOKUP(I16866,'DE-PARA'!B:D,3,0),VLOOKUP(I16866,'DE-PARA'!C:D,2,0)),"NÃO ENCONTRADO")</f>
        <v>Materiais</v>
      </c>
      <c r="L16866" s="50" t="str">
        <f>VLOOKUP(K16866,'Base -Receita-Despesa'!$B:$AS,1,FALSE)</f>
        <v>Materiais</v>
      </c>
    </row>
    <row r="16867" spans="1:12" x14ac:dyDescent="0.3">
      <c r="A16867" s="82" t="str">
        <f t="shared" si="526"/>
        <v>2020</v>
      </c>
      <c r="B16867" s="260" t="s">
        <v>2228</v>
      </c>
      <c r="C16867" s="261" t="s">
        <v>138</v>
      </c>
      <c r="D16867" s="74" t="str">
        <f t="shared" si="527"/>
        <v>jan/2020</v>
      </c>
      <c r="E16867" s="264">
        <v>43857</v>
      </c>
      <c r="F16867" s="282">
        <v>18721</v>
      </c>
      <c r="G16867" s="282" t="s">
        <v>2229</v>
      </c>
      <c r="H16867" s="265" t="s">
        <v>5152</v>
      </c>
      <c r="I16867" s="280" t="s">
        <v>618</v>
      </c>
      <c r="J16867" s="266">
        <v>-24516.23</v>
      </c>
      <c r="K16867" s="83" t="str">
        <f>IFERROR(IFERROR(VLOOKUP(I16867,'DE-PARA'!B:D,3,0),VLOOKUP(I16867,'DE-PARA'!C:D,2,0)),"NÃO ENCONTRADO")</f>
        <v>Serviços</v>
      </c>
      <c r="L16867" s="50" t="str">
        <f>VLOOKUP(K16867,'Base -Receita-Despesa'!$B:$AS,1,FALSE)</f>
        <v>Serviços</v>
      </c>
    </row>
    <row r="16868" spans="1:12" x14ac:dyDescent="0.3">
      <c r="A16868" s="82" t="str">
        <f t="shared" si="526"/>
        <v>2020</v>
      </c>
      <c r="B16868" s="260" t="s">
        <v>2228</v>
      </c>
      <c r="C16868" s="261" t="s">
        <v>138</v>
      </c>
      <c r="D16868" s="74" t="str">
        <f t="shared" si="527"/>
        <v>jan/2020</v>
      </c>
      <c r="E16868" s="264">
        <v>43857</v>
      </c>
      <c r="F16868" s="282">
        <v>18900</v>
      </c>
      <c r="G16868" s="282" t="s">
        <v>2229</v>
      </c>
      <c r="H16868" s="265" t="s">
        <v>5152</v>
      </c>
      <c r="I16868" s="265" t="s">
        <v>618</v>
      </c>
      <c r="J16868" s="266">
        <v>-24563.38</v>
      </c>
      <c r="K16868" s="83" t="str">
        <f>IFERROR(IFERROR(VLOOKUP(I16868,'DE-PARA'!B:D,3,0),VLOOKUP(I16868,'DE-PARA'!C:D,2,0)),"NÃO ENCONTRADO")</f>
        <v>Serviços</v>
      </c>
      <c r="L16868" s="50" t="str">
        <f>VLOOKUP(K16868,'Base -Receita-Despesa'!$B:$AS,1,FALSE)</f>
        <v>Serviços</v>
      </c>
    </row>
    <row r="16869" spans="1:12" x14ac:dyDescent="0.3">
      <c r="A16869" s="82" t="str">
        <f t="shared" si="526"/>
        <v>2020</v>
      </c>
      <c r="B16869" s="260" t="s">
        <v>2228</v>
      </c>
      <c r="C16869" s="261" t="s">
        <v>138</v>
      </c>
      <c r="D16869" s="74" t="str">
        <f t="shared" si="527"/>
        <v>jan/2020</v>
      </c>
      <c r="E16869" s="264">
        <v>43857</v>
      </c>
      <c r="F16869" s="282" t="s">
        <v>437</v>
      </c>
      <c r="G16869" s="282" t="s">
        <v>2229</v>
      </c>
      <c r="H16869" s="265" t="s">
        <v>438</v>
      </c>
      <c r="I16869" s="280" t="s">
        <v>439</v>
      </c>
      <c r="J16869" s="265">
        <v>-998</v>
      </c>
      <c r="K16869" s="83" t="str">
        <f>IFERROR(IFERROR(VLOOKUP(I16869,'DE-PARA'!B:D,3,0),VLOOKUP(I16869,'DE-PARA'!C:D,2,0)),"NÃO ENCONTRADO")</f>
        <v>Aluguéis</v>
      </c>
      <c r="L16869" s="50" t="str">
        <f>VLOOKUP(K16869,'Base -Receita-Despesa'!$B:$AS,1,FALSE)</f>
        <v>Aluguéis</v>
      </c>
    </row>
    <row r="16870" spans="1:12" x14ac:dyDescent="0.3">
      <c r="A16870" s="82" t="str">
        <f t="shared" si="526"/>
        <v>2020</v>
      </c>
      <c r="B16870" s="260" t="s">
        <v>2228</v>
      </c>
      <c r="C16870" s="261" t="s">
        <v>138</v>
      </c>
      <c r="D16870" s="74" t="str">
        <f t="shared" si="527"/>
        <v>jan/2020</v>
      </c>
      <c r="E16870" s="264">
        <v>43857</v>
      </c>
      <c r="F16870" s="282">
        <v>1976</v>
      </c>
      <c r="G16870" s="282" t="s">
        <v>2229</v>
      </c>
      <c r="H16870" s="265" t="s">
        <v>5133</v>
      </c>
      <c r="I16870" s="265" t="s">
        <v>145</v>
      </c>
      <c r="J16870" s="266">
        <v>-3500</v>
      </c>
      <c r="K16870" s="83" t="str">
        <f>IFERROR(IFERROR(VLOOKUP(I16870,'DE-PARA'!B:D,3,0),VLOOKUP(I16870,'DE-PARA'!C:D,2,0)),"NÃO ENCONTRADO")</f>
        <v>Serviços</v>
      </c>
      <c r="L16870" s="50" t="str">
        <f>VLOOKUP(K16870,'Base -Receita-Despesa'!$B:$AS,1,FALSE)</f>
        <v>Serviços</v>
      </c>
    </row>
    <row r="16871" spans="1:12" x14ac:dyDescent="0.3">
      <c r="A16871" s="82" t="str">
        <f t="shared" si="526"/>
        <v>2020</v>
      </c>
      <c r="B16871" s="260" t="s">
        <v>2228</v>
      </c>
      <c r="C16871" s="261" t="s">
        <v>138</v>
      </c>
      <c r="D16871" s="74" t="str">
        <f t="shared" si="527"/>
        <v>jan/2020</v>
      </c>
      <c r="E16871" s="264">
        <v>43857</v>
      </c>
      <c r="F16871" s="282">
        <v>20392</v>
      </c>
      <c r="G16871" s="282" t="s">
        <v>2229</v>
      </c>
      <c r="H16871" s="265" t="s">
        <v>4792</v>
      </c>
      <c r="I16871" s="265" t="s">
        <v>2181</v>
      </c>
      <c r="J16871" s="266">
        <v>-4023.1</v>
      </c>
      <c r="K16871" s="83" t="str">
        <f>IFERROR(IFERROR(VLOOKUP(I16871,'DE-PARA'!B:D,3,0),VLOOKUP(I16871,'DE-PARA'!C:D,2,0)),"NÃO ENCONTRADO")</f>
        <v>Materiais</v>
      </c>
      <c r="L16871" s="50" t="str">
        <f>VLOOKUP(K16871,'Base -Receita-Despesa'!$B:$AS,1,FALSE)</f>
        <v>Materiais</v>
      </c>
    </row>
    <row r="16872" spans="1:12" x14ac:dyDescent="0.3">
      <c r="A16872" s="82" t="str">
        <f t="shared" si="526"/>
        <v>2020</v>
      </c>
      <c r="B16872" s="260" t="s">
        <v>2228</v>
      </c>
      <c r="C16872" s="261" t="s">
        <v>138</v>
      </c>
      <c r="D16872" s="74" t="str">
        <f t="shared" si="527"/>
        <v>jan/2020</v>
      </c>
      <c r="E16872" s="264">
        <v>43857</v>
      </c>
      <c r="F16872" s="282">
        <v>20243</v>
      </c>
      <c r="G16872" s="282" t="s">
        <v>2229</v>
      </c>
      <c r="H16872" s="265" t="s">
        <v>4792</v>
      </c>
      <c r="I16872" s="265" t="s">
        <v>2181</v>
      </c>
      <c r="J16872" s="266">
        <v>-1789</v>
      </c>
      <c r="K16872" s="83" t="str">
        <f>IFERROR(IFERROR(VLOOKUP(I16872,'DE-PARA'!B:D,3,0),VLOOKUP(I16872,'DE-PARA'!C:D,2,0)),"NÃO ENCONTRADO")</f>
        <v>Materiais</v>
      </c>
      <c r="L16872" s="50" t="str">
        <f>VLOOKUP(K16872,'Base -Receita-Despesa'!$B:$AS,1,FALSE)</f>
        <v>Materiais</v>
      </c>
    </row>
    <row r="16873" spans="1:12" x14ac:dyDescent="0.3">
      <c r="A16873" s="82" t="str">
        <f t="shared" si="526"/>
        <v>2020</v>
      </c>
      <c r="B16873" s="260" t="s">
        <v>2228</v>
      </c>
      <c r="C16873" s="261" t="s">
        <v>138</v>
      </c>
      <c r="D16873" s="74" t="str">
        <f t="shared" si="527"/>
        <v>jan/2020</v>
      </c>
      <c r="E16873" s="264">
        <v>43857</v>
      </c>
      <c r="F16873" s="282">
        <v>1155193</v>
      </c>
      <c r="G16873" s="282" t="s">
        <v>2232</v>
      </c>
      <c r="H16873" s="265" t="s">
        <v>5153</v>
      </c>
      <c r="I16873" s="265" t="s">
        <v>2182</v>
      </c>
      <c r="J16873" s="266">
        <v>-2589.87</v>
      </c>
      <c r="K16873" s="83" t="str">
        <f>IFERROR(IFERROR(VLOOKUP(I16873,'DE-PARA'!B:D,3,0),VLOOKUP(I16873,'DE-PARA'!C:D,2,0)),"NÃO ENCONTRADO")</f>
        <v>Materiais</v>
      </c>
      <c r="L16873" s="50" t="str">
        <f>VLOOKUP(K16873,'Base -Receita-Despesa'!$B:$AS,1,FALSE)</f>
        <v>Materiais</v>
      </c>
    </row>
    <row r="16874" spans="1:12" x14ac:dyDescent="0.3">
      <c r="A16874" s="82" t="str">
        <f t="shared" ref="A16874:A16937" si="528">IF(K16874="NÃO ENCONTRADO",0,RIGHT(D16874,4))</f>
        <v>2020</v>
      </c>
      <c r="B16874" s="260" t="s">
        <v>2228</v>
      </c>
      <c r="C16874" s="261" t="s">
        <v>138</v>
      </c>
      <c r="D16874" s="74" t="str">
        <f t="shared" si="527"/>
        <v>jan/2020</v>
      </c>
      <c r="E16874" s="264">
        <v>43857</v>
      </c>
      <c r="F16874" s="282">
        <v>1155193</v>
      </c>
      <c r="G16874" s="282" t="s">
        <v>2284</v>
      </c>
      <c r="H16874" s="265" t="s">
        <v>5153</v>
      </c>
      <c r="I16874" s="265" t="s">
        <v>2182</v>
      </c>
      <c r="J16874" s="266">
        <v>-2589.87</v>
      </c>
      <c r="K16874" s="83" t="str">
        <f>IFERROR(IFERROR(VLOOKUP(I16874,'DE-PARA'!B:D,3,0),VLOOKUP(I16874,'DE-PARA'!C:D,2,0)),"NÃO ENCONTRADO")</f>
        <v>Materiais</v>
      </c>
      <c r="L16874" s="50" t="str">
        <f>VLOOKUP(K16874,'Base -Receita-Despesa'!$B:$AS,1,FALSE)</f>
        <v>Materiais</v>
      </c>
    </row>
    <row r="16875" spans="1:12" x14ac:dyDescent="0.3">
      <c r="A16875" s="82" t="str">
        <f t="shared" si="528"/>
        <v>2020</v>
      </c>
      <c r="B16875" s="260" t="s">
        <v>2228</v>
      </c>
      <c r="C16875" s="261" t="s">
        <v>138</v>
      </c>
      <c r="D16875" s="74" t="str">
        <f t="shared" si="527"/>
        <v>jan/2020</v>
      </c>
      <c r="E16875" s="264">
        <v>43857</v>
      </c>
      <c r="F16875" s="282">
        <v>1155670</v>
      </c>
      <c r="G16875" s="282" t="s">
        <v>2229</v>
      </c>
      <c r="H16875" s="265" t="s">
        <v>5153</v>
      </c>
      <c r="I16875" s="265" t="s">
        <v>2182</v>
      </c>
      <c r="J16875" s="265">
        <v>-414</v>
      </c>
      <c r="K16875" s="83" t="str">
        <f>IFERROR(IFERROR(VLOOKUP(I16875,'DE-PARA'!B:D,3,0),VLOOKUP(I16875,'DE-PARA'!C:D,2,0)),"NÃO ENCONTRADO")</f>
        <v>Materiais</v>
      </c>
      <c r="L16875" s="50" t="str">
        <f>VLOOKUP(K16875,'Base -Receita-Despesa'!$B:$AS,1,FALSE)</f>
        <v>Materiais</v>
      </c>
    </row>
    <row r="16876" spans="1:12" x14ac:dyDescent="0.3">
      <c r="A16876" s="82" t="str">
        <f t="shared" si="528"/>
        <v>2020</v>
      </c>
      <c r="B16876" s="260" t="s">
        <v>2228</v>
      </c>
      <c r="C16876" s="261" t="s">
        <v>138</v>
      </c>
      <c r="D16876" s="74" t="str">
        <f t="shared" si="527"/>
        <v>jan/2020</v>
      </c>
      <c r="E16876" s="264">
        <v>43857</v>
      </c>
      <c r="F16876" s="282">
        <v>1131022</v>
      </c>
      <c r="G16876" s="282" t="s">
        <v>2232</v>
      </c>
      <c r="H16876" s="265" t="s">
        <v>5153</v>
      </c>
      <c r="I16876" s="265" t="s">
        <v>2182</v>
      </c>
      <c r="J16876" s="266">
        <v>-2663.95</v>
      </c>
      <c r="K16876" s="83" t="str">
        <f>IFERROR(IFERROR(VLOOKUP(I16876,'DE-PARA'!B:D,3,0),VLOOKUP(I16876,'DE-PARA'!C:D,2,0)),"NÃO ENCONTRADO")</f>
        <v>Materiais</v>
      </c>
      <c r="L16876" s="50" t="str">
        <f>VLOOKUP(K16876,'Base -Receita-Despesa'!$B:$AS,1,FALSE)</f>
        <v>Materiais</v>
      </c>
    </row>
    <row r="16877" spans="1:12" x14ac:dyDescent="0.3">
      <c r="A16877" s="82" t="str">
        <f t="shared" si="528"/>
        <v>2020</v>
      </c>
      <c r="B16877" s="260" t="s">
        <v>2228</v>
      </c>
      <c r="C16877" s="261" t="s">
        <v>138</v>
      </c>
      <c r="D16877" s="74" t="str">
        <f t="shared" si="527"/>
        <v>jan/2020</v>
      </c>
      <c r="E16877" s="264">
        <v>43857</v>
      </c>
      <c r="F16877" s="282">
        <v>177</v>
      </c>
      <c r="G16877" s="282" t="s">
        <v>2229</v>
      </c>
      <c r="H16877" s="265" t="s">
        <v>4736</v>
      </c>
      <c r="I16877" s="265" t="s">
        <v>179</v>
      </c>
      <c r="J16877" s="266">
        <v>-3414.23</v>
      </c>
      <c r="K16877" s="83" t="str">
        <f>IFERROR(IFERROR(VLOOKUP(I16877,'DE-PARA'!B:D,3,0),VLOOKUP(I16877,'DE-PARA'!C:D,2,0)),"NÃO ENCONTRADO")</f>
        <v>Serviços</v>
      </c>
      <c r="L16877" s="50" t="str">
        <f>VLOOKUP(K16877,'Base -Receita-Despesa'!$B:$AS,1,FALSE)</f>
        <v>Serviços</v>
      </c>
    </row>
    <row r="16878" spans="1:12" x14ac:dyDescent="0.3">
      <c r="A16878" s="82" t="str">
        <f t="shared" si="528"/>
        <v>2020</v>
      </c>
      <c r="B16878" s="260" t="s">
        <v>2228</v>
      </c>
      <c r="C16878" s="261" t="s">
        <v>138</v>
      </c>
      <c r="D16878" s="74" t="str">
        <f t="shared" si="527"/>
        <v>jan/2020</v>
      </c>
      <c r="E16878" s="264">
        <v>43857</v>
      </c>
      <c r="F16878" s="282">
        <v>196</v>
      </c>
      <c r="G16878" s="282" t="s">
        <v>2229</v>
      </c>
      <c r="H16878" s="265" t="s">
        <v>4736</v>
      </c>
      <c r="I16878" s="265" t="s">
        <v>179</v>
      </c>
      <c r="J16878" s="265">
        <v>-999.48</v>
      </c>
      <c r="K16878" s="83" t="str">
        <f>IFERROR(IFERROR(VLOOKUP(I16878,'DE-PARA'!B:D,3,0),VLOOKUP(I16878,'DE-PARA'!C:D,2,0)),"NÃO ENCONTRADO")</f>
        <v>Serviços</v>
      </c>
      <c r="L16878" s="50" t="str">
        <f>VLOOKUP(K16878,'Base -Receita-Despesa'!$B:$AS,1,FALSE)</f>
        <v>Serviços</v>
      </c>
    </row>
    <row r="16879" spans="1:12" x14ac:dyDescent="0.3">
      <c r="A16879" s="82" t="str">
        <f t="shared" si="528"/>
        <v>2020</v>
      </c>
      <c r="B16879" s="260" t="s">
        <v>2228</v>
      </c>
      <c r="C16879" s="261" t="s">
        <v>138</v>
      </c>
      <c r="D16879" s="74" t="str">
        <f t="shared" si="527"/>
        <v>jan/2020</v>
      </c>
      <c r="E16879" s="264">
        <v>43857</v>
      </c>
      <c r="F16879" s="282">
        <v>194</v>
      </c>
      <c r="G16879" s="282" t="s">
        <v>2229</v>
      </c>
      <c r="H16879" s="265" t="s">
        <v>4736</v>
      </c>
      <c r="I16879" s="265" t="s">
        <v>179</v>
      </c>
      <c r="J16879" s="266">
        <v>-6061.58</v>
      </c>
      <c r="K16879" s="83" t="str">
        <f>IFERROR(IFERROR(VLOOKUP(I16879,'DE-PARA'!B:D,3,0),VLOOKUP(I16879,'DE-PARA'!C:D,2,0)),"NÃO ENCONTRADO")</f>
        <v>Serviços</v>
      </c>
      <c r="L16879" s="50" t="str">
        <f>VLOOKUP(K16879,'Base -Receita-Despesa'!$B:$AS,1,FALSE)</f>
        <v>Serviços</v>
      </c>
    </row>
    <row r="16880" spans="1:12" x14ac:dyDescent="0.3">
      <c r="A16880" s="82" t="str">
        <f t="shared" si="528"/>
        <v>2020</v>
      </c>
      <c r="B16880" s="260" t="s">
        <v>2228</v>
      </c>
      <c r="C16880" s="261" t="s">
        <v>138</v>
      </c>
      <c r="D16880" s="74" t="str">
        <f t="shared" si="527"/>
        <v>jan/2020</v>
      </c>
      <c r="E16880" s="264">
        <v>43857</v>
      </c>
      <c r="F16880" s="282">
        <v>185</v>
      </c>
      <c r="G16880" s="282" t="s">
        <v>2229</v>
      </c>
      <c r="H16880" s="265" t="s">
        <v>4736</v>
      </c>
      <c r="I16880" s="265" t="s">
        <v>188</v>
      </c>
      <c r="J16880" s="266">
        <v>-32526.75</v>
      </c>
      <c r="K16880" s="83" t="str">
        <f>IFERROR(IFERROR(VLOOKUP(I16880,'DE-PARA'!B:D,3,0),VLOOKUP(I16880,'DE-PARA'!C:D,2,0)),"NÃO ENCONTRADO")</f>
        <v>Serviços</v>
      </c>
      <c r="L16880" s="50" t="str">
        <f>VLOOKUP(K16880,'Base -Receita-Despesa'!$B:$AS,1,FALSE)</f>
        <v>Serviços</v>
      </c>
    </row>
    <row r="16881" spans="1:12" x14ac:dyDescent="0.3">
      <c r="A16881" s="82" t="str">
        <f t="shared" si="528"/>
        <v>2020</v>
      </c>
      <c r="B16881" s="260" t="s">
        <v>2228</v>
      </c>
      <c r="C16881" s="261" t="s">
        <v>138</v>
      </c>
      <c r="D16881" s="74" t="str">
        <f t="shared" si="527"/>
        <v>jan/2020</v>
      </c>
      <c r="E16881" s="264">
        <v>43857</v>
      </c>
      <c r="F16881" s="282">
        <v>186</v>
      </c>
      <c r="G16881" s="282" t="s">
        <v>2229</v>
      </c>
      <c r="H16881" s="265" t="s">
        <v>4736</v>
      </c>
      <c r="I16881" s="265" t="s">
        <v>188</v>
      </c>
      <c r="J16881" s="266">
        <v>-43871.79</v>
      </c>
      <c r="K16881" s="83" t="str">
        <f>IFERROR(IFERROR(VLOOKUP(I16881,'DE-PARA'!B:D,3,0),VLOOKUP(I16881,'DE-PARA'!C:D,2,0)),"NÃO ENCONTRADO")</f>
        <v>Serviços</v>
      </c>
      <c r="L16881" s="50" t="str">
        <f>VLOOKUP(K16881,'Base -Receita-Despesa'!$B:$AS,1,FALSE)</f>
        <v>Serviços</v>
      </c>
    </row>
    <row r="16882" spans="1:12" x14ac:dyDescent="0.3">
      <c r="A16882" s="82" t="str">
        <f t="shared" si="528"/>
        <v>2020</v>
      </c>
      <c r="B16882" s="260" t="s">
        <v>2228</v>
      </c>
      <c r="C16882" s="261" t="s">
        <v>138</v>
      </c>
      <c r="D16882" s="74" t="str">
        <f t="shared" si="527"/>
        <v>jan/2020</v>
      </c>
      <c r="E16882" s="264">
        <v>43857</v>
      </c>
      <c r="F16882" s="282">
        <v>95</v>
      </c>
      <c r="G16882" s="282" t="s">
        <v>2229</v>
      </c>
      <c r="H16882" s="265" t="s">
        <v>5154</v>
      </c>
      <c r="I16882" s="280" t="s">
        <v>145</v>
      </c>
      <c r="J16882" s="266">
        <v>-27466.5</v>
      </c>
      <c r="K16882" s="83" t="str">
        <f>IFERROR(IFERROR(VLOOKUP(I16882,'DE-PARA'!B:D,3,0),VLOOKUP(I16882,'DE-PARA'!C:D,2,0)),"NÃO ENCONTRADO")</f>
        <v>Serviços</v>
      </c>
      <c r="L16882" s="50" t="str">
        <f>VLOOKUP(K16882,'Base -Receita-Despesa'!$B:$AS,1,FALSE)</f>
        <v>Serviços</v>
      </c>
    </row>
    <row r="16883" spans="1:12" x14ac:dyDescent="0.3">
      <c r="A16883" s="82" t="str">
        <f t="shared" si="528"/>
        <v>2020</v>
      </c>
      <c r="B16883" s="260" t="s">
        <v>2228</v>
      </c>
      <c r="C16883" s="261" t="s">
        <v>138</v>
      </c>
      <c r="D16883" s="74" t="str">
        <f t="shared" si="527"/>
        <v>jan/2020</v>
      </c>
      <c r="E16883" s="264">
        <v>43857</v>
      </c>
      <c r="F16883" s="282">
        <v>83066</v>
      </c>
      <c r="G16883" s="282" t="s">
        <v>2229</v>
      </c>
      <c r="H16883" s="265" t="s">
        <v>2231</v>
      </c>
      <c r="I16883" s="265" t="s">
        <v>2185</v>
      </c>
      <c r="J16883" s="265">
        <v>-702.47</v>
      </c>
      <c r="K16883" s="83" t="str">
        <f>IFERROR(IFERROR(VLOOKUP(I16883,'DE-PARA'!B:D,3,0),VLOOKUP(I16883,'DE-PARA'!C:D,2,0)),"NÃO ENCONTRADO")</f>
        <v>Materiais</v>
      </c>
      <c r="L16883" s="50" t="str">
        <f>VLOOKUP(K16883,'Base -Receita-Despesa'!$B:$AS,1,FALSE)</f>
        <v>Materiais</v>
      </c>
    </row>
    <row r="16884" spans="1:12" x14ac:dyDescent="0.3">
      <c r="A16884" s="82" t="str">
        <f t="shared" si="528"/>
        <v>2020</v>
      </c>
      <c r="B16884" s="260" t="s">
        <v>2228</v>
      </c>
      <c r="C16884" s="261" t="s">
        <v>138</v>
      </c>
      <c r="D16884" s="74" t="str">
        <f t="shared" si="527"/>
        <v>jan/2020</v>
      </c>
      <c r="E16884" s="264">
        <v>43857</v>
      </c>
      <c r="F16884" s="282" t="s">
        <v>4616</v>
      </c>
      <c r="G16884" s="282" t="s">
        <v>2229</v>
      </c>
      <c r="H16884" s="265" t="s">
        <v>4663</v>
      </c>
      <c r="I16884" s="265" t="s">
        <v>540</v>
      </c>
      <c r="J16884" s="265">
        <v>-450.34</v>
      </c>
      <c r="K16884" s="83" t="str">
        <f>IFERROR(IFERROR(VLOOKUP(I16884,'DE-PARA'!B:D,3,0),VLOOKUP(I16884,'DE-PARA'!C:D,2,0)),"NÃO ENCONTRADO")</f>
        <v>Tributos, Taxas e Contribuições</v>
      </c>
      <c r="L16884" s="50" t="str">
        <f>VLOOKUP(K16884,'Base -Receita-Despesa'!$B:$AS,1,FALSE)</f>
        <v>Tributos, Taxas e Contribuições</v>
      </c>
    </row>
    <row r="16885" spans="1:12" x14ac:dyDescent="0.3">
      <c r="A16885" s="82" t="str">
        <f t="shared" si="528"/>
        <v>2020</v>
      </c>
      <c r="B16885" s="260" t="s">
        <v>2228</v>
      </c>
      <c r="C16885" s="261" t="s">
        <v>138</v>
      </c>
      <c r="D16885" s="74" t="str">
        <f t="shared" si="527"/>
        <v>jan/2020</v>
      </c>
      <c r="E16885" s="264">
        <v>43857</v>
      </c>
      <c r="F16885" s="282">
        <v>1238</v>
      </c>
      <c r="G16885" s="282" t="s">
        <v>2229</v>
      </c>
      <c r="H16885" s="265" t="s">
        <v>5155</v>
      </c>
      <c r="I16885" s="265" t="s">
        <v>120</v>
      </c>
      <c r="J16885" s="266">
        <v>-2300</v>
      </c>
      <c r="K16885" s="83" t="str">
        <f>IFERROR(IFERROR(VLOOKUP(I16885,'DE-PARA'!B:D,3,0),VLOOKUP(I16885,'DE-PARA'!C:D,2,0)),"NÃO ENCONTRADO")</f>
        <v>Serviços</v>
      </c>
      <c r="L16885" s="50" t="str">
        <f>VLOOKUP(K16885,'Base -Receita-Despesa'!$B:$AS,1,FALSE)</f>
        <v>Serviços</v>
      </c>
    </row>
    <row r="16886" spans="1:12" x14ac:dyDescent="0.3">
      <c r="A16886" s="82" t="str">
        <f t="shared" si="528"/>
        <v>2020</v>
      </c>
      <c r="B16886" s="260" t="s">
        <v>2228</v>
      </c>
      <c r="C16886" s="261" t="s">
        <v>138</v>
      </c>
      <c r="D16886" s="74" t="str">
        <f t="shared" si="527"/>
        <v>jan/2020</v>
      </c>
      <c r="E16886" s="264">
        <v>43857</v>
      </c>
      <c r="F16886" s="282">
        <v>306</v>
      </c>
      <c r="G16886" s="282" t="s">
        <v>2229</v>
      </c>
      <c r="H16886" s="265" t="s">
        <v>5156</v>
      </c>
      <c r="I16886" s="265" t="s">
        <v>164</v>
      </c>
      <c r="J16886" s="266">
        <v>-6200</v>
      </c>
      <c r="K16886" s="83" t="str">
        <f>IFERROR(IFERROR(VLOOKUP(I16886,'DE-PARA'!B:D,3,0),VLOOKUP(I16886,'DE-PARA'!C:D,2,0)),"NÃO ENCONTRADO")</f>
        <v>Concessionárias (água, luz e telefone)</v>
      </c>
      <c r="L16886" s="50" t="str">
        <f>VLOOKUP(K16886,'Base -Receita-Despesa'!$B:$AS,1,FALSE)</f>
        <v>Concessionárias (água, luz e telefone)</v>
      </c>
    </row>
    <row r="16887" spans="1:12" x14ac:dyDescent="0.3">
      <c r="A16887" s="82" t="str">
        <f t="shared" si="528"/>
        <v>2020</v>
      </c>
      <c r="B16887" s="260" t="s">
        <v>2228</v>
      </c>
      <c r="C16887" s="261" t="s">
        <v>138</v>
      </c>
      <c r="D16887" s="74" t="str">
        <f t="shared" si="527"/>
        <v>jan/2020</v>
      </c>
      <c r="E16887" s="264">
        <v>43857</v>
      </c>
      <c r="F16887" s="282">
        <v>607</v>
      </c>
      <c r="G16887" s="282" t="s">
        <v>2229</v>
      </c>
      <c r="H16887" s="265" t="s">
        <v>5157</v>
      </c>
      <c r="I16887" s="265" t="s">
        <v>116</v>
      </c>
      <c r="J16887" s="266">
        <v>-15353.22</v>
      </c>
      <c r="K16887" s="83" t="str">
        <f>IFERROR(IFERROR(VLOOKUP(I16887,'DE-PARA'!B:D,3,0),VLOOKUP(I16887,'DE-PARA'!C:D,2,0)),"NÃO ENCONTRADO")</f>
        <v>Serviços</v>
      </c>
      <c r="L16887" s="50" t="str">
        <f>VLOOKUP(K16887,'Base -Receita-Despesa'!$B:$AS,1,FALSE)</f>
        <v>Serviços</v>
      </c>
    </row>
    <row r="16888" spans="1:12" x14ac:dyDescent="0.3">
      <c r="A16888" s="82" t="str">
        <f t="shared" si="528"/>
        <v>2020</v>
      </c>
      <c r="B16888" s="260" t="s">
        <v>2228</v>
      </c>
      <c r="C16888" s="261" t="s">
        <v>138</v>
      </c>
      <c r="D16888" s="74" t="str">
        <f t="shared" si="527"/>
        <v>jan/2020</v>
      </c>
      <c r="E16888" s="264">
        <v>43857</v>
      </c>
      <c r="F16888" s="282">
        <v>606</v>
      </c>
      <c r="G16888" s="282" t="s">
        <v>2229</v>
      </c>
      <c r="H16888" s="265" t="s">
        <v>5157</v>
      </c>
      <c r="I16888" s="265" t="s">
        <v>116</v>
      </c>
      <c r="J16888" s="266">
        <v>-8495.6</v>
      </c>
      <c r="K16888" s="83" t="str">
        <f>IFERROR(IFERROR(VLOOKUP(I16888,'DE-PARA'!B:D,3,0),VLOOKUP(I16888,'DE-PARA'!C:D,2,0)),"NÃO ENCONTRADO")</f>
        <v>Serviços</v>
      </c>
      <c r="L16888" s="50" t="str">
        <f>VLOOKUP(K16888,'Base -Receita-Despesa'!$B:$AS,1,FALSE)</f>
        <v>Serviços</v>
      </c>
    </row>
    <row r="16889" spans="1:12" x14ac:dyDescent="0.3">
      <c r="A16889" s="82" t="str">
        <f t="shared" si="528"/>
        <v>2020</v>
      </c>
      <c r="B16889" s="260" t="s">
        <v>2228</v>
      </c>
      <c r="C16889" s="261" t="s">
        <v>138</v>
      </c>
      <c r="D16889" s="74" t="str">
        <f t="shared" si="527"/>
        <v>jan/2020</v>
      </c>
      <c r="E16889" s="264">
        <v>43857</v>
      </c>
      <c r="F16889" s="282" t="s">
        <v>1261</v>
      </c>
      <c r="G16889" s="282" t="s">
        <v>2229</v>
      </c>
      <c r="H16889" s="265" t="s">
        <v>2250</v>
      </c>
      <c r="I16889" s="265" t="s">
        <v>135</v>
      </c>
      <c r="J16889" s="265">
        <v>-9.5</v>
      </c>
      <c r="K16889" s="83" t="str">
        <f>IFERROR(IFERROR(VLOOKUP(I16889,'DE-PARA'!B:D,3,0),VLOOKUP(I16889,'DE-PARA'!C:D,2,0)),"NÃO ENCONTRADO")</f>
        <v>Outras Saídas</v>
      </c>
      <c r="L16889" s="50" t="str">
        <f>VLOOKUP(K16889,'Base -Receita-Despesa'!$B:$AS,1,FALSE)</f>
        <v>Outras Saídas</v>
      </c>
    </row>
    <row r="16890" spans="1:12" x14ac:dyDescent="0.3">
      <c r="A16890" s="82" t="str">
        <f t="shared" si="528"/>
        <v>2020</v>
      </c>
      <c r="B16890" s="260" t="s">
        <v>2228</v>
      </c>
      <c r="C16890" s="261" t="s">
        <v>138</v>
      </c>
      <c r="D16890" s="74" t="str">
        <f t="shared" si="527"/>
        <v>jan/2020</v>
      </c>
      <c r="E16890" s="264">
        <v>43857</v>
      </c>
      <c r="F16890" s="282" t="s">
        <v>1261</v>
      </c>
      <c r="G16890" s="282" t="s">
        <v>2229</v>
      </c>
      <c r="H16890" s="265" t="s">
        <v>2250</v>
      </c>
      <c r="I16890" s="265" t="s">
        <v>135</v>
      </c>
      <c r="J16890" s="265">
        <v>-9.5</v>
      </c>
      <c r="K16890" s="83" t="str">
        <f>IFERROR(IFERROR(VLOOKUP(I16890,'DE-PARA'!B:D,3,0),VLOOKUP(I16890,'DE-PARA'!C:D,2,0)),"NÃO ENCONTRADO")</f>
        <v>Outras Saídas</v>
      </c>
      <c r="L16890" s="50" t="str">
        <f>VLOOKUP(K16890,'Base -Receita-Despesa'!$B:$AS,1,FALSE)</f>
        <v>Outras Saídas</v>
      </c>
    </row>
    <row r="16891" spans="1:12" x14ac:dyDescent="0.3">
      <c r="A16891" s="82" t="str">
        <f t="shared" si="528"/>
        <v>2020</v>
      </c>
      <c r="B16891" s="260" t="s">
        <v>2228</v>
      </c>
      <c r="C16891" s="261" t="s">
        <v>138</v>
      </c>
      <c r="D16891" s="74" t="str">
        <f t="shared" si="527"/>
        <v>jan/2020</v>
      </c>
      <c r="E16891" s="264">
        <v>43857</v>
      </c>
      <c r="F16891" s="282" t="s">
        <v>1261</v>
      </c>
      <c r="G16891" s="282" t="s">
        <v>2229</v>
      </c>
      <c r="H16891" s="265" t="s">
        <v>2250</v>
      </c>
      <c r="I16891" s="265" t="s">
        <v>135</v>
      </c>
      <c r="J16891" s="265">
        <v>-9.5</v>
      </c>
      <c r="K16891" s="83" t="str">
        <f>IFERROR(IFERROR(VLOOKUP(I16891,'DE-PARA'!B:D,3,0),VLOOKUP(I16891,'DE-PARA'!C:D,2,0)),"NÃO ENCONTRADO")</f>
        <v>Outras Saídas</v>
      </c>
      <c r="L16891" s="50" t="str">
        <f>VLOOKUP(K16891,'Base -Receita-Despesa'!$B:$AS,1,FALSE)</f>
        <v>Outras Saídas</v>
      </c>
    </row>
    <row r="16892" spans="1:12" x14ac:dyDescent="0.3">
      <c r="A16892" s="82" t="str">
        <f t="shared" si="528"/>
        <v>2020</v>
      </c>
      <c r="B16892" s="260" t="s">
        <v>2228</v>
      </c>
      <c r="C16892" s="261" t="s">
        <v>138</v>
      </c>
      <c r="D16892" s="74" t="str">
        <f t="shared" si="527"/>
        <v>jan/2020</v>
      </c>
      <c r="E16892" s="264">
        <v>43857</v>
      </c>
      <c r="F16892" s="282" t="s">
        <v>1261</v>
      </c>
      <c r="G16892" s="282" t="s">
        <v>2229</v>
      </c>
      <c r="H16892" s="265" t="s">
        <v>2250</v>
      </c>
      <c r="I16892" s="265" t="s">
        <v>135</v>
      </c>
      <c r="J16892" s="265">
        <v>-9.5</v>
      </c>
      <c r="K16892" s="83" t="str">
        <f>IFERROR(IFERROR(VLOOKUP(I16892,'DE-PARA'!B:D,3,0),VLOOKUP(I16892,'DE-PARA'!C:D,2,0)),"NÃO ENCONTRADO")</f>
        <v>Outras Saídas</v>
      </c>
      <c r="L16892" s="50" t="str">
        <f>VLOOKUP(K16892,'Base -Receita-Despesa'!$B:$AS,1,FALSE)</f>
        <v>Outras Saídas</v>
      </c>
    </row>
    <row r="16893" spans="1:12" x14ac:dyDescent="0.3">
      <c r="A16893" s="82" t="str">
        <f t="shared" si="528"/>
        <v>2020</v>
      </c>
      <c r="B16893" s="260" t="s">
        <v>2228</v>
      </c>
      <c r="C16893" s="261" t="s">
        <v>138</v>
      </c>
      <c r="D16893" s="74" t="str">
        <f t="shared" si="527"/>
        <v>jan/2020</v>
      </c>
      <c r="E16893" s="264">
        <v>43857</v>
      </c>
      <c r="F16893" s="282" t="s">
        <v>1261</v>
      </c>
      <c r="G16893" s="282" t="s">
        <v>2229</v>
      </c>
      <c r="H16893" s="265" t="s">
        <v>2250</v>
      </c>
      <c r="I16893" s="265" t="s">
        <v>135</v>
      </c>
      <c r="J16893" s="265">
        <v>-9.5</v>
      </c>
      <c r="K16893" s="83" t="str">
        <f>IFERROR(IFERROR(VLOOKUP(I16893,'DE-PARA'!B:D,3,0),VLOOKUP(I16893,'DE-PARA'!C:D,2,0)),"NÃO ENCONTRADO")</f>
        <v>Outras Saídas</v>
      </c>
      <c r="L16893" s="50" t="str">
        <f>VLOOKUP(K16893,'Base -Receita-Despesa'!$B:$AS,1,FALSE)</f>
        <v>Outras Saídas</v>
      </c>
    </row>
    <row r="16894" spans="1:12" x14ac:dyDescent="0.3">
      <c r="A16894" s="82" t="str">
        <f t="shared" si="528"/>
        <v>2020</v>
      </c>
      <c r="B16894" s="260" t="s">
        <v>2228</v>
      </c>
      <c r="C16894" s="261" t="s">
        <v>138</v>
      </c>
      <c r="D16894" s="74" t="str">
        <f t="shared" si="527"/>
        <v>jan/2020</v>
      </c>
      <c r="E16894" s="264">
        <v>43857</v>
      </c>
      <c r="F16894" s="282" t="s">
        <v>1261</v>
      </c>
      <c r="G16894" s="282" t="s">
        <v>2229</v>
      </c>
      <c r="H16894" s="265" t="s">
        <v>2250</v>
      </c>
      <c r="I16894" s="265" t="s">
        <v>135</v>
      </c>
      <c r="J16894" s="265">
        <v>-9.5</v>
      </c>
      <c r="K16894" s="83" t="str">
        <f>IFERROR(IFERROR(VLOOKUP(I16894,'DE-PARA'!B:D,3,0),VLOOKUP(I16894,'DE-PARA'!C:D,2,0)),"NÃO ENCONTRADO")</f>
        <v>Outras Saídas</v>
      </c>
      <c r="L16894" s="50" t="str">
        <f>VLOOKUP(K16894,'Base -Receita-Despesa'!$B:$AS,1,FALSE)</f>
        <v>Outras Saídas</v>
      </c>
    </row>
    <row r="16895" spans="1:12" x14ac:dyDescent="0.3">
      <c r="A16895" s="82" t="str">
        <f t="shared" si="528"/>
        <v>2020</v>
      </c>
      <c r="B16895" s="260" t="s">
        <v>2228</v>
      </c>
      <c r="C16895" s="261" t="s">
        <v>138</v>
      </c>
      <c r="D16895" s="74" t="str">
        <f t="shared" si="527"/>
        <v>jan/2020</v>
      </c>
      <c r="E16895" s="264">
        <v>43857</v>
      </c>
      <c r="F16895" s="282" t="s">
        <v>1261</v>
      </c>
      <c r="G16895" s="282" t="s">
        <v>2229</v>
      </c>
      <c r="H16895" s="265" t="s">
        <v>2250</v>
      </c>
      <c r="I16895" s="265" t="s">
        <v>135</v>
      </c>
      <c r="J16895" s="265">
        <v>-9.5</v>
      </c>
      <c r="K16895" s="83" t="str">
        <f>IFERROR(IFERROR(VLOOKUP(I16895,'DE-PARA'!B:D,3,0),VLOOKUP(I16895,'DE-PARA'!C:D,2,0)),"NÃO ENCONTRADO")</f>
        <v>Outras Saídas</v>
      </c>
      <c r="L16895" s="50" t="str">
        <f>VLOOKUP(K16895,'Base -Receita-Despesa'!$B:$AS,1,FALSE)</f>
        <v>Outras Saídas</v>
      </c>
    </row>
    <row r="16896" spans="1:12" x14ac:dyDescent="0.3">
      <c r="A16896" s="82" t="str">
        <f t="shared" si="528"/>
        <v>2020</v>
      </c>
      <c r="B16896" s="260" t="s">
        <v>2228</v>
      </c>
      <c r="C16896" s="261" t="s">
        <v>138</v>
      </c>
      <c r="D16896" s="74" t="str">
        <f t="shared" si="527"/>
        <v>jan/2020</v>
      </c>
      <c r="E16896" s="264">
        <v>43857</v>
      </c>
      <c r="F16896" s="282" t="s">
        <v>1261</v>
      </c>
      <c r="G16896" s="282" t="s">
        <v>2229</v>
      </c>
      <c r="H16896" s="265" t="s">
        <v>2250</v>
      </c>
      <c r="I16896" s="265" t="s">
        <v>135</v>
      </c>
      <c r="J16896" s="265">
        <v>-9.5</v>
      </c>
      <c r="K16896" s="83" t="str">
        <f>IFERROR(IFERROR(VLOOKUP(I16896,'DE-PARA'!B:D,3,0),VLOOKUP(I16896,'DE-PARA'!C:D,2,0)),"NÃO ENCONTRADO")</f>
        <v>Outras Saídas</v>
      </c>
      <c r="L16896" s="50" t="str">
        <f>VLOOKUP(K16896,'Base -Receita-Despesa'!$B:$AS,1,FALSE)</f>
        <v>Outras Saídas</v>
      </c>
    </row>
    <row r="16897" spans="1:12" x14ac:dyDescent="0.3">
      <c r="A16897" s="82" t="str">
        <f t="shared" si="528"/>
        <v>2020</v>
      </c>
      <c r="B16897" s="260" t="s">
        <v>2228</v>
      </c>
      <c r="C16897" s="261" t="s">
        <v>138</v>
      </c>
      <c r="D16897" s="74" t="str">
        <f t="shared" si="527"/>
        <v>jan/2020</v>
      </c>
      <c r="E16897" s="264">
        <v>43857</v>
      </c>
      <c r="F16897" s="282" t="s">
        <v>1261</v>
      </c>
      <c r="G16897" s="282" t="s">
        <v>2229</v>
      </c>
      <c r="H16897" s="265" t="s">
        <v>2250</v>
      </c>
      <c r="I16897" s="265" t="s">
        <v>135</v>
      </c>
      <c r="J16897" s="265">
        <v>-9.5</v>
      </c>
      <c r="K16897" s="83" t="str">
        <f>IFERROR(IFERROR(VLOOKUP(I16897,'DE-PARA'!B:D,3,0),VLOOKUP(I16897,'DE-PARA'!C:D,2,0)),"NÃO ENCONTRADO")</f>
        <v>Outras Saídas</v>
      </c>
      <c r="L16897" s="50" t="str">
        <f>VLOOKUP(K16897,'Base -Receita-Despesa'!$B:$AS,1,FALSE)</f>
        <v>Outras Saídas</v>
      </c>
    </row>
    <row r="16898" spans="1:12" x14ac:dyDescent="0.3">
      <c r="A16898" s="82" t="str">
        <f t="shared" si="528"/>
        <v>2020</v>
      </c>
      <c r="B16898" s="260" t="s">
        <v>2228</v>
      </c>
      <c r="C16898" s="261" t="s">
        <v>138</v>
      </c>
      <c r="D16898" s="74" t="str">
        <f t="shared" si="527"/>
        <v>jan/2020</v>
      </c>
      <c r="E16898" s="264">
        <v>43857</v>
      </c>
      <c r="F16898" s="282" t="s">
        <v>1261</v>
      </c>
      <c r="G16898" s="282" t="s">
        <v>2229</v>
      </c>
      <c r="H16898" s="265" t="s">
        <v>2250</v>
      </c>
      <c r="I16898" s="265" t="s">
        <v>135</v>
      </c>
      <c r="J16898" s="265">
        <v>-9.5</v>
      </c>
      <c r="K16898" s="83" t="str">
        <f>IFERROR(IFERROR(VLOOKUP(I16898,'DE-PARA'!B:D,3,0),VLOOKUP(I16898,'DE-PARA'!C:D,2,0)),"NÃO ENCONTRADO")</f>
        <v>Outras Saídas</v>
      </c>
      <c r="L16898" s="50" t="str">
        <f>VLOOKUP(K16898,'Base -Receita-Despesa'!$B:$AS,1,FALSE)</f>
        <v>Outras Saídas</v>
      </c>
    </row>
    <row r="16899" spans="1:12" x14ac:dyDescent="0.3">
      <c r="A16899" s="82" t="str">
        <f t="shared" si="528"/>
        <v>2020</v>
      </c>
      <c r="B16899" s="260" t="s">
        <v>2228</v>
      </c>
      <c r="C16899" s="261" t="s">
        <v>138</v>
      </c>
      <c r="D16899" s="74" t="str">
        <f t="shared" si="527"/>
        <v>jan/2020</v>
      </c>
      <c r="E16899" s="264">
        <v>43857</v>
      </c>
      <c r="F16899" s="282" t="s">
        <v>1261</v>
      </c>
      <c r="G16899" s="282" t="s">
        <v>2229</v>
      </c>
      <c r="H16899" s="265" t="s">
        <v>2250</v>
      </c>
      <c r="I16899" s="265" t="s">
        <v>135</v>
      </c>
      <c r="J16899" s="265">
        <v>-9.5</v>
      </c>
      <c r="K16899" s="83" t="str">
        <f>IFERROR(IFERROR(VLOOKUP(I16899,'DE-PARA'!B:D,3,0),VLOOKUP(I16899,'DE-PARA'!C:D,2,0)),"NÃO ENCONTRADO")</f>
        <v>Outras Saídas</v>
      </c>
      <c r="L16899" s="50" t="str">
        <f>VLOOKUP(K16899,'Base -Receita-Despesa'!$B:$AS,1,FALSE)</f>
        <v>Outras Saídas</v>
      </c>
    </row>
    <row r="16900" spans="1:12" x14ac:dyDescent="0.3">
      <c r="A16900" s="82" t="str">
        <f t="shared" si="528"/>
        <v>2020</v>
      </c>
      <c r="B16900" s="260" t="s">
        <v>2228</v>
      </c>
      <c r="C16900" s="261" t="s">
        <v>138</v>
      </c>
      <c r="D16900" s="74" t="str">
        <f t="shared" ref="D16900:D16963" si="529">TEXT(E16900,"mmm/aaaa")</f>
        <v>jan/2020</v>
      </c>
      <c r="E16900" s="264">
        <v>43857</v>
      </c>
      <c r="F16900" s="282" t="s">
        <v>1261</v>
      </c>
      <c r="G16900" s="282" t="s">
        <v>2229</v>
      </c>
      <c r="H16900" s="265" t="s">
        <v>2250</v>
      </c>
      <c r="I16900" s="265" t="s">
        <v>135</v>
      </c>
      <c r="J16900" s="265">
        <v>-9.5</v>
      </c>
      <c r="K16900" s="83" t="str">
        <f>IFERROR(IFERROR(VLOOKUP(I16900,'DE-PARA'!B:D,3,0),VLOOKUP(I16900,'DE-PARA'!C:D,2,0)),"NÃO ENCONTRADO")</f>
        <v>Outras Saídas</v>
      </c>
      <c r="L16900" s="50" t="str">
        <f>VLOOKUP(K16900,'Base -Receita-Despesa'!$B:$AS,1,FALSE)</f>
        <v>Outras Saídas</v>
      </c>
    </row>
    <row r="16901" spans="1:12" x14ac:dyDescent="0.3">
      <c r="A16901" s="82" t="str">
        <f t="shared" si="528"/>
        <v>2020</v>
      </c>
      <c r="B16901" s="260" t="s">
        <v>2228</v>
      </c>
      <c r="C16901" s="261" t="s">
        <v>138</v>
      </c>
      <c r="D16901" s="74" t="str">
        <f t="shared" si="529"/>
        <v>jan/2020</v>
      </c>
      <c r="E16901" s="264">
        <v>43857</v>
      </c>
      <c r="F16901" s="282" t="s">
        <v>1261</v>
      </c>
      <c r="G16901" s="282" t="s">
        <v>2229</v>
      </c>
      <c r="H16901" s="265" t="s">
        <v>2250</v>
      </c>
      <c r="I16901" s="265" t="s">
        <v>135</v>
      </c>
      <c r="J16901" s="265">
        <v>-9.5</v>
      </c>
      <c r="K16901" s="83" t="str">
        <f>IFERROR(IFERROR(VLOOKUP(I16901,'DE-PARA'!B:D,3,0),VLOOKUP(I16901,'DE-PARA'!C:D,2,0)),"NÃO ENCONTRADO")</f>
        <v>Outras Saídas</v>
      </c>
      <c r="L16901" s="50" t="str">
        <f>VLOOKUP(K16901,'Base -Receita-Despesa'!$B:$AS,1,FALSE)</f>
        <v>Outras Saídas</v>
      </c>
    </row>
    <row r="16902" spans="1:12" x14ac:dyDescent="0.3">
      <c r="A16902" s="82" t="str">
        <f t="shared" si="528"/>
        <v>2020</v>
      </c>
      <c r="B16902" s="260" t="s">
        <v>2240</v>
      </c>
      <c r="C16902" s="261" t="s">
        <v>138</v>
      </c>
      <c r="D16902" s="74" t="str">
        <f t="shared" si="529"/>
        <v>jan/2020</v>
      </c>
      <c r="E16902" s="264">
        <v>43858</v>
      </c>
      <c r="F16902" s="282" t="s">
        <v>5127</v>
      </c>
      <c r="G16902" s="282" t="s">
        <v>2229</v>
      </c>
      <c r="H16902" s="265" t="s">
        <v>2251</v>
      </c>
      <c r="I16902" s="265" t="s">
        <v>126</v>
      </c>
      <c r="J16902" s="284">
        <v>-500000</v>
      </c>
      <c r="K16902" s="83" t="str">
        <f>IFERROR(IFERROR(VLOOKUP(I16902,'DE-PARA'!B:D,3,0),VLOOKUP(I16902,'DE-PARA'!C:D,2,0)),"NÃO ENCONTRADO")</f>
        <v>TEV – Transferências Entre Contas (Entradas)</v>
      </c>
      <c r="L16902" s="50" t="str">
        <f>VLOOKUP(K16902,'Base -Receita-Despesa'!$B:$AS,1,FALSE)</f>
        <v>TEV – Transferências Entre Contas (Entradas)</v>
      </c>
    </row>
    <row r="16903" spans="1:12" x14ac:dyDescent="0.3">
      <c r="A16903" s="82" t="str">
        <f t="shared" si="528"/>
        <v>2020</v>
      </c>
      <c r="B16903" s="260" t="s">
        <v>2240</v>
      </c>
      <c r="C16903" s="261" t="s">
        <v>138</v>
      </c>
      <c r="D16903" s="74" t="str">
        <f t="shared" si="529"/>
        <v>jan/2020</v>
      </c>
      <c r="E16903" s="264">
        <v>43858</v>
      </c>
      <c r="F16903" s="282" t="s">
        <v>1070</v>
      </c>
      <c r="G16903" s="282" t="s">
        <v>2229</v>
      </c>
      <c r="H16903" s="265" t="s">
        <v>1071</v>
      </c>
      <c r="I16903" s="265" t="s">
        <v>2237</v>
      </c>
      <c r="J16903" s="284">
        <v>500000</v>
      </c>
      <c r="K16903" s="83" t="str">
        <f>IFERROR(IFERROR(VLOOKUP(I16903,'DE-PARA'!B:D,3,0),VLOOKUP(I16903,'DE-PARA'!C:D,2,0)),"NÃO ENCONTRADO")</f>
        <v>Entrada Conta Aplicação (+)</v>
      </c>
      <c r="L16903" s="50" t="str">
        <f>VLOOKUP(K16903,'Base -Receita-Despesa'!$B:$AS,1,FALSE)</f>
        <v>ENTRADA CONTA APLICAÇÃO (+)</v>
      </c>
    </row>
    <row r="16904" spans="1:12" x14ac:dyDescent="0.3">
      <c r="A16904" s="82" t="str">
        <f t="shared" si="528"/>
        <v>2020</v>
      </c>
      <c r="B16904" s="260" t="s">
        <v>2228</v>
      </c>
      <c r="C16904" s="261" t="s">
        <v>138</v>
      </c>
      <c r="D16904" s="74" t="str">
        <f t="shared" si="529"/>
        <v>jan/2020</v>
      </c>
      <c r="E16904" s="264">
        <v>43858</v>
      </c>
      <c r="F16904" s="282" t="s">
        <v>5158</v>
      </c>
      <c r="G16904" s="282" t="s">
        <v>2229</v>
      </c>
      <c r="H16904" s="265" t="s">
        <v>5129</v>
      </c>
      <c r="I16904" s="265" t="s">
        <v>176</v>
      </c>
      <c r="J16904" s="265">
        <v>-84.03</v>
      </c>
      <c r="K16904" s="83" t="str">
        <f>IFERROR(IFERROR(VLOOKUP(I16904,'DE-PARA'!B:D,3,0),VLOOKUP(I16904,'DE-PARA'!C:D,2,0)),"NÃO ENCONTRADO")</f>
        <v>Pessoal</v>
      </c>
      <c r="L16904" s="50" t="str">
        <f>VLOOKUP(K16904,'Base -Receita-Despesa'!$B:$AS,1,FALSE)</f>
        <v>Pessoal</v>
      </c>
    </row>
    <row r="16905" spans="1:12" x14ac:dyDescent="0.3">
      <c r="A16905" s="82" t="str">
        <f t="shared" si="528"/>
        <v>2020</v>
      </c>
      <c r="B16905" s="260" t="s">
        <v>2228</v>
      </c>
      <c r="C16905" s="261" t="s">
        <v>138</v>
      </c>
      <c r="D16905" s="74" t="str">
        <f t="shared" si="529"/>
        <v>jan/2020</v>
      </c>
      <c r="E16905" s="264">
        <v>43858</v>
      </c>
      <c r="F16905" s="282" t="s">
        <v>5158</v>
      </c>
      <c r="G16905" s="282" t="s">
        <v>2229</v>
      </c>
      <c r="H16905" s="265" t="s">
        <v>5129</v>
      </c>
      <c r="I16905" s="265" t="s">
        <v>562</v>
      </c>
      <c r="J16905" s="265">
        <v>-1.1299999999999999</v>
      </c>
      <c r="K16905" s="83" t="str">
        <f>IFERROR(IFERROR(VLOOKUP(I16905,'DE-PARA'!B:D,3,0),VLOOKUP(I16905,'DE-PARA'!C:D,2,0)),"NÃO ENCONTRADO")</f>
        <v>Outras Saídas</v>
      </c>
      <c r="L16905" s="50" t="str">
        <f>VLOOKUP(K16905,'Base -Receita-Despesa'!$B:$AS,1,FALSE)</f>
        <v>Outras Saídas</v>
      </c>
    </row>
    <row r="16906" spans="1:12" x14ac:dyDescent="0.3">
      <c r="A16906" s="82" t="str">
        <f t="shared" si="528"/>
        <v>2020</v>
      </c>
      <c r="B16906" s="260" t="s">
        <v>2228</v>
      </c>
      <c r="C16906" s="261" t="s">
        <v>138</v>
      </c>
      <c r="D16906" s="74" t="str">
        <f t="shared" si="529"/>
        <v>jan/2020</v>
      </c>
      <c r="E16906" s="264">
        <v>43858</v>
      </c>
      <c r="F16906" s="282" t="s">
        <v>5158</v>
      </c>
      <c r="G16906" s="282" t="s">
        <v>2229</v>
      </c>
      <c r="H16906" s="265" t="s">
        <v>5129</v>
      </c>
      <c r="I16906" s="265" t="s">
        <v>562</v>
      </c>
      <c r="J16906" s="265">
        <v>-0.38</v>
      </c>
      <c r="K16906" s="83" t="str">
        <f>IFERROR(IFERROR(VLOOKUP(I16906,'DE-PARA'!B:D,3,0),VLOOKUP(I16906,'DE-PARA'!C:D,2,0)),"NÃO ENCONTRADO")</f>
        <v>Outras Saídas</v>
      </c>
      <c r="L16906" s="50" t="str">
        <f>VLOOKUP(K16906,'Base -Receita-Despesa'!$B:$AS,1,FALSE)</f>
        <v>Outras Saídas</v>
      </c>
    </row>
    <row r="16907" spans="1:12" x14ac:dyDescent="0.3">
      <c r="A16907" s="82" t="str">
        <f t="shared" si="528"/>
        <v>2020</v>
      </c>
      <c r="B16907" s="260" t="s">
        <v>2228</v>
      </c>
      <c r="C16907" s="261" t="s">
        <v>138</v>
      </c>
      <c r="D16907" s="74" t="str">
        <f t="shared" si="529"/>
        <v>jan/2020</v>
      </c>
      <c r="E16907" s="264">
        <v>43858</v>
      </c>
      <c r="F16907" s="282" t="s">
        <v>5127</v>
      </c>
      <c r="G16907" s="282" t="s">
        <v>2229</v>
      </c>
      <c r="H16907" s="265" t="s">
        <v>2251</v>
      </c>
      <c r="I16907" s="265" t="s">
        <v>126</v>
      </c>
      <c r="J16907" s="266">
        <v>500000</v>
      </c>
      <c r="K16907" s="83" t="str">
        <f>IFERROR(IFERROR(VLOOKUP(I16907,'DE-PARA'!B:D,3,0),VLOOKUP(I16907,'DE-PARA'!C:D,2,0)),"NÃO ENCONTRADO")</f>
        <v>TEV – Transferências Entre Contas (Entradas)</v>
      </c>
      <c r="L16907" s="50" t="str">
        <f>VLOOKUP(K16907,'Base -Receita-Despesa'!$B:$AS,1,FALSE)</f>
        <v>TEV – Transferências Entre Contas (Entradas)</v>
      </c>
    </row>
    <row r="16908" spans="1:12" x14ac:dyDescent="0.3">
      <c r="A16908" s="82" t="str">
        <f t="shared" si="528"/>
        <v>2020</v>
      </c>
      <c r="B16908" s="260" t="s">
        <v>2228</v>
      </c>
      <c r="C16908" s="261" t="s">
        <v>138</v>
      </c>
      <c r="D16908" s="74" t="str">
        <f t="shared" si="529"/>
        <v>jan/2020</v>
      </c>
      <c r="E16908" s="264">
        <v>43858</v>
      </c>
      <c r="F16908" s="282" t="s">
        <v>5159</v>
      </c>
      <c r="G16908" s="282" t="s">
        <v>2229</v>
      </c>
      <c r="H16908" s="265" t="s">
        <v>5136</v>
      </c>
      <c r="I16908" s="265" t="s">
        <v>176</v>
      </c>
      <c r="J16908" s="265">
        <v>-286.47000000000003</v>
      </c>
      <c r="K16908" s="83" t="str">
        <f>IFERROR(IFERROR(VLOOKUP(I16908,'DE-PARA'!B:D,3,0),VLOOKUP(I16908,'DE-PARA'!C:D,2,0)),"NÃO ENCONTRADO")</f>
        <v>Pessoal</v>
      </c>
      <c r="L16908" s="50" t="str">
        <f>VLOOKUP(K16908,'Base -Receita-Despesa'!$B:$AS,1,FALSE)</f>
        <v>Pessoal</v>
      </c>
    </row>
    <row r="16909" spans="1:12" x14ac:dyDescent="0.3">
      <c r="A16909" s="82" t="str">
        <f t="shared" si="528"/>
        <v>2020</v>
      </c>
      <c r="B16909" s="260" t="s">
        <v>2228</v>
      </c>
      <c r="C16909" s="261" t="s">
        <v>138</v>
      </c>
      <c r="D16909" s="74" t="str">
        <f t="shared" si="529"/>
        <v>jan/2020</v>
      </c>
      <c r="E16909" s="264">
        <v>43858</v>
      </c>
      <c r="F16909" s="282" t="s">
        <v>5159</v>
      </c>
      <c r="G16909" s="282" t="s">
        <v>2229</v>
      </c>
      <c r="H16909" s="265" t="s">
        <v>5136</v>
      </c>
      <c r="I16909" s="265" t="s">
        <v>562</v>
      </c>
      <c r="J16909" s="265">
        <v>-3.97</v>
      </c>
      <c r="K16909" s="83" t="str">
        <f>IFERROR(IFERROR(VLOOKUP(I16909,'DE-PARA'!B:D,3,0),VLOOKUP(I16909,'DE-PARA'!C:D,2,0)),"NÃO ENCONTRADO")</f>
        <v>Outras Saídas</v>
      </c>
      <c r="L16909" s="50" t="str">
        <f>VLOOKUP(K16909,'Base -Receita-Despesa'!$B:$AS,1,FALSE)</f>
        <v>Outras Saídas</v>
      </c>
    </row>
    <row r="16910" spans="1:12" x14ac:dyDescent="0.3">
      <c r="A16910" s="82" t="str">
        <f t="shared" si="528"/>
        <v>2020</v>
      </c>
      <c r="B16910" s="260" t="s">
        <v>2228</v>
      </c>
      <c r="C16910" s="261" t="s">
        <v>138</v>
      </c>
      <c r="D16910" s="74" t="str">
        <f t="shared" si="529"/>
        <v>jan/2020</v>
      </c>
      <c r="E16910" s="264">
        <v>43858</v>
      </c>
      <c r="F16910" s="282" t="s">
        <v>5159</v>
      </c>
      <c r="G16910" s="282" t="s">
        <v>2229</v>
      </c>
      <c r="H16910" s="265" t="s">
        <v>5136</v>
      </c>
      <c r="I16910" s="265" t="s">
        <v>562</v>
      </c>
      <c r="J16910" s="265">
        <v>-1.33</v>
      </c>
      <c r="K16910" s="83" t="str">
        <f>IFERROR(IFERROR(VLOOKUP(I16910,'DE-PARA'!B:D,3,0),VLOOKUP(I16910,'DE-PARA'!C:D,2,0)),"NÃO ENCONTRADO")</f>
        <v>Outras Saídas</v>
      </c>
      <c r="L16910" s="50" t="str">
        <f>VLOOKUP(K16910,'Base -Receita-Despesa'!$B:$AS,1,FALSE)</f>
        <v>Outras Saídas</v>
      </c>
    </row>
    <row r="16911" spans="1:12" x14ac:dyDescent="0.3">
      <c r="A16911" s="82" t="str">
        <f t="shared" si="528"/>
        <v>2020</v>
      </c>
      <c r="B16911" s="260" t="s">
        <v>2228</v>
      </c>
      <c r="C16911" s="261" t="s">
        <v>138</v>
      </c>
      <c r="D16911" s="74" t="str">
        <f t="shared" si="529"/>
        <v>jan/2020</v>
      </c>
      <c r="E16911" s="264">
        <v>43858</v>
      </c>
      <c r="F16911" s="282" t="s">
        <v>5160</v>
      </c>
      <c r="G16911" s="282" t="s">
        <v>2229</v>
      </c>
      <c r="H16911" s="265" t="s">
        <v>4736</v>
      </c>
      <c r="I16911" s="265" t="s">
        <v>188</v>
      </c>
      <c r="J16911" s="266">
        <v>-1225.1300000000001</v>
      </c>
      <c r="K16911" s="83" t="str">
        <f>IFERROR(IFERROR(VLOOKUP(I16911,'DE-PARA'!B:D,3,0),VLOOKUP(I16911,'DE-PARA'!C:D,2,0)),"NÃO ENCONTRADO")</f>
        <v>Serviços</v>
      </c>
      <c r="L16911" s="50" t="str">
        <f>VLOOKUP(K16911,'Base -Receita-Despesa'!$B:$AS,1,FALSE)</f>
        <v>Serviços</v>
      </c>
    </row>
    <row r="16912" spans="1:12" x14ac:dyDescent="0.3">
      <c r="A16912" s="82" t="str">
        <f t="shared" si="528"/>
        <v>2020</v>
      </c>
      <c r="B16912" s="260" t="s">
        <v>2228</v>
      </c>
      <c r="C16912" s="261" t="s">
        <v>138</v>
      </c>
      <c r="D16912" s="74" t="str">
        <f t="shared" si="529"/>
        <v>jan/2020</v>
      </c>
      <c r="E16912" s="264">
        <v>43858</v>
      </c>
      <c r="F16912" s="282" t="s">
        <v>5160</v>
      </c>
      <c r="G16912" s="282" t="s">
        <v>2229</v>
      </c>
      <c r="H16912" s="265" t="s">
        <v>4736</v>
      </c>
      <c r="I16912" s="265" t="s">
        <v>562</v>
      </c>
      <c r="J16912" s="265">
        <v>-17.11</v>
      </c>
      <c r="K16912" s="83" t="str">
        <f>IFERROR(IFERROR(VLOOKUP(I16912,'DE-PARA'!B:D,3,0),VLOOKUP(I16912,'DE-PARA'!C:D,2,0)),"NÃO ENCONTRADO")</f>
        <v>Outras Saídas</v>
      </c>
      <c r="L16912" s="50" t="str">
        <f>VLOOKUP(K16912,'Base -Receita-Despesa'!$B:$AS,1,FALSE)</f>
        <v>Outras Saídas</v>
      </c>
    </row>
    <row r="16913" spans="1:12" x14ac:dyDescent="0.3">
      <c r="A16913" s="82" t="str">
        <f t="shared" si="528"/>
        <v>2020</v>
      </c>
      <c r="B16913" s="260" t="s">
        <v>2228</v>
      </c>
      <c r="C16913" s="261" t="s">
        <v>138</v>
      </c>
      <c r="D16913" s="74" t="str">
        <f t="shared" si="529"/>
        <v>jan/2020</v>
      </c>
      <c r="E16913" s="264">
        <v>43858</v>
      </c>
      <c r="F16913" s="282" t="s">
        <v>5160</v>
      </c>
      <c r="G16913" s="282" t="s">
        <v>2229</v>
      </c>
      <c r="H16913" s="265" t="s">
        <v>4736</v>
      </c>
      <c r="I16913" s="265" t="s">
        <v>562</v>
      </c>
      <c r="J16913" s="265">
        <v>-5.74</v>
      </c>
      <c r="K16913" s="83" t="str">
        <f>IFERROR(IFERROR(VLOOKUP(I16913,'DE-PARA'!B:D,3,0),VLOOKUP(I16913,'DE-PARA'!C:D,2,0)),"NÃO ENCONTRADO")</f>
        <v>Outras Saídas</v>
      </c>
      <c r="L16913" s="50" t="str">
        <f>VLOOKUP(K16913,'Base -Receita-Despesa'!$B:$AS,1,FALSE)</f>
        <v>Outras Saídas</v>
      </c>
    </row>
    <row r="16914" spans="1:12" x14ac:dyDescent="0.3">
      <c r="A16914" s="82" t="str">
        <f t="shared" si="528"/>
        <v>2020</v>
      </c>
      <c r="B16914" s="260" t="s">
        <v>2228</v>
      </c>
      <c r="C16914" s="261" t="s">
        <v>138</v>
      </c>
      <c r="D16914" s="74" t="str">
        <f t="shared" si="529"/>
        <v>jan/2020</v>
      </c>
      <c r="E16914" s="264">
        <v>43858</v>
      </c>
      <c r="F16914" s="282" t="s">
        <v>5161</v>
      </c>
      <c r="G16914" s="282" t="s">
        <v>2229</v>
      </c>
      <c r="H16914" s="265" t="s">
        <v>4736</v>
      </c>
      <c r="I16914" s="265" t="s">
        <v>179</v>
      </c>
      <c r="J16914" s="265">
        <v>-568.42999999999995</v>
      </c>
      <c r="K16914" s="83" t="str">
        <f>IFERROR(IFERROR(VLOOKUP(I16914,'DE-PARA'!B:D,3,0),VLOOKUP(I16914,'DE-PARA'!C:D,2,0)),"NÃO ENCONTRADO")</f>
        <v>Serviços</v>
      </c>
      <c r="L16914" s="50" t="str">
        <f>VLOOKUP(K16914,'Base -Receita-Despesa'!$B:$AS,1,FALSE)</f>
        <v>Serviços</v>
      </c>
    </row>
    <row r="16915" spans="1:12" x14ac:dyDescent="0.3">
      <c r="A16915" s="82" t="str">
        <f t="shared" si="528"/>
        <v>2020</v>
      </c>
      <c r="B16915" s="260" t="s">
        <v>2228</v>
      </c>
      <c r="C16915" s="261" t="s">
        <v>138</v>
      </c>
      <c r="D16915" s="74" t="str">
        <f t="shared" si="529"/>
        <v>jan/2020</v>
      </c>
      <c r="E16915" s="264">
        <v>43858</v>
      </c>
      <c r="F16915" s="282" t="s">
        <v>5161</v>
      </c>
      <c r="G16915" s="282" t="s">
        <v>2229</v>
      </c>
      <c r="H16915" s="265" t="s">
        <v>4736</v>
      </c>
      <c r="I16915" s="265" t="s">
        <v>562</v>
      </c>
      <c r="J16915" s="265">
        <v>-7.92</v>
      </c>
      <c r="K16915" s="83" t="str">
        <f>IFERROR(IFERROR(VLOOKUP(I16915,'DE-PARA'!B:D,3,0),VLOOKUP(I16915,'DE-PARA'!C:D,2,0)),"NÃO ENCONTRADO")</f>
        <v>Outras Saídas</v>
      </c>
      <c r="L16915" s="50" t="str">
        <f>VLOOKUP(K16915,'Base -Receita-Despesa'!$B:$AS,1,FALSE)</f>
        <v>Outras Saídas</v>
      </c>
    </row>
    <row r="16916" spans="1:12" x14ac:dyDescent="0.3">
      <c r="A16916" s="82" t="str">
        <f t="shared" si="528"/>
        <v>2020</v>
      </c>
      <c r="B16916" s="260" t="s">
        <v>2228</v>
      </c>
      <c r="C16916" s="261" t="s">
        <v>138</v>
      </c>
      <c r="D16916" s="74" t="str">
        <f t="shared" si="529"/>
        <v>jan/2020</v>
      </c>
      <c r="E16916" s="264">
        <v>43858</v>
      </c>
      <c r="F16916" s="282" t="s">
        <v>5161</v>
      </c>
      <c r="G16916" s="282" t="s">
        <v>2229</v>
      </c>
      <c r="H16916" s="265" t="s">
        <v>4736</v>
      </c>
      <c r="I16916" s="265" t="s">
        <v>562</v>
      </c>
      <c r="J16916" s="265">
        <v>-2.66</v>
      </c>
      <c r="K16916" s="83" t="str">
        <f>IFERROR(IFERROR(VLOOKUP(I16916,'DE-PARA'!B:D,3,0),VLOOKUP(I16916,'DE-PARA'!C:D,2,0)),"NÃO ENCONTRADO")</f>
        <v>Outras Saídas</v>
      </c>
      <c r="L16916" s="50" t="str">
        <f>VLOOKUP(K16916,'Base -Receita-Despesa'!$B:$AS,1,FALSE)</f>
        <v>Outras Saídas</v>
      </c>
    </row>
    <row r="16917" spans="1:12" x14ac:dyDescent="0.3">
      <c r="A16917" s="82" t="str">
        <f t="shared" si="528"/>
        <v>2020</v>
      </c>
      <c r="B16917" s="260" t="s">
        <v>2228</v>
      </c>
      <c r="C16917" s="261" t="s">
        <v>138</v>
      </c>
      <c r="D16917" s="74" t="str">
        <f t="shared" si="529"/>
        <v>jan/2020</v>
      </c>
      <c r="E16917" s="264">
        <v>43858</v>
      </c>
      <c r="F16917" s="282" t="s">
        <v>5162</v>
      </c>
      <c r="G16917" s="282" t="s">
        <v>2229</v>
      </c>
      <c r="H16917" s="265" t="s">
        <v>5115</v>
      </c>
      <c r="I16917" s="265" t="s">
        <v>118</v>
      </c>
      <c r="J16917" s="266">
        <v>-3780.11</v>
      </c>
      <c r="K16917" s="83" t="str">
        <f>IFERROR(IFERROR(VLOOKUP(I16917,'DE-PARA'!B:D,3,0),VLOOKUP(I16917,'DE-PARA'!C:D,2,0)),"NÃO ENCONTRADO")</f>
        <v>Serviços</v>
      </c>
      <c r="L16917" s="50" t="str">
        <f>VLOOKUP(K16917,'Base -Receita-Despesa'!$B:$AS,1,FALSE)</f>
        <v>Serviços</v>
      </c>
    </row>
    <row r="16918" spans="1:12" x14ac:dyDescent="0.3">
      <c r="A16918" s="82" t="str">
        <f t="shared" si="528"/>
        <v>2020</v>
      </c>
      <c r="B16918" s="260" t="s">
        <v>2228</v>
      </c>
      <c r="C16918" s="261" t="s">
        <v>138</v>
      </c>
      <c r="D16918" s="74" t="str">
        <f t="shared" si="529"/>
        <v>jan/2020</v>
      </c>
      <c r="E16918" s="264">
        <v>43858</v>
      </c>
      <c r="F16918" s="282" t="s">
        <v>5162</v>
      </c>
      <c r="G16918" s="282" t="s">
        <v>2229</v>
      </c>
      <c r="H16918" s="265" t="s">
        <v>5115</v>
      </c>
      <c r="I16918" s="265" t="s">
        <v>562</v>
      </c>
      <c r="J16918" s="265">
        <v>-52.88</v>
      </c>
      <c r="K16918" s="83" t="str">
        <f>IFERROR(IFERROR(VLOOKUP(I16918,'DE-PARA'!B:D,3,0),VLOOKUP(I16918,'DE-PARA'!C:D,2,0)),"NÃO ENCONTRADO")</f>
        <v>Outras Saídas</v>
      </c>
      <c r="L16918" s="50" t="str">
        <f>VLOOKUP(K16918,'Base -Receita-Despesa'!$B:$AS,1,FALSE)</f>
        <v>Outras Saídas</v>
      </c>
    </row>
    <row r="16919" spans="1:12" x14ac:dyDescent="0.3">
      <c r="A16919" s="82" t="str">
        <f t="shared" si="528"/>
        <v>2020</v>
      </c>
      <c r="B16919" s="260" t="s">
        <v>2228</v>
      </c>
      <c r="C16919" s="261" t="s">
        <v>138</v>
      </c>
      <c r="D16919" s="74" t="str">
        <f t="shared" si="529"/>
        <v>jan/2020</v>
      </c>
      <c r="E16919" s="264">
        <v>43858</v>
      </c>
      <c r="F16919" s="282" t="s">
        <v>5162</v>
      </c>
      <c r="G16919" s="282" t="s">
        <v>2229</v>
      </c>
      <c r="H16919" s="265" t="s">
        <v>5115</v>
      </c>
      <c r="I16919" s="265" t="s">
        <v>562</v>
      </c>
      <c r="J16919" s="265">
        <v>-17.75</v>
      </c>
      <c r="K16919" s="83" t="str">
        <f>IFERROR(IFERROR(VLOOKUP(I16919,'DE-PARA'!B:D,3,0),VLOOKUP(I16919,'DE-PARA'!C:D,2,0)),"NÃO ENCONTRADO")</f>
        <v>Outras Saídas</v>
      </c>
      <c r="L16919" s="50" t="str">
        <f>VLOOKUP(K16919,'Base -Receita-Despesa'!$B:$AS,1,FALSE)</f>
        <v>Outras Saídas</v>
      </c>
    </row>
    <row r="16920" spans="1:12" x14ac:dyDescent="0.3">
      <c r="A16920" s="82" t="str">
        <f t="shared" si="528"/>
        <v>2020</v>
      </c>
      <c r="B16920" s="260" t="s">
        <v>2228</v>
      </c>
      <c r="C16920" s="261" t="s">
        <v>138</v>
      </c>
      <c r="D16920" s="74" t="str">
        <f t="shared" si="529"/>
        <v>jan/2020</v>
      </c>
      <c r="E16920" s="264">
        <v>43858</v>
      </c>
      <c r="F16920" s="282">
        <v>521818</v>
      </c>
      <c r="G16920" s="282" t="s">
        <v>2229</v>
      </c>
      <c r="H16920" s="265" t="s">
        <v>339</v>
      </c>
      <c r="I16920" s="265" t="s">
        <v>2182</v>
      </c>
      <c r="J16920" s="266">
        <v>-2280</v>
      </c>
      <c r="K16920" s="83" t="str">
        <f>IFERROR(IFERROR(VLOOKUP(I16920,'DE-PARA'!B:D,3,0),VLOOKUP(I16920,'DE-PARA'!C:D,2,0)),"NÃO ENCONTRADO")</f>
        <v>Materiais</v>
      </c>
      <c r="L16920" s="50" t="str">
        <f>VLOOKUP(K16920,'Base -Receita-Despesa'!$B:$AS,1,FALSE)</f>
        <v>Materiais</v>
      </c>
    </row>
    <row r="16921" spans="1:12" x14ac:dyDescent="0.3">
      <c r="A16921" s="82" t="str">
        <f t="shared" si="528"/>
        <v>2020</v>
      </c>
      <c r="B16921" s="260" t="s">
        <v>2228</v>
      </c>
      <c r="C16921" s="261" t="s">
        <v>138</v>
      </c>
      <c r="D16921" s="74" t="str">
        <f t="shared" si="529"/>
        <v>jan/2020</v>
      </c>
      <c r="E16921" s="264">
        <v>43858</v>
      </c>
      <c r="F16921" s="282">
        <v>503408</v>
      </c>
      <c r="G16921" s="282" t="s">
        <v>2229</v>
      </c>
      <c r="H16921" s="265" t="s">
        <v>257</v>
      </c>
      <c r="I16921" s="265" t="s">
        <v>145</v>
      </c>
      <c r="J16921" s="266">
        <v>-1148.21</v>
      </c>
      <c r="K16921" s="83" t="str">
        <f>IFERROR(IFERROR(VLOOKUP(I16921,'DE-PARA'!B:D,3,0),VLOOKUP(I16921,'DE-PARA'!C:D,2,0)),"NÃO ENCONTRADO")</f>
        <v>Serviços</v>
      </c>
      <c r="L16921" s="50" t="str">
        <f>VLOOKUP(K16921,'Base -Receita-Despesa'!$B:$AS,1,FALSE)</f>
        <v>Serviços</v>
      </c>
    </row>
    <row r="16922" spans="1:12" x14ac:dyDescent="0.3">
      <c r="A16922" s="82" t="str">
        <f t="shared" si="528"/>
        <v>2020</v>
      </c>
      <c r="B16922" s="260" t="s">
        <v>2228</v>
      </c>
      <c r="C16922" s="261" t="s">
        <v>138</v>
      </c>
      <c r="D16922" s="74" t="str">
        <f t="shared" si="529"/>
        <v>jan/2020</v>
      </c>
      <c r="E16922" s="264">
        <v>43858</v>
      </c>
      <c r="F16922" s="282">
        <v>503233</v>
      </c>
      <c r="G16922" s="282" t="s">
        <v>2229</v>
      </c>
      <c r="H16922" s="265" t="s">
        <v>5163</v>
      </c>
      <c r="I16922" s="265" t="s">
        <v>846</v>
      </c>
      <c r="J16922" s="266">
        <v>-1605.11</v>
      </c>
      <c r="K16922" s="83" t="str">
        <f>IFERROR(IFERROR(VLOOKUP(I16922,'DE-PARA'!B:D,3,0),VLOOKUP(I16922,'DE-PARA'!C:D,2,0)),"NÃO ENCONTRADO")</f>
        <v>Pessoal</v>
      </c>
      <c r="L16922" s="50" t="str">
        <f>VLOOKUP(K16922,'Base -Receita-Despesa'!$B:$AS,1,FALSE)</f>
        <v>Pessoal</v>
      </c>
    </row>
    <row r="16923" spans="1:12" x14ac:dyDescent="0.3">
      <c r="A16923" s="82" t="str">
        <f t="shared" si="528"/>
        <v>2020</v>
      </c>
      <c r="B16923" s="260" t="s">
        <v>2228</v>
      </c>
      <c r="C16923" s="261" t="s">
        <v>138</v>
      </c>
      <c r="D16923" s="74" t="str">
        <f t="shared" si="529"/>
        <v>jan/2020</v>
      </c>
      <c r="E16923" s="264">
        <v>43858</v>
      </c>
      <c r="F16923" s="282">
        <v>503233</v>
      </c>
      <c r="G16923" s="282" t="s">
        <v>2229</v>
      </c>
      <c r="H16923" s="265" t="s">
        <v>5163</v>
      </c>
      <c r="I16923" s="265" t="s">
        <v>562</v>
      </c>
      <c r="J16923" s="265">
        <v>-4.8099999999999996</v>
      </c>
      <c r="K16923" s="83" t="str">
        <f>IFERROR(IFERROR(VLOOKUP(I16923,'DE-PARA'!B:D,3,0),VLOOKUP(I16923,'DE-PARA'!C:D,2,0)),"NÃO ENCONTRADO")</f>
        <v>Outras Saídas</v>
      </c>
      <c r="L16923" s="50" t="str">
        <f>VLOOKUP(K16923,'Base -Receita-Despesa'!$B:$AS,1,FALSE)</f>
        <v>Outras Saídas</v>
      </c>
    </row>
    <row r="16924" spans="1:12" x14ac:dyDescent="0.3">
      <c r="A16924" s="82" t="str">
        <f t="shared" si="528"/>
        <v>2020</v>
      </c>
      <c r="B16924" s="260" t="s">
        <v>2228</v>
      </c>
      <c r="C16924" s="261" t="s">
        <v>138</v>
      </c>
      <c r="D16924" s="74" t="str">
        <f t="shared" si="529"/>
        <v>jan/2020</v>
      </c>
      <c r="E16924" s="264">
        <v>43858</v>
      </c>
      <c r="F16924" s="282">
        <v>503233</v>
      </c>
      <c r="G16924" s="282" t="s">
        <v>2229</v>
      </c>
      <c r="H16924" s="265" t="s">
        <v>5163</v>
      </c>
      <c r="I16924" s="265" t="s">
        <v>562</v>
      </c>
      <c r="J16924" s="265">
        <v>-32.1</v>
      </c>
      <c r="K16924" s="83" t="str">
        <f>IFERROR(IFERROR(VLOOKUP(I16924,'DE-PARA'!B:D,3,0),VLOOKUP(I16924,'DE-PARA'!C:D,2,0)),"NÃO ENCONTRADO")</f>
        <v>Outras Saídas</v>
      </c>
      <c r="L16924" s="50" t="str">
        <f>VLOOKUP(K16924,'Base -Receita-Despesa'!$B:$AS,1,FALSE)</f>
        <v>Outras Saídas</v>
      </c>
    </row>
    <row r="16925" spans="1:12" x14ac:dyDescent="0.3">
      <c r="A16925" s="82" t="str">
        <f t="shared" si="528"/>
        <v>2020</v>
      </c>
      <c r="B16925" s="260" t="s">
        <v>2228</v>
      </c>
      <c r="C16925" s="261" t="s">
        <v>138</v>
      </c>
      <c r="D16925" s="74" t="str">
        <f t="shared" si="529"/>
        <v>jan/2020</v>
      </c>
      <c r="E16925" s="264">
        <v>43858</v>
      </c>
      <c r="F16925" s="282">
        <v>21714</v>
      </c>
      <c r="G16925" s="282" t="s">
        <v>2229</v>
      </c>
      <c r="H16925" s="265" t="s">
        <v>4591</v>
      </c>
      <c r="I16925" s="265" t="s">
        <v>151</v>
      </c>
      <c r="J16925" s="265">
        <v>-425</v>
      </c>
      <c r="K16925" s="83" t="str">
        <f>IFERROR(IFERROR(VLOOKUP(I16925,'DE-PARA'!B:D,3,0),VLOOKUP(I16925,'DE-PARA'!C:D,2,0)),"NÃO ENCONTRADO")</f>
        <v>Concessionárias (água, luz e telefone)</v>
      </c>
      <c r="L16925" s="50" t="str">
        <f>VLOOKUP(K16925,'Base -Receita-Despesa'!$B:$AS,1,FALSE)</f>
        <v>Concessionárias (água, luz e telefone)</v>
      </c>
    </row>
    <row r="16926" spans="1:12" x14ac:dyDescent="0.3">
      <c r="A16926" s="82" t="str">
        <f t="shared" si="528"/>
        <v>2020</v>
      </c>
      <c r="B16926" s="260" t="s">
        <v>2228</v>
      </c>
      <c r="C16926" s="261" t="s">
        <v>138</v>
      </c>
      <c r="D16926" s="74" t="str">
        <f t="shared" si="529"/>
        <v>jan/2020</v>
      </c>
      <c r="E16926" s="264">
        <v>43858</v>
      </c>
      <c r="F16926" s="282">
        <v>21714</v>
      </c>
      <c r="G16926" s="282" t="s">
        <v>2229</v>
      </c>
      <c r="H16926" s="265" t="s">
        <v>4591</v>
      </c>
      <c r="I16926" s="265" t="s">
        <v>562</v>
      </c>
      <c r="J16926" s="265">
        <v>-34</v>
      </c>
      <c r="K16926" s="83" t="str">
        <f>IFERROR(IFERROR(VLOOKUP(I16926,'DE-PARA'!B:D,3,0),VLOOKUP(I16926,'DE-PARA'!C:D,2,0)),"NÃO ENCONTRADO")</f>
        <v>Outras Saídas</v>
      </c>
      <c r="L16926" s="50" t="str">
        <f>VLOOKUP(K16926,'Base -Receita-Despesa'!$B:$AS,1,FALSE)</f>
        <v>Outras Saídas</v>
      </c>
    </row>
    <row r="16927" spans="1:12" x14ac:dyDescent="0.3">
      <c r="A16927" s="82" t="str">
        <f t="shared" si="528"/>
        <v>2020</v>
      </c>
      <c r="B16927" s="260" t="s">
        <v>2228</v>
      </c>
      <c r="C16927" s="261" t="s">
        <v>138</v>
      </c>
      <c r="D16927" s="74" t="str">
        <f t="shared" si="529"/>
        <v>jan/2020</v>
      </c>
      <c r="E16927" s="264">
        <v>43858</v>
      </c>
      <c r="F16927" s="282">
        <v>21714</v>
      </c>
      <c r="G16927" s="282" t="s">
        <v>2229</v>
      </c>
      <c r="H16927" s="265" t="s">
        <v>4591</v>
      </c>
      <c r="I16927" s="265" t="s">
        <v>562</v>
      </c>
      <c r="J16927" s="265">
        <v>-8.5</v>
      </c>
      <c r="K16927" s="83" t="str">
        <f>IFERROR(IFERROR(VLOOKUP(I16927,'DE-PARA'!B:D,3,0),VLOOKUP(I16927,'DE-PARA'!C:D,2,0)),"NÃO ENCONTRADO")</f>
        <v>Outras Saídas</v>
      </c>
      <c r="L16927" s="50" t="str">
        <f>VLOOKUP(K16927,'Base -Receita-Despesa'!$B:$AS,1,FALSE)</f>
        <v>Outras Saídas</v>
      </c>
    </row>
    <row r="16928" spans="1:12" x14ac:dyDescent="0.3">
      <c r="A16928" s="82" t="str">
        <f t="shared" si="528"/>
        <v>2020</v>
      </c>
      <c r="B16928" s="260" t="s">
        <v>2228</v>
      </c>
      <c r="C16928" s="261" t="s">
        <v>138</v>
      </c>
      <c r="D16928" s="74" t="str">
        <f t="shared" si="529"/>
        <v>jan/2020</v>
      </c>
      <c r="E16928" s="264">
        <v>43858</v>
      </c>
      <c r="F16928" s="282">
        <v>3579</v>
      </c>
      <c r="G16928" s="282" t="s">
        <v>2229</v>
      </c>
      <c r="H16928" s="265" t="s">
        <v>5164</v>
      </c>
      <c r="I16928" s="265" t="s">
        <v>157</v>
      </c>
      <c r="J16928" s="265">
        <v>-628.65</v>
      </c>
      <c r="K16928" s="83" t="str">
        <f>IFERROR(IFERROR(VLOOKUP(I16928,'DE-PARA'!B:D,3,0),VLOOKUP(I16928,'DE-PARA'!C:D,2,0)),"NÃO ENCONTRADO")</f>
        <v>Materiais</v>
      </c>
      <c r="L16928" s="50" t="str">
        <f>VLOOKUP(K16928,'Base -Receita-Despesa'!$B:$AS,1,FALSE)</f>
        <v>Materiais</v>
      </c>
    </row>
    <row r="16929" spans="1:12" x14ac:dyDescent="0.3">
      <c r="A16929" s="82" t="str">
        <f t="shared" si="528"/>
        <v>2020</v>
      </c>
      <c r="B16929" s="260" t="s">
        <v>2228</v>
      </c>
      <c r="C16929" s="261" t="s">
        <v>138</v>
      </c>
      <c r="D16929" s="74" t="str">
        <f t="shared" si="529"/>
        <v>jan/2020</v>
      </c>
      <c r="E16929" s="264">
        <v>43858</v>
      </c>
      <c r="F16929" s="282">
        <v>3579</v>
      </c>
      <c r="G16929" s="282" t="s">
        <v>2229</v>
      </c>
      <c r="H16929" s="265" t="s">
        <v>5164</v>
      </c>
      <c r="I16929" s="265" t="s">
        <v>562</v>
      </c>
      <c r="J16929" s="265">
        <v>-25</v>
      </c>
      <c r="K16929" s="83" t="str">
        <f>IFERROR(IFERROR(VLOOKUP(I16929,'DE-PARA'!B:D,3,0),VLOOKUP(I16929,'DE-PARA'!C:D,2,0)),"NÃO ENCONTRADO")</f>
        <v>Outras Saídas</v>
      </c>
      <c r="L16929" s="50" t="str">
        <f>VLOOKUP(K16929,'Base -Receita-Despesa'!$B:$AS,1,FALSE)</f>
        <v>Outras Saídas</v>
      </c>
    </row>
    <row r="16930" spans="1:12" x14ac:dyDescent="0.3">
      <c r="A16930" s="82" t="str">
        <f t="shared" si="528"/>
        <v>2020</v>
      </c>
      <c r="B16930" s="260" t="s">
        <v>2228</v>
      </c>
      <c r="C16930" s="261" t="s">
        <v>138</v>
      </c>
      <c r="D16930" s="74" t="str">
        <f t="shared" si="529"/>
        <v>jan/2020</v>
      </c>
      <c r="E16930" s="264">
        <v>43858</v>
      </c>
      <c r="F16930" s="282">
        <v>3581</v>
      </c>
      <c r="G16930" s="282" t="s">
        <v>2229</v>
      </c>
      <c r="H16930" s="265" t="s">
        <v>5164</v>
      </c>
      <c r="I16930" s="265" t="s">
        <v>157</v>
      </c>
      <c r="J16930" s="266">
        <v>-1431.9</v>
      </c>
      <c r="K16930" s="83" t="str">
        <f>IFERROR(IFERROR(VLOOKUP(I16930,'DE-PARA'!B:D,3,0),VLOOKUP(I16930,'DE-PARA'!C:D,2,0)),"NÃO ENCONTRADO")</f>
        <v>Materiais</v>
      </c>
      <c r="L16930" s="50" t="str">
        <f>VLOOKUP(K16930,'Base -Receita-Despesa'!$B:$AS,1,FALSE)</f>
        <v>Materiais</v>
      </c>
    </row>
    <row r="16931" spans="1:12" x14ac:dyDescent="0.3">
      <c r="A16931" s="82" t="str">
        <f t="shared" si="528"/>
        <v>2020</v>
      </c>
      <c r="B16931" s="260" t="s">
        <v>2228</v>
      </c>
      <c r="C16931" s="261" t="s">
        <v>138</v>
      </c>
      <c r="D16931" s="74" t="str">
        <f t="shared" si="529"/>
        <v>jan/2020</v>
      </c>
      <c r="E16931" s="264">
        <v>43858</v>
      </c>
      <c r="F16931" s="282">
        <v>3581</v>
      </c>
      <c r="G16931" s="282" t="s">
        <v>2229</v>
      </c>
      <c r="H16931" s="265" t="s">
        <v>5164</v>
      </c>
      <c r="I16931" s="265" t="s">
        <v>562</v>
      </c>
      <c r="J16931" s="265">
        <v>-50</v>
      </c>
      <c r="K16931" s="83" t="str">
        <f>IFERROR(IFERROR(VLOOKUP(I16931,'DE-PARA'!B:D,3,0),VLOOKUP(I16931,'DE-PARA'!C:D,2,0)),"NÃO ENCONTRADO")</f>
        <v>Outras Saídas</v>
      </c>
      <c r="L16931" s="50" t="str">
        <f>VLOOKUP(K16931,'Base -Receita-Despesa'!$B:$AS,1,FALSE)</f>
        <v>Outras Saídas</v>
      </c>
    </row>
    <row r="16932" spans="1:12" x14ac:dyDescent="0.3">
      <c r="A16932" s="82" t="str">
        <f t="shared" si="528"/>
        <v>2020</v>
      </c>
      <c r="B16932" s="260" t="s">
        <v>2228</v>
      </c>
      <c r="C16932" s="261" t="s">
        <v>138</v>
      </c>
      <c r="D16932" s="74" t="str">
        <f t="shared" si="529"/>
        <v>jan/2020</v>
      </c>
      <c r="E16932" s="264">
        <v>43858</v>
      </c>
      <c r="F16932" s="282">
        <v>3580</v>
      </c>
      <c r="G16932" s="282" t="s">
        <v>2229</v>
      </c>
      <c r="H16932" s="265" t="s">
        <v>5164</v>
      </c>
      <c r="I16932" s="265" t="s">
        <v>157</v>
      </c>
      <c r="J16932" s="265">
        <v>-689.1</v>
      </c>
      <c r="K16932" s="83" t="str">
        <f>IFERROR(IFERROR(VLOOKUP(I16932,'DE-PARA'!B:D,3,0),VLOOKUP(I16932,'DE-PARA'!C:D,2,0)),"NÃO ENCONTRADO")</f>
        <v>Materiais</v>
      </c>
      <c r="L16932" s="50" t="str">
        <f>VLOOKUP(K16932,'Base -Receita-Despesa'!$B:$AS,1,FALSE)</f>
        <v>Materiais</v>
      </c>
    </row>
    <row r="16933" spans="1:12" x14ac:dyDescent="0.3">
      <c r="A16933" s="82" t="str">
        <f t="shared" si="528"/>
        <v>2020</v>
      </c>
      <c r="B16933" s="260" t="s">
        <v>2228</v>
      </c>
      <c r="C16933" s="261" t="s">
        <v>138</v>
      </c>
      <c r="D16933" s="74" t="str">
        <f t="shared" si="529"/>
        <v>jan/2020</v>
      </c>
      <c r="E16933" s="264">
        <v>43858</v>
      </c>
      <c r="F16933" s="282">
        <v>3580</v>
      </c>
      <c r="G16933" s="282" t="s">
        <v>2229</v>
      </c>
      <c r="H16933" s="265" t="s">
        <v>5164</v>
      </c>
      <c r="I16933" s="265" t="s">
        <v>562</v>
      </c>
      <c r="J16933" s="265">
        <v>-25</v>
      </c>
      <c r="K16933" s="83" t="str">
        <f>IFERROR(IFERROR(VLOOKUP(I16933,'DE-PARA'!B:D,3,0),VLOOKUP(I16933,'DE-PARA'!C:D,2,0)),"NÃO ENCONTRADO")</f>
        <v>Outras Saídas</v>
      </c>
      <c r="L16933" s="50" t="str">
        <f>VLOOKUP(K16933,'Base -Receita-Despesa'!$B:$AS,1,FALSE)</f>
        <v>Outras Saídas</v>
      </c>
    </row>
    <row r="16934" spans="1:12" x14ac:dyDescent="0.3">
      <c r="A16934" s="82" t="str">
        <f t="shared" si="528"/>
        <v>2020</v>
      </c>
      <c r="B16934" s="260" t="s">
        <v>2228</v>
      </c>
      <c r="C16934" s="261" t="s">
        <v>138</v>
      </c>
      <c r="D16934" s="74" t="str">
        <f t="shared" si="529"/>
        <v>jan/2020</v>
      </c>
      <c r="E16934" s="264">
        <v>43858</v>
      </c>
      <c r="F16934" s="282">
        <v>3638</v>
      </c>
      <c r="G16934" s="282" t="s">
        <v>2229</v>
      </c>
      <c r="H16934" s="265" t="s">
        <v>5164</v>
      </c>
      <c r="I16934" s="265" t="s">
        <v>157</v>
      </c>
      <c r="J16934" s="266">
        <v>-1343.21</v>
      </c>
      <c r="K16934" s="83" t="str">
        <f>IFERROR(IFERROR(VLOOKUP(I16934,'DE-PARA'!B:D,3,0),VLOOKUP(I16934,'DE-PARA'!C:D,2,0)),"NÃO ENCONTRADO")</f>
        <v>Materiais</v>
      </c>
      <c r="L16934" s="50" t="str">
        <f>VLOOKUP(K16934,'Base -Receita-Despesa'!$B:$AS,1,FALSE)</f>
        <v>Materiais</v>
      </c>
    </row>
    <row r="16935" spans="1:12" x14ac:dyDescent="0.3">
      <c r="A16935" s="82" t="str">
        <f t="shared" si="528"/>
        <v>2020</v>
      </c>
      <c r="B16935" s="260" t="s">
        <v>2228</v>
      </c>
      <c r="C16935" s="261" t="s">
        <v>138</v>
      </c>
      <c r="D16935" s="74" t="str">
        <f t="shared" si="529"/>
        <v>jan/2020</v>
      </c>
      <c r="E16935" s="264">
        <v>43858</v>
      </c>
      <c r="F16935" s="282">
        <v>3639</v>
      </c>
      <c r="G16935" s="282" t="s">
        <v>2229</v>
      </c>
      <c r="H16935" s="265" t="s">
        <v>5164</v>
      </c>
      <c r="I16935" s="265" t="s">
        <v>157</v>
      </c>
      <c r="J16935" s="266">
        <v>-3574.96</v>
      </c>
      <c r="K16935" s="83" t="str">
        <f>IFERROR(IFERROR(VLOOKUP(I16935,'DE-PARA'!B:D,3,0),VLOOKUP(I16935,'DE-PARA'!C:D,2,0)),"NÃO ENCONTRADO")</f>
        <v>Materiais</v>
      </c>
      <c r="L16935" s="50" t="str">
        <f>VLOOKUP(K16935,'Base -Receita-Despesa'!$B:$AS,1,FALSE)</f>
        <v>Materiais</v>
      </c>
    </row>
    <row r="16936" spans="1:12" x14ac:dyDescent="0.3">
      <c r="A16936" s="82" t="str">
        <f t="shared" si="528"/>
        <v>2020</v>
      </c>
      <c r="B16936" s="260" t="s">
        <v>2228</v>
      </c>
      <c r="C16936" s="261" t="s">
        <v>138</v>
      </c>
      <c r="D16936" s="74" t="str">
        <f t="shared" si="529"/>
        <v>jan/2020</v>
      </c>
      <c r="E16936" s="264">
        <v>43858</v>
      </c>
      <c r="F16936" s="282">
        <v>39791</v>
      </c>
      <c r="G16936" s="282" t="s">
        <v>2229</v>
      </c>
      <c r="H16936" s="265" t="s">
        <v>2654</v>
      </c>
      <c r="I16936" s="265" t="s">
        <v>120</v>
      </c>
      <c r="J16936" s="266">
        <v>-1574.64</v>
      </c>
      <c r="K16936" s="83" t="str">
        <f>IFERROR(IFERROR(VLOOKUP(I16936,'DE-PARA'!B:D,3,0),VLOOKUP(I16936,'DE-PARA'!C:D,2,0)),"NÃO ENCONTRADO")</f>
        <v>Serviços</v>
      </c>
      <c r="L16936" s="50" t="str">
        <f>VLOOKUP(K16936,'Base -Receita-Despesa'!$B:$AS,1,FALSE)</f>
        <v>Serviços</v>
      </c>
    </row>
    <row r="16937" spans="1:12" x14ac:dyDescent="0.3">
      <c r="A16937" s="82" t="str">
        <f t="shared" si="528"/>
        <v>2020</v>
      </c>
      <c r="B16937" s="260" t="s">
        <v>2228</v>
      </c>
      <c r="C16937" s="261" t="s">
        <v>138</v>
      </c>
      <c r="D16937" s="74" t="str">
        <f t="shared" si="529"/>
        <v>jan/2020</v>
      </c>
      <c r="E16937" s="264">
        <v>43858</v>
      </c>
      <c r="F16937" s="282">
        <v>21348</v>
      </c>
      <c r="G16937" s="282" t="s">
        <v>2229</v>
      </c>
      <c r="H16937" s="265" t="s">
        <v>2370</v>
      </c>
      <c r="I16937" s="265" t="s">
        <v>145</v>
      </c>
      <c r="J16937" s="266">
        <v>-4996.57</v>
      </c>
      <c r="K16937" s="83" t="str">
        <f>IFERROR(IFERROR(VLOOKUP(I16937,'DE-PARA'!B:D,3,0),VLOOKUP(I16937,'DE-PARA'!C:D,2,0)),"NÃO ENCONTRADO")</f>
        <v>Serviços</v>
      </c>
      <c r="L16937" s="50" t="str">
        <f>VLOOKUP(K16937,'Base -Receita-Despesa'!$B:$AS,1,FALSE)</f>
        <v>Serviços</v>
      </c>
    </row>
    <row r="16938" spans="1:12" x14ac:dyDescent="0.3">
      <c r="A16938" s="82" t="str">
        <f t="shared" ref="A16938:A17001" si="530">IF(K16938="NÃO ENCONTRADO",0,RIGHT(D16938,4))</f>
        <v>2020</v>
      </c>
      <c r="B16938" s="260" t="s">
        <v>2228</v>
      </c>
      <c r="C16938" s="261" t="s">
        <v>138</v>
      </c>
      <c r="D16938" s="74" t="str">
        <f t="shared" si="529"/>
        <v>jan/2020</v>
      </c>
      <c r="E16938" s="264">
        <v>43858</v>
      </c>
      <c r="F16938" s="282">
        <v>717</v>
      </c>
      <c r="G16938" s="282" t="s">
        <v>2229</v>
      </c>
      <c r="H16938" s="265" t="s">
        <v>5165</v>
      </c>
      <c r="I16938" s="265" t="s">
        <v>200</v>
      </c>
      <c r="J16938" s="266">
        <v>-4340.5600000000004</v>
      </c>
      <c r="K16938" s="83" t="str">
        <f>IFERROR(IFERROR(VLOOKUP(I16938,'DE-PARA'!B:D,3,0),VLOOKUP(I16938,'DE-PARA'!C:D,2,0)),"NÃO ENCONTRADO")</f>
        <v>Serviços</v>
      </c>
      <c r="L16938" s="50" t="str">
        <f>VLOOKUP(K16938,'Base -Receita-Despesa'!$B:$AS,1,FALSE)</f>
        <v>Serviços</v>
      </c>
    </row>
    <row r="16939" spans="1:12" x14ac:dyDescent="0.3">
      <c r="A16939" s="82" t="str">
        <f t="shared" si="530"/>
        <v>2020</v>
      </c>
      <c r="B16939" s="260" t="s">
        <v>2228</v>
      </c>
      <c r="C16939" s="261" t="s">
        <v>138</v>
      </c>
      <c r="D16939" s="74" t="str">
        <f t="shared" si="529"/>
        <v>jan/2020</v>
      </c>
      <c r="E16939" s="264">
        <v>43858</v>
      </c>
      <c r="F16939" s="282">
        <v>2820</v>
      </c>
      <c r="G16939" s="282" t="s">
        <v>2229</v>
      </c>
      <c r="H16939" s="265" t="s">
        <v>2322</v>
      </c>
      <c r="I16939" s="265" t="s">
        <v>120</v>
      </c>
      <c r="J16939" s="266">
        <v>-1283.4000000000001</v>
      </c>
      <c r="K16939" s="83" t="str">
        <f>IFERROR(IFERROR(VLOOKUP(I16939,'DE-PARA'!B:D,3,0),VLOOKUP(I16939,'DE-PARA'!C:D,2,0)),"NÃO ENCONTRADO")</f>
        <v>Serviços</v>
      </c>
      <c r="L16939" s="50" t="str">
        <f>VLOOKUP(K16939,'Base -Receita-Despesa'!$B:$AS,1,FALSE)</f>
        <v>Serviços</v>
      </c>
    </row>
    <row r="16940" spans="1:12" x14ac:dyDescent="0.3">
      <c r="A16940" s="82" t="str">
        <f t="shared" si="530"/>
        <v>2020</v>
      </c>
      <c r="B16940" s="260" t="s">
        <v>2228</v>
      </c>
      <c r="C16940" s="261" t="s">
        <v>138</v>
      </c>
      <c r="D16940" s="74" t="str">
        <f t="shared" si="529"/>
        <v>jan/2020</v>
      </c>
      <c r="E16940" s="264">
        <v>43858</v>
      </c>
      <c r="F16940" s="282">
        <v>24328</v>
      </c>
      <c r="G16940" s="282" t="s">
        <v>2229</v>
      </c>
      <c r="H16940" s="265" t="s">
        <v>5166</v>
      </c>
      <c r="I16940" s="319" t="s">
        <v>2183</v>
      </c>
      <c r="J16940" s="265">
        <v>-194.4</v>
      </c>
      <c r="K16940" s="83" t="str">
        <f>IFERROR(IFERROR(VLOOKUP(I16940,'DE-PARA'!B:D,3,0),VLOOKUP(I16940,'DE-PARA'!C:D,2,0)),"NÃO ENCONTRADO")</f>
        <v>Materiais</v>
      </c>
      <c r="L16940" s="50" t="str">
        <f>VLOOKUP(K16940,'Base -Receita-Despesa'!$B:$AS,1,FALSE)</f>
        <v>Materiais</v>
      </c>
    </row>
    <row r="16941" spans="1:12" x14ac:dyDescent="0.3">
      <c r="A16941" s="82" t="str">
        <f t="shared" si="530"/>
        <v>2020</v>
      </c>
      <c r="B16941" s="260" t="s">
        <v>2228</v>
      </c>
      <c r="C16941" s="261" t="s">
        <v>138</v>
      </c>
      <c r="D16941" s="74" t="str">
        <f t="shared" si="529"/>
        <v>jan/2020</v>
      </c>
      <c r="E16941" s="264">
        <v>43858</v>
      </c>
      <c r="F16941" s="282">
        <v>24328</v>
      </c>
      <c r="G16941" s="282" t="s">
        <v>2229</v>
      </c>
      <c r="H16941" s="265" t="s">
        <v>5166</v>
      </c>
      <c r="I16941" s="265" t="s">
        <v>562</v>
      </c>
      <c r="J16941" s="265">
        <v>-13.86</v>
      </c>
      <c r="K16941" s="83" t="str">
        <f>IFERROR(IFERROR(VLOOKUP(I16941,'DE-PARA'!B:D,3,0),VLOOKUP(I16941,'DE-PARA'!C:D,2,0)),"NÃO ENCONTRADO")</f>
        <v>Outras Saídas</v>
      </c>
      <c r="L16941" s="50" t="str">
        <f>VLOOKUP(K16941,'Base -Receita-Despesa'!$B:$AS,1,FALSE)</f>
        <v>Outras Saídas</v>
      </c>
    </row>
    <row r="16942" spans="1:12" x14ac:dyDescent="0.3">
      <c r="A16942" s="82" t="str">
        <f t="shared" si="530"/>
        <v>2020</v>
      </c>
      <c r="B16942" s="260" t="s">
        <v>2228</v>
      </c>
      <c r="C16942" s="261" t="s">
        <v>138</v>
      </c>
      <c r="D16942" s="74" t="str">
        <f t="shared" si="529"/>
        <v>jan/2020</v>
      </c>
      <c r="E16942" s="264">
        <v>43858</v>
      </c>
      <c r="F16942" s="282">
        <v>24429</v>
      </c>
      <c r="G16942" s="282" t="s">
        <v>2229</v>
      </c>
      <c r="H16942" s="265" t="s">
        <v>5166</v>
      </c>
      <c r="I16942" s="265" t="s">
        <v>2183</v>
      </c>
      <c r="J16942" s="265">
        <v>-256.70999999999998</v>
      </c>
      <c r="K16942" s="83" t="str">
        <f>IFERROR(IFERROR(VLOOKUP(I16942,'DE-PARA'!B:D,3,0),VLOOKUP(I16942,'DE-PARA'!C:D,2,0)),"NÃO ENCONTRADO")</f>
        <v>Materiais</v>
      </c>
      <c r="L16942" s="50" t="str">
        <f>VLOOKUP(K16942,'Base -Receita-Despesa'!$B:$AS,1,FALSE)</f>
        <v>Materiais</v>
      </c>
    </row>
    <row r="16943" spans="1:12" x14ac:dyDescent="0.3">
      <c r="A16943" s="82" t="str">
        <f t="shared" si="530"/>
        <v>2020</v>
      </c>
      <c r="B16943" s="260" t="s">
        <v>2228</v>
      </c>
      <c r="C16943" s="261" t="s">
        <v>138</v>
      </c>
      <c r="D16943" s="74" t="str">
        <f t="shared" si="529"/>
        <v>jan/2020</v>
      </c>
      <c r="E16943" s="264">
        <v>43858</v>
      </c>
      <c r="F16943" s="282">
        <v>24429</v>
      </c>
      <c r="G16943" s="282" t="s">
        <v>2229</v>
      </c>
      <c r="H16943" s="265" t="s">
        <v>5166</v>
      </c>
      <c r="I16943" s="265" t="s">
        <v>562</v>
      </c>
      <c r="J16943" s="265">
        <v>-15.3</v>
      </c>
      <c r="K16943" s="83" t="str">
        <f>IFERROR(IFERROR(VLOOKUP(I16943,'DE-PARA'!B:D,3,0),VLOOKUP(I16943,'DE-PARA'!C:D,2,0)),"NÃO ENCONTRADO")</f>
        <v>Outras Saídas</v>
      </c>
      <c r="L16943" s="50" t="str">
        <f>VLOOKUP(K16943,'Base -Receita-Despesa'!$B:$AS,1,FALSE)</f>
        <v>Outras Saídas</v>
      </c>
    </row>
    <row r="16944" spans="1:12" x14ac:dyDescent="0.3">
      <c r="A16944" s="82" t="str">
        <f t="shared" si="530"/>
        <v>2020</v>
      </c>
      <c r="B16944" s="260" t="s">
        <v>2228</v>
      </c>
      <c r="C16944" s="261" t="s">
        <v>138</v>
      </c>
      <c r="D16944" s="74" t="str">
        <f t="shared" si="529"/>
        <v>jan/2020</v>
      </c>
      <c r="E16944" s="264">
        <v>43858</v>
      </c>
      <c r="F16944" s="282">
        <v>4532</v>
      </c>
      <c r="G16944" s="282" t="s">
        <v>2229</v>
      </c>
      <c r="H16944" s="265" t="s">
        <v>5167</v>
      </c>
      <c r="I16944" s="265" t="s">
        <v>2182</v>
      </c>
      <c r="J16944" s="266">
        <v>-1164.1400000000001</v>
      </c>
      <c r="K16944" s="83" t="str">
        <f>IFERROR(IFERROR(VLOOKUP(I16944,'DE-PARA'!B:D,3,0),VLOOKUP(I16944,'DE-PARA'!C:D,2,0)),"NÃO ENCONTRADO")</f>
        <v>Materiais</v>
      </c>
      <c r="L16944" s="50" t="str">
        <f>VLOOKUP(K16944,'Base -Receita-Despesa'!$B:$AS,1,FALSE)</f>
        <v>Materiais</v>
      </c>
    </row>
    <row r="16945" spans="1:12" x14ac:dyDescent="0.3">
      <c r="A16945" s="82" t="str">
        <f t="shared" si="530"/>
        <v>2020</v>
      </c>
      <c r="B16945" s="260" t="s">
        <v>2228</v>
      </c>
      <c r="C16945" s="261" t="s">
        <v>138</v>
      </c>
      <c r="D16945" s="74" t="str">
        <f t="shared" si="529"/>
        <v>jan/2020</v>
      </c>
      <c r="E16945" s="264">
        <v>43858</v>
      </c>
      <c r="F16945" s="282">
        <v>10284</v>
      </c>
      <c r="G16945" s="282" t="s">
        <v>2229</v>
      </c>
      <c r="H16945" s="265" t="s">
        <v>2299</v>
      </c>
      <c r="I16945" s="265" t="s">
        <v>2181</v>
      </c>
      <c r="J16945" s="266">
        <v>-2019.6</v>
      </c>
      <c r="K16945" s="83" t="str">
        <f>IFERROR(IFERROR(VLOOKUP(I16945,'DE-PARA'!B:D,3,0),VLOOKUP(I16945,'DE-PARA'!C:D,2,0)),"NÃO ENCONTRADO")</f>
        <v>Materiais</v>
      </c>
      <c r="L16945" s="50" t="str">
        <f>VLOOKUP(K16945,'Base -Receita-Despesa'!$B:$AS,1,FALSE)</f>
        <v>Materiais</v>
      </c>
    </row>
    <row r="16946" spans="1:12" x14ac:dyDescent="0.3">
      <c r="A16946" s="82" t="str">
        <f t="shared" si="530"/>
        <v>2020</v>
      </c>
      <c r="B16946" s="260" t="s">
        <v>2228</v>
      </c>
      <c r="C16946" s="261" t="s">
        <v>138</v>
      </c>
      <c r="D16946" s="74" t="str">
        <f t="shared" si="529"/>
        <v>jan/2020</v>
      </c>
      <c r="E16946" s="264">
        <v>43858</v>
      </c>
      <c r="F16946" s="282">
        <v>10284</v>
      </c>
      <c r="G16946" s="282" t="s">
        <v>2229</v>
      </c>
      <c r="H16946" s="265" t="s">
        <v>2299</v>
      </c>
      <c r="I16946" s="265" t="s">
        <v>562</v>
      </c>
      <c r="J16946" s="265">
        <v>-155.51</v>
      </c>
      <c r="K16946" s="83" t="str">
        <f>IFERROR(IFERROR(VLOOKUP(I16946,'DE-PARA'!B:D,3,0),VLOOKUP(I16946,'DE-PARA'!C:D,2,0)),"NÃO ENCONTRADO")</f>
        <v>Outras Saídas</v>
      </c>
      <c r="L16946" s="50" t="str">
        <f>VLOOKUP(K16946,'Base -Receita-Despesa'!$B:$AS,1,FALSE)</f>
        <v>Outras Saídas</v>
      </c>
    </row>
    <row r="16947" spans="1:12" x14ac:dyDescent="0.3">
      <c r="A16947" s="82" t="str">
        <f t="shared" si="530"/>
        <v>2020</v>
      </c>
      <c r="B16947" s="260" t="s">
        <v>2228</v>
      </c>
      <c r="C16947" s="261" t="s">
        <v>138</v>
      </c>
      <c r="D16947" s="74" t="str">
        <f t="shared" si="529"/>
        <v>jan/2020</v>
      </c>
      <c r="E16947" s="264">
        <v>43858</v>
      </c>
      <c r="F16947" s="282">
        <v>10920</v>
      </c>
      <c r="G16947" s="282" t="s">
        <v>2229</v>
      </c>
      <c r="H16947" s="265" t="s">
        <v>2299</v>
      </c>
      <c r="I16947" s="265" t="s">
        <v>2182</v>
      </c>
      <c r="J16947" s="266">
        <v>-5601.21</v>
      </c>
      <c r="K16947" s="83" t="str">
        <f>IFERROR(IFERROR(VLOOKUP(I16947,'DE-PARA'!B:D,3,0),VLOOKUP(I16947,'DE-PARA'!C:D,2,0)),"NÃO ENCONTRADO")</f>
        <v>Materiais</v>
      </c>
      <c r="L16947" s="50" t="str">
        <f>VLOOKUP(K16947,'Base -Receita-Despesa'!$B:$AS,1,FALSE)</f>
        <v>Materiais</v>
      </c>
    </row>
    <row r="16948" spans="1:12" x14ac:dyDescent="0.3">
      <c r="A16948" s="82" t="str">
        <f t="shared" si="530"/>
        <v>2020</v>
      </c>
      <c r="B16948" s="260" t="s">
        <v>2228</v>
      </c>
      <c r="C16948" s="261" t="s">
        <v>138</v>
      </c>
      <c r="D16948" s="74" t="str">
        <f t="shared" si="529"/>
        <v>jan/2020</v>
      </c>
      <c r="E16948" s="264">
        <v>43858</v>
      </c>
      <c r="F16948" s="282">
        <v>10920</v>
      </c>
      <c r="G16948" s="282" t="s">
        <v>2229</v>
      </c>
      <c r="H16948" s="265" t="s">
        <v>2299</v>
      </c>
      <c r="I16948" s="265" t="s">
        <v>562</v>
      </c>
      <c r="J16948" s="265">
        <v>-91.49</v>
      </c>
      <c r="K16948" s="83" t="str">
        <f>IFERROR(IFERROR(VLOOKUP(I16948,'DE-PARA'!B:D,3,0),VLOOKUP(I16948,'DE-PARA'!C:D,2,0)),"NÃO ENCONTRADO")</f>
        <v>Outras Saídas</v>
      </c>
      <c r="L16948" s="50" t="str">
        <f>VLOOKUP(K16948,'Base -Receita-Despesa'!$B:$AS,1,FALSE)</f>
        <v>Outras Saídas</v>
      </c>
    </row>
    <row r="16949" spans="1:12" x14ac:dyDescent="0.3">
      <c r="A16949" s="82" t="str">
        <f t="shared" si="530"/>
        <v>2020</v>
      </c>
      <c r="B16949" s="260" t="s">
        <v>2228</v>
      </c>
      <c r="C16949" s="261" t="s">
        <v>138</v>
      </c>
      <c r="D16949" s="74" t="str">
        <f t="shared" si="529"/>
        <v>jan/2020</v>
      </c>
      <c r="E16949" s="264">
        <v>43858</v>
      </c>
      <c r="F16949" s="282">
        <v>314764</v>
      </c>
      <c r="G16949" s="282" t="s">
        <v>2229</v>
      </c>
      <c r="H16949" s="265" t="s">
        <v>5168</v>
      </c>
      <c r="I16949" s="265" t="s">
        <v>2182</v>
      </c>
      <c r="J16949" s="265">
        <v>-765.82</v>
      </c>
      <c r="K16949" s="83" t="str">
        <f>IFERROR(IFERROR(VLOOKUP(I16949,'DE-PARA'!B:D,3,0),VLOOKUP(I16949,'DE-PARA'!C:D,2,0)),"NÃO ENCONTRADO")</f>
        <v>Materiais</v>
      </c>
      <c r="L16949" s="50" t="str">
        <f>VLOOKUP(K16949,'Base -Receita-Despesa'!$B:$AS,1,FALSE)</f>
        <v>Materiais</v>
      </c>
    </row>
    <row r="16950" spans="1:12" x14ac:dyDescent="0.3">
      <c r="A16950" s="82" t="str">
        <f t="shared" si="530"/>
        <v>2020</v>
      </c>
      <c r="B16950" s="260" t="s">
        <v>2228</v>
      </c>
      <c r="C16950" s="261" t="s">
        <v>138</v>
      </c>
      <c r="D16950" s="74" t="str">
        <f t="shared" si="529"/>
        <v>jan/2020</v>
      </c>
      <c r="E16950" s="264">
        <v>43858</v>
      </c>
      <c r="F16950" s="282">
        <v>314764</v>
      </c>
      <c r="G16950" s="282" t="s">
        <v>2229</v>
      </c>
      <c r="H16950" s="265" t="s">
        <v>5168</v>
      </c>
      <c r="I16950" s="265" t="s">
        <v>562</v>
      </c>
      <c r="J16950" s="265">
        <v>-298.69</v>
      </c>
      <c r="K16950" s="83" t="str">
        <f>IFERROR(IFERROR(VLOOKUP(I16950,'DE-PARA'!B:D,3,0),VLOOKUP(I16950,'DE-PARA'!C:D,2,0)),"NÃO ENCONTRADO")</f>
        <v>Outras Saídas</v>
      </c>
      <c r="L16950" s="50" t="str">
        <f>VLOOKUP(K16950,'Base -Receita-Despesa'!$B:$AS,1,FALSE)</f>
        <v>Outras Saídas</v>
      </c>
    </row>
    <row r="16951" spans="1:12" x14ac:dyDescent="0.3">
      <c r="A16951" s="82" t="str">
        <f t="shared" si="530"/>
        <v>2020</v>
      </c>
      <c r="B16951" s="260" t="s">
        <v>2228</v>
      </c>
      <c r="C16951" s="261" t="s">
        <v>138</v>
      </c>
      <c r="D16951" s="74" t="str">
        <f t="shared" si="529"/>
        <v>jan/2020</v>
      </c>
      <c r="E16951" s="264">
        <v>43858</v>
      </c>
      <c r="F16951" s="282">
        <v>101</v>
      </c>
      <c r="G16951" s="282" t="s">
        <v>2229</v>
      </c>
      <c r="H16951" s="265" t="s">
        <v>4753</v>
      </c>
      <c r="I16951" s="265" t="s">
        <v>2176</v>
      </c>
      <c r="J16951" s="266">
        <v>-367131.7</v>
      </c>
      <c r="K16951" s="83" t="str">
        <f>IFERROR(IFERROR(VLOOKUP(I16951,'DE-PARA'!B:D,3,0),VLOOKUP(I16951,'DE-PARA'!C:D,2,0)),"NÃO ENCONTRADO")</f>
        <v>Pessoal</v>
      </c>
      <c r="L16951" s="50" t="str">
        <f>VLOOKUP(K16951,'Base -Receita-Despesa'!$B:$AS,1,FALSE)</f>
        <v>Pessoal</v>
      </c>
    </row>
    <row r="16952" spans="1:12" x14ac:dyDescent="0.3">
      <c r="A16952" s="82" t="str">
        <f t="shared" si="530"/>
        <v>2020</v>
      </c>
      <c r="B16952" s="260" t="s">
        <v>2228</v>
      </c>
      <c r="C16952" s="261" t="s">
        <v>138</v>
      </c>
      <c r="D16952" s="74" t="str">
        <f t="shared" si="529"/>
        <v>jan/2020</v>
      </c>
      <c r="E16952" s="264">
        <v>43858</v>
      </c>
      <c r="F16952" s="282">
        <v>104</v>
      </c>
      <c r="G16952" s="282" t="s">
        <v>2229</v>
      </c>
      <c r="H16952" s="265" t="s">
        <v>4753</v>
      </c>
      <c r="I16952" s="265" t="s">
        <v>2176</v>
      </c>
      <c r="J16952" s="266">
        <v>-211953.99</v>
      </c>
      <c r="K16952" s="83" t="str">
        <f>IFERROR(IFERROR(VLOOKUP(I16952,'DE-PARA'!B:D,3,0),VLOOKUP(I16952,'DE-PARA'!C:D,2,0)),"NÃO ENCONTRADO")</f>
        <v>Pessoal</v>
      </c>
      <c r="L16952" s="50" t="str">
        <f>VLOOKUP(K16952,'Base -Receita-Despesa'!$B:$AS,1,FALSE)</f>
        <v>Pessoal</v>
      </c>
    </row>
    <row r="16953" spans="1:12" x14ac:dyDescent="0.3">
      <c r="A16953" s="82" t="str">
        <f t="shared" si="530"/>
        <v>2020</v>
      </c>
      <c r="B16953" s="260" t="s">
        <v>2228</v>
      </c>
      <c r="C16953" s="261" t="s">
        <v>138</v>
      </c>
      <c r="D16953" s="74" t="str">
        <f t="shared" si="529"/>
        <v>jan/2020</v>
      </c>
      <c r="E16953" s="264">
        <v>43858</v>
      </c>
      <c r="F16953" s="282">
        <v>433</v>
      </c>
      <c r="G16953" s="282" t="s">
        <v>2229</v>
      </c>
      <c r="H16953" s="265" t="s">
        <v>5169</v>
      </c>
      <c r="I16953" s="265" t="s">
        <v>215</v>
      </c>
      <c r="J16953" s="266">
        <v>-11250</v>
      </c>
      <c r="K16953" s="83" t="str">
        <f>IFERROR(IFERROR(VLOOKUP(I16953,'DE-PARA'!B:D,3,0),VLOOKUP(I16953,'DE-PARA'!C:D,2,0)),"NÃO ENCONTRADO")</f>
        <v>Serviços</v>
      </c>
      <c r="L16953" s="50" t="str">
        <f>VLOOKUP(K16953,'Base -Receita-Despesa'!$B:$AS,1,FALSE)</f>
        <v>Serviços</v>
      </c>
    </row>
    <row r="16954" spans="1:12" x14ac:dyDescent="0.3">
      <c r="A16954" s="82" t="str">
        <f t="shared" si="530"/>
        <v>2020</v>
      </c>
      <c r="B16954" s="260" t="s">
        <v>2228</v>
      </c>
      <c r="C16954" s="261" t="s">
        <v>138</v>
      </c>
      <c r="D16954" s="74" t="str">
        <f t="shared" si="529"/>
        <v>jan/2020</v>
      </c>
      <c r="E16954" s="264">
        <v>43858</v>
      </c>
      <c r="F16954" s="282">
        <v>426</v>
      </c>
      <c r="G16954" s="282" t="s">
        <v>2229</v>
      </c>
      <c r="H16954" s="265" t="s">
        <v>5169</v>
      </c>
      <c r="I16954" s="265" t="s">
        <v>215</v>
      </c>
      <c r="J16954" s="266">
        <v>-11250</v>
      </c>
      <c r="K16954" s="83" t="str">
        <f>IFERROR(IFERROR(VLOOKUP(I16954,'DE-PARA'!B:D,3,0),VLOOKUP(I16954,'DE-PARA'!C:D,2,0)),"NÃO ENCONTRADO")</f>
        <v>Serviços</v>
      </c>
      <c r="L16954" s="50" t="str">
        <f>VLOOKUP(K16954,'Base -Receita-Despesa'!$B:$AS,1,FALSE)</f>
        <v>Serviços</v>
      </c>
    </row>
    <row r="16955" spans="1:12" x14ac:dyDescent="0.3">
      <c r="A16955" s="82" t="str">
        <f t="shared" si="530"/>
        <v>2020</v>
      </c>
      <c r="B16955" s="260" t="s">
        <v>2228</v>
      </c>
      <c r="C16955" s="261" t="s">
        <v>138</v>
      </c>
      <c r="D16955" s="74" t="str">
        <f t="shared" si="529"/>
        <v>jan/2020</v>
      </c>
      <c r="E16955" s="264">
        <v>43858</v>
      </c>
      <c r="F16955" s="282">
        <v>2059</v>
      </c>
      <c r="G16955" s="282" t="s">
        <v>2229</v>
      </c>
      <c r="H16955" s="265" t="s">
        <v>2394</v>
      </c>
      <c r="I16955" s="265" t="s">
        <v>2192</v>
      </c>
      <c r="J16955" s="265">
        <v>-799.8</v>
      </c>
      <c r="K16955" s="83" t="str">
        <f>IFERROR(IFERROR(VLOOKUP(I16955,'DE-PARA'!B:D,3,0),VLOOKUP(I16955,'DE-PARA'!C:D,2,0)),"NÃO ENCONTRADO")</f>
        <v>Materiais</v>
      </c>
      <c r="L16955" s="50" t="str">
        <f>VLOOKUP(K16955,'Base -Receita-Despesa'!$B:$AS,1,FALSE)</f>
        <v>Materiais</v>
      </c>
    </row>
    <row r="16956" spans="1:12" x14ac:dyDescent="0.3">
      <c r="A16956" s="82" t="str">
        <f t="shared" si="530"/>
        <v>2020</v>
      </c>
      <c r="B16956" s="260" t="s">
        <v>2228</v>
      </c>
      <c r="C16956" s="261" t="s">
        <v>138</v>
      </c>
      <c r="D16956" s="74" t="str">
        <f t="shared" si="529"/>
        <v>jan/2020</v>
      </c>
      <c r="E16956" s="264">
        <v>43858</v>
      </c>
      <c r="F16956" s="282" t="s">
        <v>1261</v>
      </c>
      <c r="G16956" s="282" t="s">
        <v>2229</v>
      </c>
      <c r="H16956" s="265" t="s">
        <v>2250</v>
      </c>
      <c r="I16956" s="265" t="s">
        <v>135</v>
      </c>
      <c r="J16956" s="265">
        <v>-9.5</v>
      </c>
      <c r="K16956" s="83" t="str">
        <f>IFERROR(IFERROR(VLOOKUP(I16956,'DE-PARA'!B:D,3,0),VLOOKUP(I16956,'DE-PARA'!C:D,2,0)),"NÃO ENCONTRADO")</f>
        <v>Outras Saídas</v>
      </c>
      <c r="L16956" s="50" t="str">
        <f>VLOOKUP(K16956,'Base -Receita-Despesa'!$B:$AS,1,FALSE)</f>
        <v>Outras Saídas</v>
      </c>
    </row>
    <row r="16957" spans="1:12" x14ac:dyDescent="0.3">
      <c r="A16957" s="82" t="str">
        <f t="shared" si="530"/>
        <v>2020</v>
      </c>
      <c r="B16957" s="260" t="s">
        <v>2228</v>
      </c>
      <c r="C16957" s="261" t="s">
        <v>138</v>
      </c>
      <c r="D16957" s="74" t="str">
        <f t="shared" si="529"/>
        <v>jan/2020</v>
      </c>
      <c r="E16957" s="264">
        <v>43858</v>
      </c>
      <c r="F16957" s="282" t="s">
        <v>1261</v>
      </c>
      <c r="G16957" s="282" t="s">
        <v>2229</v>
      </c>
      <c r="H16957" s="265" t="s">
        <v>2250</v>
      </c>
      <c r="I16957" s="265" t="s">
        <v>135</v>
      </c>
      <c r="J16957" s="265">
        <v>-9.5</v>
      </c>
      <c r="K16957" s="83" t="str">
        <f>IFERROR(IFERROR(VLOOKUP(I16957,'DE-PARA'!B:D,3,0),VLOOKUP(I16957,'DE-PARA'!C:D,2,0)),"NÃO ENCONTRADO")</f>
        <v>Outras Saídas</v>
      </c>
      <c r="L16957" s="50" t="str">
        <f>VLOOKUP(K16957,'Base -Receita-Despesa'!$B:$AS,1,FALSE)</f>
        <v>Outras Saídas</v>
      </c>
    </row>
    <row r="16958" spans="1:12" x14ac:dyDescent="0.3">
      <c r="A16958" s="82" t="str">
        <f t="shared" si="530"/>
        <v>2020</v>
      </c>
      <c r="B16958" s="260" t="s">
        <v>2228</v>
      </c>
      <c r="C16958" s="261" t="s">
        <v>138</v>
      </c>
      <c r="D16958" s="74" t="str">
        <f t="shared" si="529"/>
        <v>jan/2020</v>
      </c>
      <c r="E16958" s="264">
        <v>43858</v>
      </c>
      <c r="F16958" s="282" t="s">
        <v>1261</v>
      </c>
      <c r="G16958" s="282" t="s">
        <v>2229</v>
      </c>
      <c r="H16958" s="265" t="s">
        <v>2250</v>
      </c>
      <c r="I16958" s="265" t="s">
        <v>135</v>
      </c>
      <c r="J16958" s="265">
        <v>-9.5</v>
      </c>
      <c r="K16958" s="83" t="str">
        <f>IFERROR(IFERROR(VLOOKUP(I16958,'DE-PARA'!B:D,3,0),VLOOKUP(I16958,'DE-PARA'!C:D,2,0)),"NÃO ENCONTRADO")</f>
        <v>Outras Saídas</v>
      </c>
      <c r="L16958" s="50" t="str">
        <f>VLOOKUP(K16958,'Base -Receita-Despesa'!$B:$AS,1,FALSE)</f>
        <v>Outras Saídas</v>
      </c>
    </row>
    <row r="16959" spans="1:12" x14ac:dyDescent="0.3">
      <c r="A16959" s="82" t="str">
        <f t="shared" si="530"/>
        <v>2020</v>
      </c>
      <c r="B16959" s="260" t="s">
        <v>2228</v>
      </c>
      <c r="C16959" s="261" t="s">
        <v>138</v>
      </c>
      <c r="D16959" s="74" t="str">
        <f t="shared" si="529"/>
        <v>jan/2020</v>
      </c>
      <c r="E16959" s="264">
        <v>43858</v>
      </c>
      <c r="F16959" s="282" t="s">
        <v>1261</v>
      </c>
      <c r="G16959" s="282" t="s">
        <v>2229</v>
      </c>
      <c r="H16959" s="265" t="s">
        <v>2250</v>
      </c>
      <c r="I16959" s="265" t="s">
        <v>135</v>
      </c>
      <c r="J16959" s="265">
        <v>-9.5</v>
      </c>
      <c r="K16959" s="83" t="str">
        <f>IFERROR(IFERROR(VLOOKUP(I16959,'DE-PARA'!B:D,3,0),VLOOKUP(I16959,'DE-PARA'!C:D,2,0)),"NÃO ENCONTRADO")</f>
        <v>Outras Saídas</v>
      </c>
      <c r="L16959" s="50" t="str">
        <f>VLOOKUP(K16959,'Base -Receita-Despesa'!$B:$AS,1,FALSE)</f>
        <v>Outras Saídas</v>
      </c>
    </row>
    <row r="16960" spans="1:12" x14ac:dyDescent="0.3">
      <c r="A16960" s="82" t="str">
        <f t="shared" si="530"/>
        <v>2020</v>
      </c>
      <c r="B16960" s="260" t="s">
        <v>2228</v>
      </c>
      <c r="C16960" s="261" t="s">
        <v>138</v>
      </c>
      <c r="D16960" s="74" t="str">
        <f t="shared" si="529"/>
        <v>jan/2020</v>
      </c>
      <c r="E16960" s="264">
        <v>43858</v>
      </c>
      <c r="F16960" s="282" t="s">
        <v>1261</v>
      </c>
      <c r="G16960" s="282" t="s">
        <v>2229</v>
      </c>
      <c r="H16960" s="265" t="s">
        <v>2250</v>
      </c>
      <c r="I16960" s="265" t="s">
        <v>135</v>
      </c>
      <c r="J16960" s="265">
        <v>-9.5</v>
      </c>
      <c r="K16960" s="83" t="str">
        <f>IFERROR(IFERROR(VLOOKUP(I16960,'DE-PARA'!B:D,3,0),VLOOKUP(I16960,'DE-PARA'!C:D,2,0)),"NÃO ENCONTRADO")</f>
        <v>Outras Saídas</v>
      </c>
      <c r="L16960" s="50" t="str">
        <f>VLOOKUP(K16960,'Base -Receita-Despesa'!$B:$AS,1,FALSE)</f>
        <v>Outras Saídas</v>
      </c>
    </row>
    <row r="16961" spans="1:12" x14ac:dyDescent="0.3">
      <c r="A16961" s="82" t="str">
        <f t="shared" si="530"/>
        <v>2020</v>
      </c>
      <c r="B16961" s="260" t="s">
        <v>2228</v>
      </c>
      <c r="C16961" s="261" t="s">
        <v>138</v>
      </c>
      <c r="D16961" s="74" t="str">
        <f t="shared" si="529"/>
        <v>jan/2020</v>
      </c>
      <c r="E16961" s="264">
        <v>43858</v>
      </c>
      <c r="F16961" s="282" t="s">
        <v>1261</v>
      </c>
      <c r="G16961" s="282" t="s">
        <v>2229</v>
      </c>
      <c r="H16961" s="265" t="s">
        <v>2250</v>
      </c>
      <c r="I16961" s="265" t="s">
        <v>135</v>
      </c>
      <c r="J16961" s="265">
        <v>-9.5</v>
      </c>
      <c r="K16961" s="83" t="str">
        <f>IFERROR(IFERROR(VLOOKUP(I16961,'DE-PARA'!B:D,3,0),VLOOKUP(I16961,'DE-PARA'!C:D,2,0)),"NÃO ENCONTRADO")</f>
        <v>Outras Saídas</v>
      </c>
      <c r="L16961" s="50" t="str">
        <f>VLOOKUP(K16961,'Base -Receita-Despesa'!$B:$AS,1,FALSE)</f>
        <v>Outras Saídas</v>
      </c>
    </row>
    <row r="16962" spans="1:12" x14ac:dyDescent="0.3">
      <c r="A16962" s="82" t="str">
        <f t="shared" si="530"/>
        <v>2020</v>
      </c>
      <c r="B16962" s="260" t="s">
        <v>2228</v>
      </c>
      <c r="C16962" s="261" t="s">
        <v>138</v>
      </c>
      <c r="D16962" s="74" t="str">
        <f t="shared" si="529"/>
        <v>jan/2020</v>
      </c>
      <c r="E16962" s="264">
        <v>43858</v>
      </c>
      <c r="F16962" s="282" t="s">
        <v>1261</v>
      </c>
      <c r="G16962" s="282" t="s">
        <v>2229</v>
      </c>
      <c r="H16962" s="265" t="s">
        <v>2250</v>
      </c>
      <c r="I16962" s="265" t="s">
        <v>135</v>
      </c>
      <c r="J16962" s="265">
        <v>-9.5</v>
      </c>
      <c r="K16962" s="83" t="str">
        <f>IFERROR(IFERROR(VLOOKUP(I16962,'DE-PARA'!B:D,3,0),VLOOKUP(I16962,'DE-PARA'!C:D,2,0)),"NÃO ENCONTRADO")</f>
        <v>Outras Saídas</v>
      </c>
      <c r="L16962" s="50" t="str">
        <f>VLOOKUP(K16962,'Base -Receita-Despesa'!$B:$AS,1,FALSE)</f>
        <v>Outras Saídas</v>
      </c>
    </row>
    <row r="16963" spans="1:12" x14ac:dyDescent="0.3">
      <c r="A16963" s="82" t="str">
        <f t="shared" si="530"/>
        <v>2020</v>
      </c>
      <c r="B16963" s="260" t="s">
        <v>2228</v>
      </c>
      <c r="C16963" s="261" t="s">
        <v>138</v>
      </c>
      <c r="D16963" s="74" t="str">
        <f t="shared" si="529"/>
        <v>jan/2020</v>
      </c>
      <c r="E16963" s="264">
        <v>43858</v>
      </c>
      <c r="F16963" s="282" t="s">
        <v>1261</v>
      </c>
      <c r="G16963" s="282" t="s">
        <v>2229</v>
      </c>
      <c r="H16963" s="265" t="s">
        <v>2250</v>
      </c>
      <c r="I16963" s="265" t="s">
        <v>135</v>
      </c>
      <c r="J16963" s="265">
        <v>-9.5</v>
      </c>
      <c r="K16963" s="83" t="str">
        <f>IFERROR(IFERROR(VLOOKUP(I16963,'DE-PARA'!B:D,3,0),VLOOKUP(I16963,'DE-PARA'!C:D,2,0)),"NÃO ENCONTRADO")</f>
        <v>Outras Saídas</v>
      </c>
      <c r="L16963" s="50" t="str">
        <f>VLOOKUP(K16963,'Base -Receita-Despesa'!$B:$AS,1,FALSE)</f>
        <v>Outras Saídas</v>
      </c>
    </row>
    <row r="16964" spans="1:12" x14ac:dyDescent="0.3">
      <c r="A16964" s="82" t="str">
        <f t="shared" si="530"/>
        <v>2020</v>
      </c>
      <c r="B16964" s="260" t="s">
        <v>2228</v>
      </c>
      <c r="C16964" s="261" t="s">
        <v>138</v>
      </c>
      <c r="D16964" s="74" t="str">
        <f t="shared" ref="D16964:D17027" si="531">TEXT(E16964,"mmm/aaaa")</f>
        <v>jan/2020</v>
      </c>
      <c r="E16964" s="264">
        <v>43858</v>
      </c>
      <c r="F16964" s="282" t="s">
        <v>1261</v>
      </c>
      <c r="G16964" s="282" t="s">
        <v>2229</v>
      </c>
      <c r="H16964" s="265" t="s">
        <v>2250</v>
      </c>
      <c r="I16964" s="265" t="s">
        <v>135</v>
      </c>
      <c r="J16964" s="265">
        <v>-9.5</v>
      </c>
      <c r="K16964" s="83" t="str">
        <f>IFERROR(IFERROR(VLOOKUP(I16964,'DE-PARA'!B:D,3,0),VLOOKUP(I16964,'DE-PARA'!C:D,2,0)),"NÃO ENCONTRADO")</f>
        <v>Outras Saídas</v>
      </c>
      <c r="L16964" s="50" t="str">
        <f>VLOOKUP(K16964,'Base -Receita-Despesa'!$B:$AS,1,FALSE)</f>
        <v>Outras Saídas</v>
      </c>
    </row>
    <row r="16965" spans="1:12" x14ac:dyDescent="0.3">
      <c r="A16965" s="82" t="str">
        <f t="shared" si="530"/>
        <v>2020</v>
      </c>
      <c r="B16965" s="260" t="s">
        <v>2228</v>
      </c>
      <c r="C16965" s="261" t="s">
        <v>138</v>
      </c>
      <c r="D16965" s="74" t="str">
        <f t="shared" si="531"/>
        <v>jan/2020</v>
      </c>
      <c r="E16965" s="264">
        <v>43858</v>
      </c>
      <c r="F16965" s="282" t="s">
        <v>1261</v>
      </c>
      <c r="G16965" s="282" t="s">
        <v>2229</v>
      </c>
      <c r="H16965" s="265" t="s">
        <v>2250</v>
      </c>
      <c r="I16965" s="265" t="s">
        <v>135</v>
      </c>
      <c r="J16965" s="265">
        <v>-9.5</v>
      </c>
      <c r="K16965" s="83" t="str">
        <f>IFERROR(IFERROR(VLOOKUP(I16965,'DE-PARA'!B:D,3,0),VLOOKUP(I16965,'DE-PARA'!C:D,2,0)),"NÃO ENCONTRADO")</f>
        <v>Outras Saídas</v>
      </c>
      <c r="L16965" s="50" t="str">
        <f>VLOOKUP(K16965,'Base -Receita-Despesa'!$B:$AS,1,FALSE)</f>
        <v>Outras Saídas</v>
      </c>
    </row>
    <row r="16966" spans="1:12" x14ac:dyDescent="0.3">
      <c r="A16966" s="82" t="str">
        <f t="shared" si="530"/>
        <v>2020</v>
      </c>
      <c r="B16966" s="260" t="s">
        <v>2228</v>
      </c>
      <c r="C16966" s="261" t="s">
        <v>138</v>
      </c>
      <c r="D16966" s="74" t="str">
        <f t="shared" si="531"/>
        <v>jan/2020</v>
      </c>
      <c r="E16966" s="264">
        <v>43858</v>
      </c>
      <c r="F16966" s="282" t="s">
        <v>1261</v>
      </c>
      <c r="G16966" s="282" t="s">
        <v>2229</v>
      </c>
      <c r="H16966" s="265" t="s">
        <v>2250</v>
      </c>
      <c r="I16966" s="265" t="s">
        <v>135</v>
      </c>
      <c r="J16966" s="265">
        <v>-9.5</v>
      </c>
      <c r="K16966" s="83" t="str">
        <f>IFERROR(IFERROR(VLOOKUP(I16966,'DE-PARA'!B:D,3,0),VLOOKUP(I16966,'DE-PARA'!C:D,2,0)),"NÃO ENCONTRADO")</f>
        <v>Outras Saídas</v>
      </c>
      <c r="L16966" s="50" t="str">
        <f>VLOOKUP(K16966,'Base -Receita-Despesa'!$B:$AS,1,FALSE)</f>
        <v>Outras Saídas</v>
      </c>
    </row>
    <row r="16967" spans="1:12" x14ac:dyDescent="0.3">
      <c r="A16967" s="82" t="str">
        <f t="shared" si="530"/>
        <v>2020</v>
      </c>
      <c r="B16967" s="260" t="s">
        <v>2228</v>
      </c>
      <c r="C16967" s="261" t="s">
        <v>138</v>
      </c>
      <c r="D16967" s="74" t="str">
        <f t="shared" si="531"/>
        <v>jan/2020</v>
      </c>
      <c r="E16967" s="264">
        <v>43858</v>
      </c>
      <c r="F16967" s="282" t="s">
        <v>1261</v>
      </c>
      <c r="G16967" s="282" t="s">
        <v>2229</v>
      </c>
      <c r="H16967" s="265" t="s">
        <v>2250</v>
      </c>
      <c r="I16967" s="265" t="s">
        <v>135</v>
      </c>
      <c r="J16967" s="265">
        <v>-9.5</v>
      </c>
      <c r="K16967" s="83" t="str">
        <f>IFERROR(IFERROR(VLOOKUP(I16967,'DE-PARA'!B:D,3,0),VLOOKUP(I16967,'DE-PARA'!C:D,2,0)),"NÃO ENCONTRADO")</f>
        <v>Outras Saídas</v>
      </c>
      <c r="L16967" s="50" t="str">
        <f>VLOOKUP(K16967,'Base -Receita-Despesa'!$B:$AS,1,FALSE)</f>
        <v>Outras Saídas</v>
      </c>
    </row>
    <row r="16968" spans="1:12" x14ac:dyDescent="0.3">
      <c r="A16968" s="82" t="str">
        <f t="shared" si="530"/>
        <v>2020</v>
      </c>
      <c r="B16968" s="260" t="s">
        <v>2228</v>
      </c>
      <c r="C16968" s="261" t="s">
        <v>138</v>
      </c>
      <c r="D16968" s="74" t="str">
        <f t="shared" si="531"/>
        <v>jan/2020</v>
      </c>
      <c r="E16968" s="264">
        <v>43858</v>
      </c>
      <c r="F16968" s="282" t="s">
        <v>1070</v>
      </c>
      <c r="G16968" s="282" t="s">
        <v>2229</v>
      </c>
      <c r="H16968" s="265" t="s">
        <v>1071</v>
      </c>
      <c r="I16968" s="265" t="s">
        <v>2237</v>
      </c>
      <c r="J16968" s="266">
        <v>89237.440000000002</v>
      </c>
      <c r="K16968" s="83" t="str">
        <f>IFERROR(IFERROR(VLOOKUP(I16968,'DE-PARA'!B:D,3,0),VLOOKUP(I16968,'DE-PARA'!C:D,2,0)),"NÃO ENCONTRADO")</f>
        <v>Entrada Conta Aplicação (+)</v>
      </c>
      <c r="L16968" s="50" t="str">
        <f>VLOOKUP(K16968,'Base -Receita-Despesa'!$B:$AS,1,FALSE)</f>
        <v>ENTRADA CONTA APLICAÇÃO (+)</v>
      </c>
    </row>
    <row r="16969" spans="1:12" x14ac:dyDescent="0.3">
      <c r="A16969" s="82" t="str">
        <f t="shared" si="530"/>
        <v>2020</v>
      </c>
      <c r="B16969" s="260" t="s">
        <v>2240</v>
      </c>
      <c r="C16969" s="261" t="s">
        <v>138</v>
      </c>
      <c r="D16969" s="74" t="str">
        <f t="shared" si="531"/>
        <v>jan/2020</v>
      </c>
      <c r="E16969" s="264">
        <v>43859</v>
      </c>
      <c r="F16969" s="282" t="s">
        <v>5127</v>
      </c>
      <c r="G16969" s="282" t="s">
        <v>2229</v>
      </c>
      <c r="H16969" s="265" t="s">
        <v>2251</v>
      </c>
      <c r="I16969" s="265" t="s">
        <v>126</v>
      </c>
      <c r="J16969" s="284">
        <v>-306801.7</v>
      </c>
      <c r="K16969" s="83" t="str">
        <f>IFERROR(IFERROR(VLOOKUP(I16969,'DE-PARA'!B:D,3,0),VLOOKUP(I16969,'DE-PARA'!C:D,2,0)),"NÃO ENCONTRADO")</f>
        <v>TEV – Transferências Entre Contas (Entradas)</v>
      </c>
      <c r="L16969" s="50" t="str">
        <f>VLOOKUP(K16969,'Base -Receita-Despesa'!$B:$AS,1,FALSE)</f>
        <v>TEV – Transferências Entre Contas (Entradas)</v>
      </c>
    </row>
    <row r="16970" spans="1:12" x14ac:dyDescent="0.3">
      <c r="A16970" s="82" t="str">
        <f t="shared" si="530"/>
        <v>2020</v>
      </c>
      <c r="B16970" s="260" t="s">
        <v>2240</v>
      </c>
      <c r="C16970" s="261" t="s">
        <v>138</v>
      </c>
      <c r="D16970" s="74" t="str">
        <f t="shared" si="531"/>
        <v>jan/2020</v>
      </c>
      <c r="E16970" s="264">
        <v>43859</v>
      </c>
      <c r="F16970" s="282" t="s">
        <v>1070</v>
      </c>
      <c r="G16970" s="282" t="s">
        <v>2229</v>
      </c>
      <c r="H16970" s="265" t="s">
        <v>1071</v>
      </c>
      <c r="I16970" s="265" t="s">
        <v>2237</v>
      </c>
      <c r="J16970" s="284">
        <v>306801.7</v>
      </c>
      <c r="K16970" s="83" t="str">
        <f>IFERROR(IFERROR(VLOOKUP(I16970,'DE-PARA'!B:D,3,0),VLOOKUP(I16970,'DE-PARA'!C:D,2,0)),"NÃO ENCONTRADO")</f>
        <v>Entrada Conta Aplicação (+)</v>
      </c>
      <c r="L16970" s="50" t="str">
        <f>VLOOKUP(K16970,'Base -Receita-Despesa'!$B:$AS,1,FALSE)</f>
        <v>ENTRADA CONTA APLICAÇÃO (+)</v>
      </c>
    </row>
    <row r="16971" spans="1:12" x14ac:dyDescent="0.3">
      <c r="A16971" s="82" t="str">
        <f t="shared" si="530"/>
        <v>2020</v>
      </c>
      <c r="B16971" s="260" t="s">
        <v>2228</v>
      </c>
      <c r="C16971" s="261" t="s">
        <v>138</v>
      </c>
      <c r="D16971" s="74" t="str">
        <f t="shared" si="531"/>
        <v>jan/2020</v>
      </c>
      <c r="E16971" s="264">
        <v>43859</v>
      </c>
      <c r="F16971" s="282" t="s">
        <v>5130</v>
      </c>
      <c r="G16971" s="282" t="s">
        <v>2229</v>
      </c>
      <c r="H16971" s="265" t="s">
        <v>72</v>
      </c>
      <c r="I16971" s="265" t="s">
        <v>1064</v>
      </c>
      <c r="J16971" s="266">
        <v>-293617.7</v>
      </c>
      <c r="K16971" s="83" t="str">
        <f>IFERROR(IFERROR(VLOOKUP(I16971,'DE-PARA'!B:D,3,0),VLOOKUP(I16971,'DE-PARA'!C:D,2,0)),"NÃO ENCONTRADO")</f>
        <v>Saídas Da C/A Por Regates (-)</v>
      </c>
      <c r="L16971" s="50" t="str">
        <f>VLOOKUP(K16971,'Base -Receita-Despesa'!$B:$AS,1,FALSE)</f>
        <v>SAÍDAS DA C/A POR REGATES (-)</v>
      </c>
    </row>
    <row r="16972" spans="1:12" x14ac:dyDescent="0.3">
      <c r="A16972" s="82" t="str">
        <f t="shared" si="530"/>
        <v>2020</v>
      </c>
      <c r="B16972" s="260" t="s">
        <v>2228</v>
      </c>
      <c r="C16972" s="261" t="s">
        <v>138</v>
      </c>
      <c r="D16972" s="74" t="str">
        <f t="shared" si="531"/>
        <v>jan/2020</v>
      </c>
      <c r="E16972" s="264">
        <v>43859</v>
      </c>
      <c r="F16972" s="282">
        <v>434010</v>
      </c>
      <c r="G16972" s="282" t="s">
        <v>2229</v>
      </c>
      <c r="H16972" s="265" t="s">
        <v>4398</v>
      </c>
      <c r="I16972" s="265" t="s">
        <v>2182</v>
      </c>
      <c r="J16972" s="265">
        <v>674.29</v>
      </c>
      <c r="K16972" s="83" t="str">
        <f>IFERROR(IFERROR(VLOOKUP(I16972,'DE-PARA'!B:D,3,0),VLOOKUP(I16972,'DE-PARA'!C:D,2,0)),"NÃO ENCONTRADO")</f>
        <v>Materiais</v>
      </c>
      <c r="L16972" s="50" t="str">
        <f>VLOOKUP(K16972,'Base -Receita-Despesa'!$B:$AS,1,FALSE)</f>
        <v>Materiais</v>
      </c>
    </row>
    <row r="16973" spans="1:12" x14ac:dyDescent="0.3">
      <c r="A16973" s="82" t="str">
        <f t="shared" si="530"/>
        <v>2020</v>
      </c>
      <c r="B16973" s="260" t="s">
        <v>2228</v>
      </c>
      <c r="C16973" s="261" t="s">
        <v>138</v>
      </c>
      <c r="D16973" s="74" t="str">
        <f t="shared" si="531"/>
        <v>jan/2020</v>
      </c>
      <c r="E16973" s="264">
        <v>43859</v>
      </c>
      <c r="F16973" s="282">
        <v>14604</v>
      </c>
      <c r="G16973" s="282" t="s">
        <v>2229</v>
      </c>
      <c r="H16973" s="265" t="s">
        <v>5170</v>
      </c>
      <c r="I16973" s="265" t="s">
        <v>2182</v>
      </c>
      <c r="J16973" s="266">
        <v>3215.5</v>
      </c>
      <c r="K16973" s="83" t="str">
        <f>IFERROR(IFERROR(VLOOKUP(I16973,'DE-PARA'!B:D,3,0),VLOOKUP(I16973,'DE-PARA'!C:D,2,0)),"NÃO ENCONTRADO")</f>
        <v>Materiais</v>
      </c>
      <c r="L16973" s="50" t="str">
        <f>VLOOKUP(K16973,'Base -Receita-Despesa'!$B:$AS,1,FALSE)</f>
        <v>Materiais</v>
      </c>
    </row>
    <row r="16974" spans="1:12" x14ac:dyDescent="0.3">
      <c r="A16974" s="82" t="str">
        <f t="shared" si="530"/>
        <v>2020</v>
      </c>
      <c r="B16974" s="260" t="s">
        <v>2228</v>
      </c>
      <c r="C16974" s="261" t="s">
        <v>138</v>
      </c>
      <c r="D16974" s="74" t="str">
        <f t="shared" si="531"/>
        <v>jan/2020</v>
      </c>
      <c r="E16974" s="264">
        <v>43859</v>
      </c>
      <c r="F16974" s="282">
        <v>14625</v>
      </c>
      <c r="G16974" s="282" t="s">
        <v>2229</v>
      </c>
      <c r="H16974" s="265" t="s">
        <v>5170</v>
      </c>
      <c r="I16974" s="265" t="s">
        <v>2182</v>
      </c>
      <c r="J16974" s="265">
        <v>973</v>
      </c>
      <c r="K16974" s="83" t="str">
        <f>IFERROR(IFERROR(VLOOKUP(I16974,'DE-PARA'!B:D,3,0),VLOOKUP(I16974,'DE-PARA'!C:D,2,0)),"NÃO ENCONTRADO")</f>
        <v>Materiais</v>
      </c>
      <c r="L16974" s="50" t="str">
        <f>VLOOKUP(K16974,'Base -Receita-Despesa'!$B:$AS,1,FALSE)</f>
        <v>Materiais</v>
      </c>
    </row>
    <row r="16975" spans="1:12" x14ac:dyDescent="0.3">
      <c r="A16975" s="82" t="str">
        <f t="shared" si="530"/>
        <v>2020</v>
      </c>
      <c r="B16975" s="260" t="s">
        <v>2228</v>
      </c>
      <c r="C16975" s="261" t="s">
        <v>138</v>
      </c>
      <c r="D16975" s="74" t="str">
        <f t="shared" si="531"/>
        <v>jan/2020</v>
      </c>
      <c r="E16975" s="264">
        <v>43859</v>
      </c>
      <c r="F16975" s="282">
        <v>15146</v>
      </c>
      <c r="G16975" s="282" t="s">
        <v>2229</v>
      </c>
      <c r="H16975" s="265" t="s">
        <v>5170</v>
      </c>
      <c r="I16975" s="265" t="s">
        <v>2182</v>
      </c>
      <c r="J16975" s="266">
        <v>2046</v>
      </c>
      <c r="K16975" s="83" t="str">
        <f>IFERROR(IFERROR(VLOOKUP(I16975,'DE-PARA'!B:D,3,0),VLOOKUP(I16975,'DE-PARA'!C:D,2,0)),"NÃO ENCONTRADO")</f>
        <v>Materiais</v>
      </c>
      <c r="L16975" s="50" t="str">
        <f>VLOOKUP(K16975,'Base -Receita-Despesa'!$B:$AS,1,FALSE)</f>
        <v>Materiais</v>
      </c>
    </row>
    <row r="16976" spans="1:12" x14ac:dyDescent="0.3">
      <c r="A16976" s="82" t="str">
        <f t="shared" si="530"/>
        <v>2020</v>
      </c>
      <c r="B16976" s="260" t="s">
        <v>2228</v>
      </c>
      <c r="C16976" s="261" t="s">
        <v>138</v>
      </c>
      <c r="D16976" s="74" t="str">
        <f t="shared" si="531"/>
        <v>jan/2020</v>
      </c>
      <c r="E16976" s="264">
        <v>43859</v>
      </c>
      <c r="F16976" s="282" t="s">
        <v>5127</v>
      </c>
      <c r="G16976" s="282" t="s">
        <v>2229</v>
      </c>
      <c r="H16976" s="265" t="s">
        <v>2251</v>
      </c>
      <c r="I16976" s="265" t="s">
        <v>126</v>
      </c>
      <c r="J16976" s="266">
        <v>306801.7</v>
      </c>
      <c r="K16976" s="83" t="str">
        <f>IFERROR(IFERROR(VLOOKUP(I16976,'DE-PARA'!B:D,3,0),VLOOKUP(I16976,'DE-PARA'!C:D,2,0)),"NÃO ENCONTRADO")</f>
        <v>TEV – Transferências Entre Contas (Entradas)</v>
      </c>
      <c r="L16976" s="50" t="str">
        <f>VLOOKUP(K16976,'Base -Receita-Despesa'!$B:$AS,1,FALSE)</f>
        <v>TEV – Transferências Entre Contas (Entradas)</v>
      </c>
    </row>
    <row r="16977" spans="1:12" x14ac:dyDescent="0.3">
      <c r="A16977" s="82" t="str">
        <f t="shared" si="530"/>
        <v>2020</v>
      </c>
      <c r="B16977" s="260" t="s">
        <v>2228</v>
      </c>
      <c r="C16977" s="261" t="s">
        <v>138</v>
      </c>
      <c r="D16977" s="74" t="str">
        <f t="shared" si="531"/>
        <v>jan/2020</v>
      </c>
      <c r="E16977" s="264">
        <v>43859</v>
      </c>
      <c r="F16977" s="282" t="s">
        <v>2985</v>
      </c>
      <c r="G16977" s="282" t="s">
        <v>2229</v>
      </c>
      <c r="H16977" s="265" t="s">
        <v>5049</v>
      </c>
      <c r="I16977" s="265" t="s">
        <v>2176</v>
      </c>
      <c r="J16977" s="266">
        <v>-4028.96</v>
      </c>
      <c r="K16977" s="83" t="str">
        <f>IFERROR(IFERROR(VLOOKUP(I16977,'DE-PARA'!B:D,3,0),VLOOKUP(I16977,'DE-PARA'!C:D,2,0)),"NÃO ENCONTRADO")</f>
        <v>Pessoal</v>
      </c>
      <c r="L16977" s="50" t="str">
        <f>VLOOKUP(K16977,'Base -Receita-Despesa'!$B:$AS,1,FALSE)</f>
        <v>Pessoal</v>
      </c>
    </row>
    <row r="16978" spans="1:12" x14ac:dyDescent="0.3">
      <c r="A16978" s="82" t="str">
        <f t="shared" si="530"/>
        <v>2020</v>
      </c>
      <c r="B16978" s="260" t="s">
        <v>2228</v>
      </c>
      <c r="C16978" s="261" t="s">
        <v>138</v>
      </c>
      <c r="D16978" s="74" t="str">
        <f t="shared" si="531"/>
        <v>jan/2020</v>
      </c>
      <c r="E16978" s="264">
        <v>43859</v>
      </c>
      <c r="F16978" s="282" t="s">
        <v>2985</v>
      </c>
      <c r="G16978" s="282" t="s">
        <v>2229</v>
      </c>
      <c r="H16978" s="265" t="s">
        <v>5049</v>
      </c>
      <c r="I16978" s="265" t="s">
        <v>562</v>
      </c>
      <c r="J16978" s="265">
        <v>-60.39</v>
      </c>
      <c r="K16978" s="83" t="str">
        <f>IFERROR(IFERROR(VLOOKUP(I16978,'DE-PARA'!B:D,3,0),VLOOKUP(I16978,'DE-PARA'!C:D,2,0)),"NÃO ENCONTRADO")</f>
        <v>Outras Saídas</v>
      </c>
      <c r="L16978" s="50" t="str">
        <f>VLOOKUP(K16978,'Base -Receita-Despesa'!$B:$AS,1,FALSE)</f>
        <v>Outras Saídas</v>
      </c>
    </row>
    <row r="16979" spans="1:12" x14ac:dyDescent="0.3">
      <c r="A16979" s="82" t="str">
        <f t="shared" si="530"/>
        <v>2020</v>
      </c>
      <c r="B16979" s="260" t="s">
        <v>2228</v>
      </c>
      <c r="C16979" s="261" t="s">
        <v>138</v>
      </c>
      <c r="D16979" s="74" t="str">
        <f t="shared" si="531"/>
        <v>jan/2020</v>
      </c>
      <c r="E16979" s="264">
        <v>43859</v>
      </c>
      <c r="F16979" s="282" t="s">
        <v>2985</v>
      </c>
      <c r="G16979" s="282" t="s">
        <v>2229</v>
      </c>
      <c r="H16979" s="265" t="s">
        <v>5049</v>
      </c>
      <c r="I16979" s="265" t="s">
        <v>562</v>
      </c>
      <c r="J16979" s="265">
        <v>-20.13</v>
      </c>
      <c r="K16979" s="83" t="str">
        <f>IFERROR(IFERROR(VLOOKUP(I16979,'DE-PARA'!B:D,3,0),VLOOKUP(I16979,'DE-PARA'!C:D,2,0)),"NÃO ENCONTRADO")</f>
        <v>Outras Saídas</v>
      </c>
      <c r="L16979" s="50" t="str">
        <f>VLOOKUP(K16979,'Base -Receita-Despesa'!$B:$AS,1,FALSE)</f>
        <v>Outras Saídas</v>
      </c>
    </row>
    <row r="16980" spans="1:12" x14ac:dyDescent="0.3">
      <c r="A16980" s="82" t="str">
        <f t="shared" si="530"/>
        <v>2020</v>
      </c>
      <c r="B16980" s="260" t="s">
        <v>2228</v>
      </c>
      <c r="C16980" s="261" t="s">
        <v>138</v>
      </c>
      <c r="D16980" s="74" t="str">
        <f t="shared" si="531"/>
        <v>jan/2020</v>
      </c>
      <c r="E16980" s="264">
        <v>43859</v>
      </c>
      <c r="F16980" s="282">
        <v>169290</v>
      </c>
      <c r="G16980" s="282" t="s">
        <v>2229</v>
      </c>
      <c r="H16980" s="265" t="s">
        <v>5171</v>
      </c>
      <c r="I16980" s="280" t="s">
        <v>145</v>
      </c>
      <c r="J16980" s="265">
        <v>-629.44000000000005</v>
      </c>
      <c r="K16980" s="83" t="str">
        <f>IFERROR(IFERROR(VLOOKUP(I16980,'DE-PARA'!B:D,3,0),VLOOKUP(I16980,'DE-PARA'!C:D,2,0)),"NÃO ENCONTRADO")</f>
        <v>Serviços</v>
      </c>
      <c r="L16980" s="50" t="str">
        <f>VLOOKUP(K16980,'Base -Receita-Despesa'!$B:$AS,1,FALSE)</f>
        <v>Serviços</v>
      </c>
    </row>
    <row r="16981" spans="1:12" x14ac:dyDescent="0.3">
      <c r="A16981" s="82" t="str">
        <f t="shared" si="530"/>
        <v>2020</v>
      </c>
      <c r="B16981" s="260" t="s">
        <v>2228</v>
      </c>
      <c r="C16981" s="261" t="s">
        <v>138</v>
      </c>
      <c r="D16981" s="74" t="str">
        <f t="shared" si="531"/>
        <v>jan/2020</v>
      </c>
      <c r="E16981" s="264">
        <v>43859</v>
      </c>
      <c r="F16981" s="282">
        <v>33800</v>
      </c>
      <c r="G16981" s="282" t="s">
        <v>2229</v>
      </c>
      <c r="H16981" s="265" t="s">
        <v>5172</v>
      </c>
      <c r="I16981" s="265" t="s">
        <v>2182</v>
      </c>
      <c r="J16981" s="265">
        <v>-963.54</v>
      </c>
      <c r="K16981" s="83" t="str">
        <f>IFERROR(IFERROR(VLOOKUP(I16981,'DE-PARA'!B:D,3,0),VLOOKUP(I16981,'DE-PARA'!C:D,2,0)),"NÃO ENCONTRADO")</f>
        <v>Materiais</v>
      </c>
      <c r="L16981" s="50" t="str">
        <f>VLOOKUP(K16981,'Base -Receita-Despesa'!$B:$AS,1,FALSE)</f>
        <v>Materiais</v>
      </c>
    </row>
    <row r="16982" spans="1:12" x14ac:dyDescent="0.3">
      <c r="A16982" s="82" t="str">
        <f t="shared" si="530"/>
        <v>2020</v>
      </c>
      <c r="B16982" s="260" t="s">
        <v>2228</v>
      </c>
      <c r="C16982" s="261" t="s">
        <v>138</v>
      </c>
      <c r="D16982" s="74" t="str">
        <f t="shared" si="531"/>
        <v>jan/2020</v>
      </c>
      <c r="E16982" s="264">
        <v>43859</v>
      </c>
      <c r="F16982" s="282">
        <v>33817</v>
      </c>
      <c r="G16982" s="282" t="s">
        <v>2229</v>
      </c>
      <c r="H16982" s="265" t="s">
        <v>5172</v>
      </c>
      <c r="I16982" s="265" t="s">
        <v>2182</v>
      </c>
      <c r="J16982" s="266">
        <v>-1348.5</v>
      </c>
      <c r="K16982" s="83" t="str">
        <f>IFERROR(IFERROR(VLOOKUP(I16982,'DE-PARA'!B:D,3,0),VLOOKUP(I16982,'DE-PARA'!C:D,2,0)),"NÃO ENCONTRADO")</f>
        <v>Materiais</v>
      </c>
      <c r="L16982" s="50" t="str">
        <f>VLOOKUP(K16982,'Base -Receita-Despesa'!$B:$AS,1,FALSE)</f>
        <v>Materiais</v>
      </c>
    </row>
    <row r="16983" spans="1:12" x14ac:dyDescent="0.3">
      <c r="A16983" s="82" t="str">
        <f t="shared" si="530"/>
        <v>2020</v>
      </c>
      <c r="B16983" s="260" t="s">
        <v>2228</v>
      </c>
      <c r="C16983" s="261" t="s">
        <v>138</v>
      </c>
      <c r="D16983" s="74" t="str">
        <f t="shared" si="531"/>
        <v>jan/2020</v>
      </c>
      <c r="E16983" s="264">
        <v>43859</v>
      </c>
      <c r="F16983" s="282" t="s">
        <v>2326</v>
      </c>
      <c r="G16983" s="282" t="s">
        <v>2229</v>
      </c>
      <c r="H16983" s="265" t="s">
        <v>5173</v>
      </c>
      <c r="I16983" s="265" t="s">
        <v>2209</v>
      </c>
      <c r="J16983" s="265">
        <v>-30.55</v>
      </c>
      <c r="K16983" s="83" t="str">
        <f>IFERROR(IFERROR(VLOOKUP(I16983,'DE-PARA'!B:D,3,0),VLOOKUP(I16983,'DE-PARA'!C:D,2,0)),"NÃO ENCONTRADO")</f>
        <v>Despesas com Viagens</v>
      </c>
      <c r="L16983" s="50" t="str">
        <f>VLOOKUP(K16983,'Base -Receita-Despesa'!$B:$AS,1,FALSE)</f>
        <v>Despesas com Viagens</v>
      </c>
    </row>
    <row r="16984" spans="1:12" x14ac:dyDescent="0.3">
      <c r="A16984" s="82" t="str">
        <f t="shared" si="530"/>
        <v>2020</v>
      </c>
      <c r="B16984" s="260" t="s">
        <v>2228</v>
      </c>
      <c r="C16984" s="261" t="s">
        <v>138</v>
      </c>
      <c r="D16984" s="74" t="str">
        <f t="shared" si="531"/>
        <v>jan/2020</v>
      </c>
      <c r="E16984" s="264">
        <v>43859</v>
      </c>
      <c r="F16984" s="282" t="s">
        <v>2326</v>
      </c>
      <c r="G16984" s="282" t="s">
        <v>2229</v>
      </c>
      <c r="H16984" s="265" t="s">
        <v>4006</v>
      </c>
      <c r="I16984" s="265" t="s">
        <v>2209</v>
      </c>
      <c r="J16984" s="265">
        <v>-259.61</v>
      </c>
      <c r="K16984" s="83" t="str">
        <f>IFERROR(IFERROR(VLOOKUP(I16984,'DE-PARA'!B:D,3,0),VLOOKUP(I16984,'DE-PARA'!C:D,2,0)),"NÃO ENCONTRADO")</f>
        <v>Despesas com Viagens</v>
      </c>
      <c r="L16984" s="50" t="str">
        <f>VLOOKUP(K16984,'Base -Receita-Despesa'!$B:$AS,1,FALSE)</f>
        <v>Despesas com Viagens</v>
      </c>
    </row>
    <row r="16985" spans="1:12" x14ac:dyDescent="0.3">
      <c r="A16985" s="82" t="str">
        <f t="shared" si="530"/>
        <v>2020</v>
      </c>
      <c r="B16985" s="260" t="s">
        <v>2228</v>
      </c>
      <c r="C16985" s="261" t="s">
        <v>138</v>
      </c>
      <c r="D16985" s="74" t="str">
        <f t="shared" si="531"/>
        <v>jan/2020</v>
      </c>
      <c r="E16985" s="264">
        <v>43859</v>
      </c>
      <c r="F16985" s="282" t="s">
        <v>2326</v>
      </c>
      <c r="G16985" s="282" t="s">
        <v>2229</v>
      </c>
      <c r="H16985" s="265" t="s">
        <v>4006</v>
      </c>
      <c r="I16985" s="265" t="s">
        <v>2209</v>
      </c>
      <c r="J16985" s="265">
        <v>-313.16000000000003</v>
      </c>
      <c r="K16985" s="83" t="str">
        <f>IFERROR(IFERROR(VLOOKUP(I16985,'DE-PARA'!B:D,3,0),VLOOKUP(I16985,'DE-PARA'!C:D,2,0)),"NÃO ENCONTRADO")</f>
        <v>Despesas com Viagens</v>
      </c>
      <c r="L16985" s="50" t="str">
        <f>VLOOKUP(K16985,'Base -Receita-Despesa'!$B:$AS,1,FALSE)</f>
        <v>Despesas com Viagens</v>
      </c>
    </row>
    <row r="16986" spans="1:12" x14ac:dyDescent="0.3">
      <c r="A16986" s="82" t="str">
        <f t="shared" si="530"/>
        <v>2020</v>
      </c>
      <c r="B16986" s="260" t="s">
        <v>2228</v>
      </c>
      <c r="C16986" s="261" t="s">
        <v>138</v>
      </c>
      <c r="D16986" s="74" t="str">
        <f t="shared" si="531"/>
        <v>jan/2020</v>
      </c>
      <c r="E16986" s="264">
        <v>43859</v>
      </c>
      <c r="F16986" s="282">
        <v>434010</v>
      </c>
      <c r="G16986" s="282" t="s">
        <v>2229</v>
      </c>
      <c r="H16986" s="265" t="s">
        <v>4398</v>
      </c>
      <c r="I16986" s="265" t="s">
        <v>2182</v>
      </c>
      <c r="J16986" s="265">
        <v>-674.29</v>
      </c>
      <c r="K16986" s="83" t="str">
        <f>IFERROR(IFERROR(VLOOKUP(I16986,'DE-PARA'!B:D,3,0),VLOOKUP(I16986,'DE-PARA'!C:D,2,0)),"NÃO ENCONTRADO")</f>
        <v>Materiais</v>
      </c>
      <c r="L16986" s="50" t="str">
        <f>VLOOKUP(K16986,'Base -Receita-Despesa'!$B:$AS,1,FALSE)</f>
        <v>Materiais</v>
      </c>
    </row>
    <row r="16987" spans="1:12" x14ac:dyDescent="0.3">
      <c r="A16987" s="82" t="str">
        <f t="shared" si="530"/>
        <v>2020</v>
      </c>
      <c r="B16987" s="260" t="s">
        <v>2228</v>
      </c>
      <c r="C16987" s="261" t="s">
        <v>138</v>
      </c>
      <c r="D16987" s="74" t="str">
        <f t="shared" si="531"/>
        <v>jan/2020</v>
      </c>
      <c r="E16987" s="264">
        <v>43859</v>
      </c>
      <c r="F16987" s="282">
        <v>357308</v>
      </c>
      <c r="G16987" s="282" t="s">
        <v>2229</v>
      </c>
      <c r="H16987" s="265" t="s">
        <v>4707</v>
      </c>
      <c r="I16987" s="265" t="s">
        <v>2188</v>
      </c>
      <c r="J16987" s="266">
        <v>-3519.59</v>
      </c>
      <c r="K16987" s="83" t="str">
        <f>IFERROR(IFERROR(VLOOKUP(I16987,'DE-PARA'!B:D,3,0),VLOOKUP(I16987,'DE-PARA'!C:D,2,0)),"NÃO ENCONTRADO")</f>
        <v>Materiais</v>
      </c>
      <c r="L16987" s="50" t="str">
        <f>VLOOKUP(K16987,'Base -Receita-Despesa'!$B:$AS,1,FALSE)</f>
        <v>Materiais</v>
      </c>
    </row>
    <row r="16988" spans="1:12" x14ac:dyDescent="0.3">
      <c r="A16988" s="82" t="str">
        <f t="shared" si="530"/>
        <v>2020</v>
      </c>
      <c r="B16988" s="260" t="s">
        <v>2228</v>
      </c>
      <c r="C16988" s="261" t="s">
        <v>138</v>
      </c>
      <c r="D16988" s="74" t="str">
        <f t="shared" si="531"/>
        <v>jan/2020</v>
      </c>
      <c r="E16988" s="264">
        <v>43859</v>
      </c>
      <c r="F16988" s="282">
        <v>351900</v>
      </c>
      <c r="G16988" s="282" t="s">
        <v>2229</v>
      </c>
      <c r="H16988" s="265" t="s">
        <v>4707</v>
      </c>
      <c r="I16988" s="265" t="s">
        <v>2188</v>
      </c>
      <c r="J16988" s="266">
        <v>-2250</v>
      </c>
      <c r="K16988" s="83" t="str">
        <f>IFERROR(IFERROR(VLOOKUP(I16988,'DE-PARA'!B:D,3,0),VLOOKUP(I16988,'DE-PARA'!C:D,2,0)),"NÃO ENCONTRADO")</f>
        <v>Materiais</v>
      </c>
      <c r="L16988" s="50" t="str">
        <f>VLOOKUP(K16988,'Base -Receita-Despesa'!$B:$AS,1,FALSE)</f>
        <v>Materiais</v>
      </c>
    </row>
    <row r="16989" spans="1:12" x14ac:dyDescent="0.3">
      <c r="A16989" s="82" t="str">
        <f t="shared" si="530"/>
        <v>2020</v>
      </c>
      <c r="B16989" s="260" t="s">
        <v>2228</v>
      </c>
      <c r="C16989" s="261" t="s">
        <v>138</v>
      </c>
      <c r="D16989" s="74" t="str">
        <f t="shared" si="531"/>
        <v>jan/2020</v>
      </c>
      <c r="E16989" s="264">
        <v>43859</v>
      </c>
      <c r="F16989" s="282">
        <v>343026</v>
      </c>
      <c r="G16989" s="282" t="s">
        <v>2229</v>
      </c>
      <c r="H16989" s="265" t="s">
        <v>4707</v>
      </c>
      <c r="I16989" s="265" t="s">
        <v>2188</v>
      </c>
      <c r="J16989" s="265">
        <v>-547.98</v>
      </c>
      <c r="K16989" s="83" t="str">
        <f>IFERROR(IFERROR(VLOOKUP(I16989,'DE-PARA'!B:D,3,0),VLOOKUP(I16989,'DE-PARA'!C:D,2,0)),"NÃO ENCONTRADO")</f>
        <v>Materiais</v>
      </c>
      <c r="L16989" s="50" t="str">
        <f>VLOOKUP(K16989,'Base -Receita-Despesa'!$B:$AS,1,FALSE)</f>
        <v>Materiais</v>
      </c>
    </row>
    <row r="16990" spans="1:12" x14ac:dyDescent="0.3">
      <c r="A16990" s="82" t="str">
        <f t="shared" si="530"/>
        <v>2020</v>
      </c>
      <c r="B16990" s="260" t="s">
        <v>2228</v>
      </c>
      <c r="C16990" s="261" t="s">
        <v>138</v>
      </c>
      <c r="D16990" s="74" t="str">
        <f t="shared" si="531"/>
        <v>jan/2020</v>
      </c>
      <c r="E16990" s="264">
        <v>43859</v>
      </c>
      <c r="F16990" s="282">
        <v>22230</v>
      </c>
      <c r="G16990" s="282" t="s">
        <v>2229</v>
      </c>
      <c r="H16990" s="265" t="s">
        <v>5174</v>
      </c>
      <c r="I16990" s="265" t="s">
        <v>2182</v>
      </c>
      <c r="J16990" s="265">
        <v>-970.19</v>
      </c>
      <c r="K16990" s="83" t="str">
        <f>IFERROR(IFERROR(VLOOKUP(I16990,'DE-PARA'!B:D,3,0),VLOOKUP(I16990,'DE-PARA'!C:D,2,0)),"NÃO ENCONTRADO")</f>
        <v>Materiais</v>
      </c>
      <c r="L16990" s="50" t="str">
        <f>VLOOKUP(K16990,'Base -Receita-Despesa'!$B:$AS,1,FALSE)</f>
        <v>Materiais</v>
      </c>
    </row>
    <row r="16991" spans="1:12" x14ac:dyDescent="0.3">
      <c r="A16991" s="82" t="str">
        <f t="shared" si="530"/>
        <v>2020</v>
      </c>
      <c r="B16991" s="260" t="s">
        <v>2228</v>
      </c>
      <c r="C16991" s="261" t="s">
        <v>138</v>
      </c>
      <c r="D16991" s="74" t="str">
        <f t="shared" si="531"/>
        <v>jan/2020</v>
      </c>
      <c r="E16991" s="264">
        <v>43859</v>
      </c>
      <c r="F16991" s="282">
        <v>22484</v>
      </c>
      <c r="G16991" s="282" t="s">
        <v>2229</v>
      </c>
      <c r="H16991" s="265" t="s">
        <v>5174</v>
      </c>
      <c r="I16991" s="265" t="s">
        <v>2182</v>
      </c>
      <c r="J16991" s="265">
        <v>-447</v>
      </c>
      <c r="K16991" s="83" t="str">
        <f>IFERROR(IFERROR(VLOOKUP(I16991,'DE-PARA'!B:D,3,0),VLOOKUP(I16991,'DE-PARA'!C:D,2,0)),"NÃO ENCONTRADO")</f>
        <v>Materiais</v>
      </c>
      <c r="L16991" s="50" t="str">
        <f>VLOOKUP(K16991,'Base -Receita-Despesa'!$B:$AS,1,FALSE)</f>
        <v>Materiais</v>
      </c>
    </row>
    <row r="16992" spans="1:12" x14ac:dyDescent="0.3">
      <c r="A16992" s="82" t="str">
        <f t="shared" si="530"/>
        <v>2020</v>
      </c>
      <c r="B16992" s="260" t="s">
        <v>2228</v>
      </c>
      <c r="C16992" s="261" t="s">
        <v>138</v>
      </c>
      <c r="D16992" s="74" t="str">
        <f t="shared" si="531"/>
        <v>jan/2020</v>
      </c>
      <c r="E16992" s="264">
        <v>43859</v>
      </c>
      <c r="F16992" s="282">
        <v>14604</v>
      </c>
      <c r="G16992" s="282" t="s">
        <v>2229</v>
      </c>
      <c r="H16992" s="265" t="s">
        <v>5170</v>
      </c>
      <c r="I16992" s="265" t="s">
        <v>2182</v>
      </c>
      <c r="J16992" s="266">
        <v>-3215.5</v>
      </c>
      <c r="K16992" s="83" t="str">
        <f>IFERROR(IFERROR(VLOOKUP(I16992,'DE-PARA'!B:D,3,0),VLOOKUP(I16992,'DE-PARA'!C:D,2,0)),"NÃO ENCONTRADO")</f>
        <v>Materiais</v>
      </c>
      <c r="L16992" s="50" t="str">
        <f>VLOOKUP(K16992,'Base -Receita-Despesa'!$B:$AS,1,FALSE)</f>
        <v>Materiais</v>
      </c>
    </row>
    <row r="16993" spans="1:12" x14ac:dyDescent="0.3">
      <c r="A16993" s="82" t="str">
        <f t="shared" si="530"/>
        <v>2020</v>
      </c>
      <c r="B16993" s="260" t="s">
        <v>2228</v>
      </c>
      <c r="C16993" s="261" t="s">
        <v>138</v>
      </c>
      <c r="D16993" s="74" t="str">
        <f t="shared" si="531"/>
        <v>jan/2020</v>
      </c>
      <c r="E16993" s="264">
        <v>43859</v>
      </c>
      <c r="F16993" s="282">
        <v>14625</v>
      </c>
      <c r="G16993" s="282" t="s">
        <v>2229</v>
      </c>
      <c r="H16993" s="265" t="s">
        <v>5170</v>
      </c>
      <c r="I16993" s="265" t="s">
        <v>2182</v>
      </c>
      <c r="J16993" s="265">
        <v>-973</v>
      </c>
      <c r="K16993" s="83" t="str">
        <f>IFERROR(IFERROR(VLOOKUP(I16993,'DE-PARA'!B:D,3,0),VLOOKUP(I16993,'DE-PARA'!C:D,2,0)),"NÃO ENCONTRADO")</f>
        <v>Materiais</v>
      </c>
      <c r="L16993" s="50" t="str">
        <f>VLOOKUP(K16993,'Base -Receita-Despesa'!$B:$AS,1,FALSE)</f>
        <v>Materiais</v>
      </c>
    </row>
    <row r="16994" spans="1:12" x14ac:dyDescent="0.3">
      <c r="A16994" s="82" t="str">
        <f t="shared" si="530"/>
        <v>2020</v>
      </c>
      <c r="B16994" s="260" t="s">
        <v>2228</v>
      </c>
      <c r="C16994" s="261" t="s">
        <v>138</v>
      </c>
      <c r="D16994" s="74" t="str">
        <f t="shared" si="531"/>
        <v>jan/2020</v>
      </c>
      <c r="E16994" s="264">
        <v>43859</v>
      </c>
      <c r="F16994" s="282">
        <v>15146</v>
      </c>
      <c r="G16994" s="282" t="s">
        <v>2229</v>
      </c>
      <c r="H16994" s="265" t="s">
        <v>5170</v>
      </c>
      <c r="I16994" s="265" t="s">
        <v>2182</v>
      </c>
      <c r="J16994" s="266">
        <v>-2046</v>
      </c>
      <c r="K16994" s="83" t="str">
        <f>IFERROR(IFERROR(VLOOKUP(I16994,'DE-PARA'!B:D,3,0),VLOOKUP(I16994,'DE-PARA'!C:D,2,0)),"NÃO ENCONTRADO")</f>
        <v>Materiais</v>
      </c>
      <c r="L16994" s="50" t="str">
        <f>VLOOKUP(K16994,'Base -Receita-Despesa'!$B:$AS,1,FALSE)</f>
        <v>Materiais</v>
      </c>
    </row>
    <row r="16995" spans="1:12" x14ac:dyDescent="0.3">
      <c r="A16995" s="82" t="str">
        <f t="shared" si="530"/>
        <v>2020</v>
      </c>
      <c r="B16995" s="260" t="s">
        <v>2228</v>
      </c>
      <c r="C16995" s="261" t="s">
        <v>138</v>
      </c>
      <c r="D16995" s="74" t="str">
        <f t="shared" si="531"/>
        <v>jan/2020</v>
      </c>
      <c r="E16995" s="264">
        <v>43859</v>
      </c>
      <c r="F16995" s="282">
        <v>1142</v>
      </c>
      <c r="G16995" s="282" t="s">
        <v>2229</v>
      </c>
      <c r="H16995" s="265" t="s">
        <v>3467</v>
      </c>
      <c r="I16995" s="265" t="s">
        <v>157</v>
      </c>
      <c r="J16995" s="266">
        <v>-2127.08</v>
      </c>
      <c r="K16995" s="83" t="str">
        <f>IFERROR(IFERROR(VLOOKUP(I16995,'DE-PARA'!B:D,3,0),VLOOKUP(I16995,'DE-PARA'!C:D,2,0)),"NÃO ENCONTRADO")</f>
        <v>Materiais</v>
      </c>
      <c r="L16995" s="50" t="str">
        <f>VLOOKUP(K16995,'Base -Receita-Despesa'!$B:$AS,1,FALSE)</f>
        <v>Materiais</v>
      </c>
    </row>
    <row r="16996" spans="1:12" x14ac:dyDescent="0.3">
      <c r="A16996" s="82" t="str">
        <f t="shared" si="530"/>
        <v>2020</v>
      </c>
      <c r="B16996" s="260" t="s">
        <v>2228</v>
      </c>
      <c r="C16996" s="261" t="s">
        <v>138</v>
      </c>
      <c r="D16996" s="74" t="str">
        <f t="shared" si="531"/>
        <v>jan/2020</v>
      </c>
      <c r="E16996" s="264">
        <v>43859</v>
      </c>
      <c r="F16996" s="282">
        <v>1122</v>
      </c>
      <c r="G16996" s="282" t="s">
        <v>2229</v>
      </c>
      <c r="H16996" s="265" t="s">
        <v>3467</v>
      </c>
      <c r="I16996" s="265" t="s">
        <v>157</v>
      </c>
      <c r="J16996" s="266">
        <v>-7060.4</v>
      </c>
      <c r="K16996" s="83" t="str">
        <f>IFERROR(IFERROR(VLOOKUP(I16996,'DE-PARA'!B:D,3,0),VLOOKUP(I16996,'DE-PARA'!C:D,2,0)),"NÃO ENCONTRADO")</f>
        <v>Materiais</v>
      </c>
      <c r="L16996" s="50" t="str">
        <f>VLOOKUP(K16996,'Base -Receita-Despesa'!$B:$AS,1,FALSE)</f>
        <v>Materiais</v>
      </c>
    </row>
    <row r="16997" spans="1:12" x14ac:dyDescent="0.3">
      <c r="A16997" s="82" t="str">
        <f t="shared" si="530"/>
        <v>2020</v>
      </c>
      <c r="B16997" s="260" t="s">
        <v>2228</v>
      </c>
      <c r="C16997" s="261" t="s">
        <v>138</v>
      </c>
      <c r="D16997" s="74" t="str">
        <f t="shared" si="531"/>
        <v>jan/2020</v>
      </c>
      <c r="E16997" s="264">
        <v>43859</v>
      </c>
      <c r="F16997" s="282">
        <v>1125</v>
      </c>
      <c r="G16997" s="282" t="s">
        <v>2229</v>
      </c>
      <c r="H16997" s="265" t="s">
        <v>3467</v>
      </c>
      <c r="I16997" s="265" t="s">
        <v>157</v>
      </c>
      <c r="J16997" s="266">
        <v>-10095.5</v>
      </c>
      <c r="K16997" s="83" t="str">
        <f>IFERROR(IFERROR(VLOOKUP(I16997,'DE-PARA'!B:D,3,0),VLOOKUP(I16997,'DE-PARA'!C:D,2,0)),"NÃO ENCONTRADO")</f>
        <v>Materiais</v>
      </c>
      <c r="L16997" s="50" t="str">
        <f>VLOOKUP(K16997,'Base -Receita-Despesa'!$B:$AS,1,FALSE)</f>
        <v>Materiais</v>
      </c>
    </row>
    <row r="16998" spans="1:12" x14ac:dyDescent="0.3">
      <c r="A16998" s="82" t="str">
        <f t="shared" si="530"/>
        <v>2020</v>
      </c>
      <c r="B16998" s="260" t="s">
        <v>2228</v>
      </c>
      <c r="C16998" s="261" t="s">
        <v>138</v>
      </c>
      <c r="D16998" s="74" t="str">
        <f t="shared" si="531"/>
        <v>jan/2020</v>
      </c>
      <c r="E16998" s="264">
        <v>43859</v>
      </c>
      <c r="F16998" s="282">
        <v>10252</v>
      </c>
      <c r="G16998" s="282" t="s">
        <v>2229</v>
      </c>
      <c r="H16998" s="265" t="s">
        <v>2299</v>
      </c>
      <c r="I16998" s="265" t="s">
        <v>2181</v>
      </c>
      <c r="J16998" s="266">
        <v>-4025.06</v>
      </c>
      <c r="K16998" s="83" t="str">
        <f>IFERROR(IFERROR(VLOOKUP(I16998,'DE-PARA'!B:D,3,0),VLOOKUP(I16998,'DE-PARA'!C:D,2,0)),"NÃO ENCONTRADO")</f>
        <v>Materiais</v>
      </c>
      <c r="L16998" s="50" t="str">
        <f>VLOOKUP(K16998,'Base -Receita-Despesa'!$B:$AS,1,FALSE)</f>
        <v>Materiais</v>
      </c>
    </row>
    <row r="16999" spans="1:12" x14ac:dyDescent="0.3">
      <c r="A16999" s="82" t="str">
        <f t="shared" si="530"/>
        <v>2020</v>
      </c>
      <c r="B16999" s="260" t="s">
        <v>2228</v>
      </c>
      <c r="C16999" s="261" t="s">
        <v>138</v>
      </c>
      <c r="D16999" s="74" t="str">
        <f t="shared" si="531"/>
        <v>jan/2020</v>
      </c>
      <c r="E16999" s="264">
        <v>43859</v>
      </c>
      <c r="F16999" s="282">
        <v>10252</v>
      </c>
      <c r="G16999" s="282" t="s">
        <v>2229</v>
      </c>
      <c r="H16999" s="265" t="s">
        <v>2299</v>
      </c>
      <c r="I16999" s="265" t="s">
        <v>562</v>
      </c>
      <c r="J16999" s="265">
        <v>-433.88</v>
      </c>
      <c r="K16999" s="83" t="str">
        <f>IFERROR(IFERROR(VLOOKUP(I16999,'DE-PARA'!B:D,3,0),VLOOKUP(I16999,'DE-PARA'!C:D,2,0)),"NÃO ENCONTRADO")</f>
        <v>Outras Saídas</v>
      </c>
      <c r="L16999" s="50" t="str">
        <f>VLOOKUP(K16999,'Base -Receita-Despesa'!$B:$AS,1,FALSE)</f>
        <v>Outras Saídas</v>
      </c>
    </row>
    <row r="17000" spans="1:12" x14ac:dyDescent="0.3">
      <c r="A17000" s="82" t="str">
        <f t="shared" si="530"/>
        <v>2020</v>
      </c>
      <c r="B17000" s="260" t="s">
        <v>2228</v>
      </c>
      <c r="C17000" s="261" t="s">
        <v>138</v>
      </c>
      <c r="D17000" s="74" t="str">
        <f t="shared" si="531"/>
        <v>jan/2020</v>
      </c>
      <c r="E17000" s="264">
        <v>43859</v>
      </c>
      <c r="F17000" s="282">
        <v>11026</v>
      </c>
      <c r="G17000" s="282" t="s">
        <v>2229</v>
      </c>
      <c r="H17000" s="265" t="s">
        <v>2299</v>
      </c>
      <c r="I17000" s="265" t="s">
        <v>2181</v>
      </c>
      <c r="J17000" s="266">
        <v>-4762</v>
      </c>
      <c r="K17000" s="83" t="str">
        <f>IFERROR(IFERROR(VLOOKUP(I17000,'DE-PARA'!B:D,3,0),VLOOKUP(I17000,'DE-PARA'!C:D,2,0)),"NÃO ENCONTRADO")</f>
        <v>Materiais</v>
      </c>
      <c r="L17000" s="50" t="str">
        <f>VLOOKUP(K17000,'Base -Receita-Despesa'!$B:$AS,1,FALSE)</f>
        <v>Materiais</v>
      </c>
    </row>
    <row r="17001" spans="1:12" x14ac:dyDescent="0.3">
      <c r="A17001" s="82" t="str">
        <f t="shared" si="530"/>
        <v>2020</v>
      </c>
      <c r="B17001" s="260" t="s">
        <v>2228</v>
      </c>
      <c r="C17001" s="261" t="s">
        <v>138</v>
      </c>
      <c r="D17001" s="74" t="str">
        <f t="shared" si="531"/>
        <v>jan/2020</v>
      </c>
      <c r="E17001" s="264">
        <v>43859</v>
      </c>
      <c r="F17001" s="282">
        <v>11026</v>
      </c>
      <c r="G17001" s="282" t="s">
        <v>2229</v>
      </c>
      <c r="H17001" s="265" t="s">
        <v>2299</v>
      </c>
      <c r="I17001" s="265" t="s">
        <v>562</v>
      </c>
      <c r="J17001" s="265">
        <v>-433.88</v>
      </c>
      <c r="K17001" s="83" t="str">
        <f>IFERROR(IFERROR(VLOOKUP(I17001,'DE-PARA'!B:D,3,0),VLOOKUP(I17001,'DE-PARA'!C:D,2,0)),"NÃO ENCONTRADO")</f>
        <v>Outras Saídas</v>
      </c>
      <c r="L17001" s="50" t="str">
        <f>VLOOKUP(K17001,'Base -Receita-Despesa'!$B:$AS,1,FALSE)</f>
        <v>Outras Saídas</v>
      </c>
    </row>
    <row r="17002" spans="1:12" x14ac:dyDescent="0.3">
      <c r="A17002" s="82" t="str">
        <f t="shared" ref="A17002:A17065" si="532">IF(K17002="NÃO ENCONTRADO",0,RIGHT(D17002,4))</f>
        <v>2020</v>
      </c>
      <c r="B17002" s="260" t="s">
        <v>2228</v>
      </c>
      <c r="C17002" s="261" t="s">
        <v>138</v>
      </c>
      <c r="D17002" s="74" t="str">
        <f t="shared" si="531"/>
        <v>jan/2020</v>
      </c>
      <c r="E17002" s="264">
        <v>43859</v>
      </c>
      <c r="F17002" s="282" t="s">
        <v>1261</v>
      </c>
      <c r="G17002" s="282" t="s">
        <v>2229</v>
      </c>
      <c r="H17002" s="265" t="s">
        <v>2250</v>
      </c>
      <c r="I17002" s="265" t="s">
        <v>135</v>
      </c>
      <c r="J17002" s="265">
        <v>-9.5</v>
      </c>
      <c r="K17002" s="83" t="str">
        <f>IFERROR(IFERROR(VLOOKUP(I17002,'DE-PARA'!B:D,3,0),VLOOKUP(I17002,'DE-PARA'!C:D,2,0)),"NÃO ENCONTRADO")</f>
        <v>Outras Saídas</v>
      </c>
      <c r="L17002" s="50" t="str">
        <f>VLOOKUP(K17002,'Base -Receita-Despesa'!$B:$AS,1,FALSE)</f>
        <v>Outras Saídas</v>
      </c>
    </row>
    <row r="17003" spans="1:12" x14ac:dyDescent="0.3">
      <c r="A17003" s="82" t="str">
        <f t="shared" si="532"/>
        <v>2020</v>
      </c>
      <c r="B17003" s="260" t="s">
        <v>2228</v>
      </c>
      <c r="C17003" s="261" t="s">
        <v>138</v>
      </c>
      <c r="D17003" s="74" t="str">
        <f t="shared" si="531"/>
        <v>jan/2020</v>
      </c>
      <c r="E17003" s="264">
        <v>43859</v>
      </c>
      <c r="F17003" s="282" t="s">
        <v>1261</v>
      </c>
      <c r="G17003" s="282" t="s">
        <v>2229</v>
      </c>
      <c r="H17003" s="265" t="s">
        <v>2250</v>
      </c>
      <c r="I17003" s="265" t="s">
        <v>135</v>
      </c>
      <c r="J17003" s="265">
        <v>-9.5</v>
      </c>
      <c r="K17003" s="83" t="str">
        <f>IFERROR(IFERROR(VLOOKUP(I17003,'DE-PARA'!B:D,3,0),VLOOKUP(I17003,'DE-PARA'!C:D,2,0)),"NÃO ENCONTRADO")</f>
        <v>Outras Saídas</v>
      </c>
      <c r="L17003" s="50" t="str">
        <f>VLOOKUP(K17003,'Base -Receita-Despesa'!$B:$AS,1,FALSE)</f>
        <v>Outras Saídas</v>
      </c>
    </row>
    <row r="17004" spans="1:12" x14ac:dyDescent="0.3">
      <c r="A17004" s="82" t="str">
        <f t="shared" si="532"/>
        <v>2020</v>
      </c>
      <c r="B17004" s="260" t="s">
        <v>2228</v>
      </c>
      <c r="C17004" s="261" t="s">
        <v>138</v>
      </c>
      <c r="D17004" s="74" t="str">
        <f t="shared" si="531"/>
        <v>jan/2020</v>
      </c>
      <c r="E17004" s="264">
        <v>43859</v>
      </c>
      <c r="F17004" s="282" t="s">
        <v>1261</v>
      </c>
      <c r="G17004" s="282" t="s">
        <v>2229</v>
      </c>
      <c r="H17004" s="265" t="s">
        <v>2250</v>
      </c>
      <c r="I17004" s="265" t="s">
        <v>135</v>
      </c>
      <c r="J17004" s="265">
        <v>-9.5</v>
      </c>
      <c r="K17004" s="83" t="str">
        <f>IFERROR(IFERROR(VLOOKUP(I17004,'DE-PARA'!B:D,3,0),VLOOKUP(I17004,'DE-PARA'!C:D,2,0)),"NÃO ENCONTRADO")</f>
        <v>Outras Saídas</v>
      </c>
      <c r="L17004" s="50" t="str">
        <f>VLOOKUP(K17004,'Base -Receita-Despesa'!$B:$AS,1,FALSE)</f>
        <v>Outras Saídas</v>
      </c>
    </row>
    <row r="17005" spans="1:12" x14ac:dyDescent="0.3">
      <c r="A17005" s="82" t="str">
        <f t="shared" si="532"/>
        <v>2020</v>
      </c>
      <c r="B17005" s="260" t="s">
        <v>2228</v>
      </c>
      <c r="C17005" s="261" t="s">
        <v>138</v>
      </c>
      <c r="D17005" s="74" t="str">
        <f t="shared" si="531"/>
        <v>jan/2020</v>
      </c>
      <c r="E17005" s="264">
        <v>43859</v>
      </c>
      <c r="F17005" s="282" t="s">
        <v>1261</v>
      </c>
      <c r="G17005" s="282" t="s">
        <v>2229</v>
      </c>
      <c r="H17005" s="265" t="s">
        <v>2250</v>
      </c>
      <c r="I17005" s="265" t="s">
        <v>135</v>
      </c>
      <c r="J17005" s="265">
        <v>-9.5</v>
      </c>
      <c r="K17005" s="83" t="str">
        <f>IFERROR(IFERROR(VLOOKUP(I17005,'DE-PARA'!B:D,3,0),VLOOKUP(I17005,'DE-PARA'!C:D,2,0)),"NÃO ENCONTRADO")</f>
        <v>Outras Saídas</v>
      </c>
      <c r="L17005" s="50" t="str">
        <f>VLOOKUP(K17005,'Base -Receita-Despesa'!$B:$AS,1,FALSE)</f>
        <v>Outras Saídas</v>
      </c>
    </row>
    <row r="17006" spans="1:12" x14ac:dyDescent="0.3">
      <c r="A17006" s="82" t="str">
        <f t="shared" si="532"/>
        <v>2020</v>
      </c>
      <c r="B17006" s="260" t="s">
        <v>2228</v>
      </c>
      <c r="C17006" s="261" t="s">
        <v>138</v>
      </c>
      <c r="D17006" s="74" t="str">
        <f t="shared" si="531"/>
        <v>jan/2020</v>
      </c>
      <c r="E17006" s="264">
        <v>43859</v>
      </c>
      <c r="F17006" s="282" t="s">
        <v>1261</v>
      </c>
      <c r="G17006" s="282" t="s">
        <v>2229</v>
      </c>
      <c r="H17006" s="265" t="s">
        <v>2250</v>
      </c>
      <c r="I17006" s="265" t="s">
        <v>135</v>
      </c>
      <c r="J17006" s="265">
        <v>-9.5</v>
      </c>
      <c r="K17006" s="83" t="str">
        <f>IFERROR(IFERROR(VLOOKUP(I17006,'DE-PARA'!B:D,3,0),VLOOKUP(I17006,'DE-PARA'!C:D,2,0)),"NÃO ENCONTRADO")</f>
        <v>Outras Saídas</v>
      </c>
      <c r="L17006" s="50" t="str">
        <f>VLOOKUP(K17006,'Base -Receita-Despesa'!$B:$AS,1,FALSE)</f>
        <v>Outras Saídas</v>
      </c>
    </row>
    <row r="17007" spans="1:12" x14ac:dyDescent="0.3">
      <c r="A17007" s="82" t="str">
        <f t="shared" si="532"/>
        <v>2020</v>
      </c>
      <c r="B17007" s="260" t="s">
        <v>2228</v>
      </c>
      <c r="C17007" s="261" t="s">
        <v>138</v>
      </c>
      <c r="D17007" s="74" t="str">
        <f t="shared" si="531"/>
        <v>jan/2020</v>
      </c>
      <c r="E17007" s="264">
        <v>43859</v>
      </c>
      <c r="F17007" s="282" t="s">
        <v>1261</v>
      </c>
      <c r="G17007" s="282" t="s">
        <v>2229</v>
      </c>
      <c r="H17007" s="265" t="s">
        <v>2250</v>
      </c>
      <c r="I17007" s="265" t="s">
        <v>135</v>
      </c>
      <c r="J17007" s="265">
        <v>-9.5</v>
      </c>
      <c r="K17007" s="83" t="str">
        <f>IFERROR(IFERROR(VLOOKUP(I17007,'DE-PARA'!B:D,3,0),VLOOKUP(I17007,'DE-PARA'!C:D,2,0)),"NÃO ENCONTRADO")</f>
        <v>Outras Saídas</v>
      </c>
      <c r="L17007" s="50" t="str">
        <f>VLOOKUP(K17007,'Base -Receita-Despesa'!$B:$AS,1,FALSE)</f>
        <v>Outras Saídas</v>
      </c>
    </row>
    <row r="17008" spans="1:12" x14ac:dyDescent="0.3">
      <c r="A17008" s="82" t="str">
        <f t="shared" si="532"/>
        <v>2020</v>
      </c>
      <c r="B17008" s="260" t="s">
        <v>2228</v>
      </c>
      <c r="C17008" s="261" t="s">
        <v>138</v>
      </c>
      <c r="D17008" s="74" t="str">
        <f t="shared" si="531"/>
        <v>jan/2020</v>
      </c>
      <c r="E17008" s="264">
        <v>43859</v>
      </c>
      <c r="F17008" s="282" t="s">
        <v>1261</v>
      </c>
      <c r="G17008" s="282" t="s">
        <v>2229</v>
      </c>
      <c r="H17008" s="265" t="s">
        <v>2250</v>
      </c>
      <c r="I17008" s="265" t="s">
        <v>135</v>
      </c>
      <c r="J17008" s="265">
        <v>-9.5</v>
      </c>
      <c r="K17008" s="83" t="str">
        <f>IFERROR(IFERROR(VLOOKUP(I17008,'DE-PARA'!B:D,3,0),VLOOKUP(I17008,'DE-PARA'!C:D,2,0)),"NÃO ENCONTRADO")</f>
        <v>Outras Saídas</v>
      </c>
      <c r="L17008" s="50" t="str">
        <f>VLOOKUP(K17008,'Base -Receita-Despesa'!$B:$AS,1,FALSE)</f>
        <v>Outras Saídas</v>
      </c>
    </row>
    <row r="17009" spans="1:12" x14ac:dyDescent="0.3">
      <c r="A17009" s="82" t="str">
        <f t="shared" si="532"/>
        <v>2020</v>
      </c>
      <c r="B17009" s="260" t="s">
        <v>2228</v>
      </c>
      <c r="C17009" s="261" t="s">
        <v>138</v>
      </c>
      <c r="D17009" s="74" t="str">
        <f t="shared" si="531"/>
        <v>jan/2020</v>
      </c>
      <c r="E17009" s="264">
        <v>43859</v>
      </c>
      <c r="F17009" s="282" t="s">
        <v>1261</v>
      </c>
      <c r="G17009" s="282" t="s">
        <v>2229</v>
      </c>
      <c r="H17009" s="265" t="s">
        <v>2250</v>
      </c>
      <c r="I17009" s="265" t="s">
        <v>135</v>
      </c>
      <c r="J17009" s="265">
        <v>-9.5</v>
      </c>
      <c r="K17009" s="83" t="str">
        <f>IFERROR(IFERROR(VLOOKUP(I17009,'DE-PARA'!B:D,3,0),VLOOKUP(I17009,'DE-PARA'!C:D,2,0)),"NÃO ENCONTRADO")</f>
        <v>Outras Saídas</v>
      </c>
      <c r="L17009" s="50" t="str">
        <f>VLOOKUP(K17009,'Base -Receita-Despesa'!$B:$AS,1,FALSE)</f>
        <v>Outras Saídas</v>
      </c>
    </row>
    <row r="17010" spans="1:12" x14ac:dyDescent="0.3">
      <c r="A17010" s="82" t="str">
        <f t="shared" si="532"/>
        <v>2020</v>
      </c>
      <c r="B17010" s="260" t="s">
        <v>2228</v>
      </c>
      <c r="C17010" s="261" t="s">
        <v>138</v>
      </c>
      <c r="D17010" s="74" t="str">
        <f t="shared" si="531"/>
        <v>jan/2020</v>
      </c>
      <c r="E17010" s="264">
        <v>43859</v>
      </c>
      <c r="F17010" s="282" t="s">
        <v>1261</v>
      </c>
      <c r="G17010" s="282" t="s">
        <v>2229</v>
      </c>
      <c r="H17010" s="265" t="s">
        <v>2250</v>
      </c>
      <c r="I17010" s="265" t="s">
        <v>135</v>
      </c>
      <c r="J17010" s="265">
        <v>-9.5</v>
      </c>
      <c r="K17010" s="83" t="str">
        <f>IFERROR(IFERROR(VLOOKUP(I17010,'DE-PARA'!B:D,3,0),VLOOKUP(I17010,'DE-PARA'!C:D,2,0)),"NÃO ENCONTRADO")</f>
        <v>Outras Saídas</v>
      </c>
      <c r="L17010" s="50" t="str">
        <f>VLOOKUP(K17010,'Base -Receita-Despesa'!$B:$AS,1,FALSE)</f>
        <v>Outras Saídas</v>
      </c>
    </row>
    <row r="17011" spans="1:12" x14ac:dyDescent="0.3">
      <c r="A17011" s="82" t="str">
        <f t="shared" si="532"/>
        <v>2020</v>
      </c>
      <c r="B17011" s="260" t="s">
        <v>2228</v>
      </c>
      <c r="C17011" s="261" t="s">
        <v>138</v>
      </c>
      <c r="D17011" s="74" t="str">
        <f t="shared" si="531"/>
        <v>jan/2020</v>
      </c>
      <c r="E17011" s="264">
        <v>43859</v>
      </c>
      <c r="F17011" s="282" t="s">
        <v>1070</v>
      </c>
      <c r="G17011" s="282" t="s">
        <v>2229</v>
      </c>
      <c r="H17011" s="265" t="s">
        <v>1071</v>
      </c>
      <c r="I17011" s="265" t="s">
        <v>2237</v>
      </c>
      <c r="J17011" s="266">
        <v>31228.34</v>
      </c>
      <c r="K17011" s="83" t="str">
        <f>IFERROR(IFERROR(VLOOKUP(I17011,'DE-PARA'!B:D,3,0),VLOOKUP(I17011,'DE-PARA'!C:D,2,0)),"NÃO ENCONTRADO")</f>
        <v>Entrada Conta Aplicação (+)</v>
      </c>
      <c r="L17011" s="50" t="str">
        <f>VLOOKUP(K17011,'Base -Receita-Despesa'!$B:$AS,1,FALSE)</f>
        <v>ENTRADA CONTA APLICAÇÃO (+)</v>
      </c>
    </row>
    <row r="17012" spans="1:12" x14ac:dyDescent="0.3">
      <c r="A17012" s="82" t="str">
        <f t="shared" si="532"/>
        <v>2020</v>
      </c>
      <c r="B17012" s="260" t="s">
        <v>2228</v>
      </c>
      <c r="C17012" s="261" t="s">
        <v>138</v>
      </c>
      <c r="D17012" s="74" t="str">
        <f t="shared" si="531"/>
        <v>jan/2020</v>
      </c>
      <c r="E17012" s="264">
        <v>43861</v>
      </c>
      <c r="F17012" s="282" t="s">
        <v>3376</v>
      </c>
      <c r="G17012" s="282" t="s">
        <v>2229</v>
      </c>
      <c r="H17012" s="265" t="s">
        <v>883</v>
      </c>
      <c r="I17012" s="265" t="s">
        <v>130</v>
      </c>
      <c r="J17012" s="266">
        <v>-34326.9</v>
      </c>
      <c r="K17012" s="83" t="str">
        <f>IFERROR(IFERROR(VLOOKUP(I17012,'DE-PARA'!B:D,3,0),VLOOKUP(I17012,'DE-PARA'!C:D,2,0)),"NÃO ENCONTRADO")</f>
        <v>Rescisões Trabalhistas</v>
      </c>
      <c r="L17012" s="50" t="str">
        <f>VLOOKUP(K17012,'Base -Receita-Despesa'!$B:$AS,1,FALSE)</f>
        <v>Rescisões Trabalhistas</v>
      </c>
    </row>
    <row r="17013" spans="1:12" x14ac:dyDescent="0.3">
      <c r="A17013" s="82" t="str">
        <f t="shared" si="532"/>
        <v>2020</v>
      </c>
      <c r="B17013" s="260" t="s">
        <v>2228</v>
      </c>
      <c r="C17013" s="261" t="s">
        <v>138</v>
      </c>
      <c r="D17013" s="74" t="str">
        <f t="shared" si="531"/>
        <v>jan/2020</v>
      </c>
      <c r="E17013" s="264">
        <v>43861</v>
      </c>
      <c r="F17013" s="282">
        <v>2506734</v>
      </c>
      <c r="G17013" s="282" t="s">
        <v>2229</v>
      </c>
      <c r="H17013" s="265" t="s">
        <v>5175</v>
      </c>
      <c r="I17013" s="265" t="s">
        <v>145</v>
      </c>
      <c r="J17013" s="266">
        <v>-21776.26</v>
      </c>
      <c r="K17013" s="83" t="str">
        <f>IFERROR(IFERROR(VLOOKUP(I17013,'DE-PARA'!B:D,3,0),VLOOKUP(I17013,'DE-PARA'!C:D,2,0)),"NÃO ENCONTRADO")</f>
        <v>Serviços</v>
      </c>
      <c r="L17013" s="50" t="str">
        <f>VLOOKUP(K17013,'Base -Receita-Despesa'!$B:$AS,1,FALSE)</f>
        <v>Serviços</v>
      </c>
    </row>
    <row r="17014" spans="1:12" x14ac:dyDescent="0.3">
      <c r="A17014" s="82" t="str">
        <f t="shared" si="532"/>
        <v>2020</v>
      </c>
      <c r="B17014" s="260" t="s">
        <v>2228</v>
      </c>
      <c r="C17014" s="261" t="s">
        <v>138</v>
      </c>
      <c r="D17014" s="74" t="str">
        <f t="shared" si="531"/>
        <v>jan/2020</v>
      </c>
      <c r="E17014" s="264">
        <v>43861</v>
      </c>
      <c r="F17014" s="282" t="s">
        <v>4412</v>
      </c>
      <c r="G17014" s="282" t="s">
        <v>2229</v>
      </c>
      <c r="H17014" s="265" t="s">
        <v>883</v>
      </c>
      <c r="I17014" s="265" t="s">
        <v>130</v>
      </c>
      <c r="J17014" s="266">
        <v>-15742.85</v>
      </c>
      <c r="K17014" s="83" t="str">
        <f>IFERROR(IFERROR(VLOOKUP(I17014,'DE-PARA'!B:D,3,0),VLOOKUP(I17014,'DE-PARA'!C:D,2,0)),"NÃO ENCONTRADO")</f>
        <v>Rescisões Trabalhistas</v>
      </c>
      <c r="L17014" s="50" t="str">
        <f>VLOOKUP(K17014,'Base -Receita-Despesa'!$B:$AS,1,FALSE)</f>
        <v>Rescisões Trabalhistas</v>
      </c>
    </row>
    <row r="17015" spans="1:12" x14ac:dyDescent="0.3">
      <c r="A17015" s="82" t="str">
        <f t="shared" si="532"/>
        <v>2020</v>
      </c>
      <c r="B17015" s="260" t="s">
        <v>2228</v>
      </c>
      <c r="C17015" s="261" t="s">
        <v>138</v>
      </c>
      <c r="D17015" s="74" t="str">
        <f t="shared" si="531"/>
        <v>jan/2020</v>
      </c>
      <c r="E17015" s="264">
        <v>43861</v>
      </c>
      <c r="F17015" s="282">
        <v>15781</v>
      </c>
      <c r="G17015" s="282" t="s">
        <v>2229</v>
      </c>
      <c r="H17015" s="265" t="s">
        <v>5131</v>
      </c>
      <c r="I17015" s="265" t="s">
        <v>200</v>
      </c>
      <c r="J17015" s="266">
        <v>-9308.61</v>
      </c>
      <c r="K17015" s="83" t="str">
        <f>IFERROR(IFERROR(VLOOKUP(I17015,'DE-PARA'!B:D,3,0),VLOOKUP(I17015,'DE-PARA'!C:D,2,0)),"NÃO ENCONTRADO")</f>
        <v>Serviços</v>
      </c>
      <c r="L17015" s="50" t="str">
        <f>VLOOKUP(K17015,'Base -Receita-Despesa'!$B:$AS,1,FALSE)</f>
        <v>Serviços</v>
      </c>
    </row>
    <row r="17016" spans="1:12" x14ac:dyDescent="0.3">
      <c r="A17016" s="82" t="str">
        <f t="shared" si="532"/>
        <v>2020</v>
      </c>
      <c r="B17016" s="260" t="s">
        <v>2228</v>
      </c>
      <c r="C17016" s="261" t="s">
        <v>138</v>
      </c>
      <c r="D17016" s="74" t="str">
        <f t="shared" si="531"/>
        <v>jan/2020</v>
      </c>
      <c r="E17016" s="264">
        <v>43861</v>
      </c>
      <c r="F17016" s="282">
        <v>21631</v>
      </c>
      <c r="G17016" s="282" t="s">
        <v>2229</v>
      </c>
      <c r="H17016" s="265" t="s">
        <v>2370</v>
      </c>
      <c r="I17016" s="265" t="s">
        <v>145</v>
      </c>
      <c r="J17016" s="266">
        <v>-4996.57</v>
      </c>
      <c r="K17016" s="83" t="str">
        <f>IFERROR(IFERROR(VLOOKUP(I17016,'DE-PARA'!B:D,3,0),VLOOKUP(I17016,'DE-PARA'!C:D,2,0)),"NÃO ENCONTRADO")</f>
        <v>Serviços</v>
      </c>
      <c r="L17016" s="50" t="str">
        <f>VLOOKUP(K17016,'Base -Receita-Despesa'!$B:$AS,1,FALSE)</f>
        <v>Serviços</v>
      </c>
    </row>
    <row r="17017" spans="1:12" x14ac:dyDescent="0.3">
      <c r="A17017" s="82" t="str">
        <f t="shared" si="532"/>
        <v>2020</v>
      </c>
      <c r="B17017" s="260" t="s">
        <v>2228</v>
      </c>
      <c r="C17017" s="261" t="s">
        <v>138</v>
      </c>
      <c r="D17017" s="74" t="str">
        <f t="shared" si="531"/>
        <v>jan/2020</v>
      </c>
      <c r="E17017" s="264">
        <v>43861</v>
      </c>
      <c r="F17017" s="282" t="s">
        <v>3376</v>
      </c>
      <c r="G17017" s="282" t="s">
        <v>2229</v>
      </c>
      <c r="H17017" s="265" t="s">
        <v>2847</v>
      </c>
      <c r="I17017" s="265" t="s">
        <v>130</v>
      </c>
      <c r="J17017" s="266">
        <v>-4340.8599999999997</v>
      </c>
      <c r="K17017" s="83" t="str">
        <f>IFERROR(IFERROR(VLOOKUP(I17017,'DE-PARA'!B:D,3,0),VLOOKUP(I17017,'DE-PARA'!C:D,2,0)),"NÃO ENCONTRADO")</f>
        <v>Rescisões Trabalhistas</v>
      </c>
      <c r="L17017" s="50" t="str">
        <f>VLOOKUP(K17017,'Base -Receita-Despesa'!$B:$AS,1,FALSE)</f>
        <v>Rescisões Trabalhistas</v>
      </c>
    </row>
    <row r="17018" spans="1:12" x14ac:dyDescent="0.3">
      <c r="A17018" s="82" t="str">
        <f t="shared" si="532"/>
        <v>2020</v>
      </c>
      <c r="B17018" s="260" t="s">
        <v>2228</v>
      </c>
      <c r="C17018" s="261" t="s">
        <v>138</v>
      </c>
      <c r="D17018" s="74" t="str">
        <f t="shared" si="531"/>
        <v>jan/2020</v>
      </c>
      <c r="E17018" s="264">
        <v>43861</v>
      </c>
      <c r="F17018" s="282">
        <v>7431</v>
      </c>
      <c r="G17018" s="282" t="s">
        <v>2229</v>
      </c>
      <c r="H17018" s="265" t="s">
        <v>4691</v>
      </c>
      <c r="I17018" s="265" t="s">
        <v>618</v>
      </c>
      <c r="J17018" s="266">
        <v>-3500</v>
      </c>
      <c r="K17018" s="83" t="str">
        <f>IFERROR(IFERROR(VLOOKUP(I17018,'DE-PARA'!B:D,3,0),VLOOKUP(I17018,'DE-PARA'!C:D,2,0)),"NÃO ENCONTRADO")</f>
        <v>Serviços</v>
      </c>
      <c r="L17018" s="50" t="str">
        <f>VLOOKUP(K17018,'Base -Receita-Despesa'!$B:$AS,1,FALSE)</f>
        <v>Serviços</v>
      </c>
    </row>
    <row r="17019" spans="1:12" x14ac:dyDescent="0.3">
      <c r="A17019" s="82" t="str">
        <f t="shared" si="532"/>
        <v>2020</v>
      </c>
      <c r="B17019" s="260" t="s">
        <v>2228</v>
      </c>
      <c r="C17019" s="261" t="s">
        <v>138</v>
      </c>
      <c r="D17019" s="74" t="str">
        <f t="shared" si="531"/>
        <v>jan/2020</v>
      </c>
      <c r="E17019" s="264">
        <v>43861</v>
      </c>
      <c r="F17019" s="282">
        <v>14604</v>
      </c>
      <c r="G17019" s="282" t="s">
        <v>2229</v>
      </c>
      <c r="H17019" s="265" t="s">
        <v>5170</v>
      </c>
      <c r="I17019" s="265" t="s">
        <v>2182</v>
      </c>
      <c r="J17019" s="266">
        <v>-3215.5</v>
      </c>
      <c r="K17019" s="83" t="str">
        <f>IFERROR(IFERROR(VLOOKUP(I17019,'DE-PARA'!B:D,3,0),VLOOKUP(I17019,'DE-PARA'!C:D,2,0)),"NÃO ENCONTRADO")</f>
        <v>Materiais</v>
      </c>
      <c r="L17019" s="50" t="str">
        <f>VLOOKUP(K17019,'Base -Receita-Despesa'!$B:$AS,1,FALSE)</f>
        <v>Materiais</v>
      </c>
    </row>
    <row r="17020" spans="1:12" x14ac:dyDescent="0.3">
      <c r="A17020" s="82" t="str">
        <f t="shared" si="532"/>
        <v>2020</v>
      </c>
      <c r="B17020" s="260" t="s">
        <v>2228</v>
      </c>
      <c r="C17020" s="261" t="s">
        <v>138</v>
      </c>
      <c r="D17020" s="74" t="str">
        <f t="shared" si="531"/>
        <v>jan/2020</v>
      </c>
      <c r="E17020" s="264">
        <v>43861</v>
      </c>
      <c r="F17020" s="282" t="s">
        <v>4412</v>
      </c>
      <c r="G17020" s="282" t="s">
        <v>2229</v>
      </c>
      <c r="H17020" s="265" t="s">
        <v>2847</v>
      </c>
      <c r="I17020" s="265" t="s">
        <v>130</v>
      </c>
      <c r="J17020" s="266">
        <v>-2275.5500000000002</v>
      </c>
      <c r="K17020" s="83" t="str">
        <f>IFERROR(IFERROR(VLOOKUP(I17020,'DE-PARA'!B:D,3,0),VLOOKUP(I17020,'DE-PARA'!C:D,2,0)),"NÃO ENCONTRADO")</f>
        <v>Rescisões Trabalhistas</v>
      </c>
      <c r="L17020" s="50" t="str">
        <f>VLOOKUP(K17020,'Base -Receita-Despesa'!$B:$AS,1,FALSE)</f>
        <v>Rescisões Trabalhistas</v>
      </c>
    </row>
    <row r="17021" spans="1:12" x14ac:dyDescent="0.3">
      <c r="A17021" s="82" t="str">
        <f t="shared" si="532"/>
        <v>2020</v>
      </c>
      <c r="B17021" s="260" t="s">
        <v>2228</v>
      </c>
      <c r="C17021" s="261" t="s">
        <v>138</v>
      </c>
      <c r="D17021" s="74" t="str">
        <f t="shared" si="531"/>
        <v>jan/2020</v>
      </c>
      <c r="E17021" s="264">
        <v>43861</v>
      </c>
      <c r="F17021" s="282">
        <v>15146</v>
      </c>
      <c r="G17021" s="282" t="s">
        <v>2229</v>
      </c>
      <c r="H17021" s="265" t="s">
        <v>5170</v>
      </c>
      <c r="I17021" s="265" t="s">
        <v>2182</v>
      </c>
      <c r="J17021" s="266">
        <v>-2046</v>
      </c>
      <c r="K17021" s="83" t="str">
        <f>IFERROR(IFERROR(VLOOKUP(I17021,'DE-PARA'!B:D,3,0),VLOOKUP(I17021,'DE-PARA'!C:D,2,0)),"NÃO ENCONTRADO")</f>
        <v>Materiais</v>
      </c>
      <c r="L17021" s="50" t="str">
        <f>VLOOKUP(K17021,'Base -Receita-Despesa'!$B:$AS,1,FALSE)</f>
        <v>Materiais</v>
      </c>
    </row>
    <row r="17022" spans="1:12" x14ac:dyDescent="0.3">
      <c r="A17022" s="82" t="str">
        <f t="shared" si="532"/>
        <v>2020</v>
      </c>
      <c r="B17022" s="260" t="s">
        <v>2228</v>
      </c>
      <c r="C17022" s="261" t="s">
        <v>138</v>
      </c>
      <c r="D17022" s="74" t="str">
        <f t="shared" si="531"/>
        <v>jan/2020</v>
      </c>
      <c r="E17022" s="264">
        <v>43861</v>
      </c>
      <c r="F17022" s="282">
        <v>15284</v>
      </c>
      <c r="G17022" s="282" t="s">
        <v>2229</v>
      </c>
      <c r="H17022" s="265" t="s">
        <v>5176</v>
      </c>
      <c r="I17022" s="280" t="s">
        <v>2190</v>
      </c>
      <c r="J17022" s="266">
        <v>-1900.55</v>
      </c>
      <c r="K17022" s="83" t="str">
        <f>IFERROR(IFERROR(VLOOKUP(I17022,'DE-PARA'!B:D,3,0),VLOOKUP(I17022,'DE-PARA'!C:D,2,0)),"NÃO ENCONTRADO")</f>
        <v>Materiais</v>
      </c>
      <c r="L17022" s="50" t="str">
        <f>VLOOKUP(K17022,'Base -Receita-Despesa'!$B:$AS,1,FALSE)</f>
        <v>Materiais</v>
      </c>
    </row>
    <row r="17023" spans="1:12" x14ac:dyDescent="0.3">
      <c r="A17023" s="82" t="str">
        <f t="shared" si="532"/>
        <v>2020</v>
      </c>
      <c r="B17023" s="260" t="s">
        <v>2228</v>
      </c>
      <c r="C17023" s="261" t="s">
        <v>138</v>
      </c>
      <c r="D17023" s="74" t="str">
        <f t="shared" si="531"/>
        <v>jan/2020</v>
      </c>
      <c r="E17023" s="264">
        <v>43861</v>
      </c>
      <c r="F17023" s="282">
        <v>854</v>
      </c>
      <c r="G17023" s="282" t="s">
        <v>2229</v>
      </c>
      <c r="H17023" s="265" t="s">
        <v>5177</v>
      </c>
      <c r="I17023" s="265" t="s">
        <v>157</v>
      </c>
      <c r="J17023" s="266">
        <v>-1860</v>
      </c>
      <c r="K17023" s="83" t="str">
        <f>IFERROR(IFERROR(VLOOKUP(I17023,'DE-PARA'!B:D,3,0),VLOOKUP(I17023,'DE-PARA'!C:D,2,0)),"NÃO ENCONTRADO")</f>
        <v>Materiais</v>
      </c>
      <c r="L17023" s="50" t="str">
        <f>VLOOKUP(K17023,'Base -Receita-Despesa'!$B:$AS,1,FALSE)</f>
        <v>Materiais</v>
      </c>
    </row>
    <row r="17024" spans="1:12" x14ac:dyDescent="0.3">
      <c r="A17024" s="82" t="str">
        <f t="shared" si="532"/>
        <v>2020</v>
      </c>
      <c r="B17024" s="260" t="s">
        <v>2228</v>
      </c>
      <c r="C17024" s="261" t="s">
        <v>138</v>
      </c>
      <c r="D17024" s="74" t="str">
        <f t="shared" si="531"/>
        <v>jan/2020</v>
      </c>
      <c r="E17024" s="264">
        <v>43861</v>
      </c>
      <c r="F17024" s="282">
        <v>15529</v>
      </c>
      <c r="G17024" s="282" t="s">
        <v>2229</v>
      </c>
      <c r="H17024" s="265" t="s">
        <v>5176</v>
      </c>
      <c r="I17024" s="280" t="s">
        <v>2190</v>
      </c>
      <c r="J17024" s="266">
        <v>-1776.2</v>
      </c>
      <c r="K17024" s="83" t="str">
        <f>IFERROR(IFERROR(VLOOKUP(I17024,'DE-PARA'!B:D,3,0),VLOOKUP(I17024,'DE-PARA'!C:D,2,0)),"NÃO ENCONTRADO")</f>
        <v>Materiais</v>
      </c>
      <c r="L17024" s="50" t="str">
        <f>VLOOKUP(K17024,'Base -Receita-Despesa'!$B:$AS,1,FALSE)</f>
        <v>Materiais</v>
      </c>
    </row>
    <row r="17025" spans="1:12" x14ac:dyDescent="0.3">
      <c r="A17025" s="82" t="str">
        <f t="shared" si="532"/>
        <v>2020</v>
      </c>
      <c r="B17025" s="260" t="s">
        <v>2228</v>
      </c>
      <c r="C17025" s="261" t="s">
        <v>138</v>
      </c>
      <c r="D17025" s="74" t="str">
        <f t="shared" si="531"/>
        <v>jan/2020</v>
      </c>
      <c r="E17025" s="264">
        <v>43861</v>
      </c>
      <c r="F17025" s="282">
        <v>18531</v>
      </c>
      <c r="G17025" s="282" t="s">
        <v>2232</v>
      </c>
      <c r="H17025" s="265" t="s">
        <v>3145</v>
      </c>
      <c r="I17025" s="265" t="s">
        <v>2182</v>
      </c>
      <c r="J17025" s="266">
        <v>-1712.02</v>
      </c>
      <c r="K17025" s="83" t="str">
        <f>IFERROR(IFERROR(VLOOKUP(I17025,'DE-PARA'!B:D,3,0),VLOOKUP(I17025,'DE-PARA'!C:D,2,0)),"NÃO ENCONTRADO")</f>
        <v>Materiais</v>
      </c>
      <c r="L17025" s="50" t="str">
        <f>VLOOKUP(K17025,'Base -Receita-Despesa'!$B:$AS,1,FALSE)</f>
        <v>Materiais</v>
      </c>
    </row>
    <row r="17026" spans="1:12" x14ac:dyDescent="0.3">
      <c r="A17026" s="82" t="str">
        <f t="shared" si="532"/>
        <v>2020</v>
      </c>
      <c r="B17026" s="260" t="s">
        <v>2228</v>
      </c>
      <c r="C17026" s="261" t="s">
        <v>138</v>
      </c>
      <c r="D17026" s="74" t="str">
        <f t="shared" si="531"/>
        <v>jan/2020</v>
      </c>
      <c r="E17026" s="264">
        <v>43861</v>
      </c>
      <c r="F17026" s="282">
        <v>14970</v>
      </c>
      <c r="G17026" s="282" t="s">
        <v>2229</v>
      </c>
      <c r="H17026" s="265" t="s">
        <v>5176</v>
      </c>
      <c r="I17026" s="280" t="s">
        <v>2190</v>
      </c>
      <c r="J17026" s="266">
        <v>-1626.05</v>
      </c>
      <c r="K17026" s="83" t="str">
        <f>IFERROR(IFERROR(VLOOKUP(I17026,'DE-PARA'!B:D,3,0),VLOOKUP(I17026,'DE-PARA'!C:D,2,0)),"NÃO ENCONTRADO")</f>
        <v>Materiais</v>
      </c>
      <c r="L17026" s="50" t="str">
        <f>VLOOKUP(K17026,'Base -Receita-Despesa'!$B:$AS,1,FALSE)</f>
        <v>Materiais</v>
      </c>
    </row>
    <row r="17027" spans="1:12" x14ac:dyDescent="0.3">
      <c r="A17027" s="82" t="str">
        <f t="shared" si="532"/>
        <v>2020</v>
      </c>
      <c r="B17027" s="260" t="s">
        <v>2228</v>
      </c>
      <c r="C17027" s="261" t="s">
        <v>138</v>
      </c>
      <c r="D17027" s="74" t="str">
        <f t="shared" si="531"/>
        <v>jan/2020</v>
      </c>
      <c r="E17027" s="264">
        <v>43861</v>
      </c>
      <c r="F17027" s="282">
        <v>2237</v>
      </c>
      <c r="G17027" s="282" t="s">
        <v>2229</v>
      </c>
      <c r="H17027" s="265" t="s">
        <v>5178</v>
      </c>
      <c r="I17027" s="265" t="s">
        <v>2182</v>
      </c>
      <c r="J17027" s="266">
        <v>-1377.01</v>
      </c>
      <c r="K17027" s="83" t="str">
        <f>IFERROR(IFERROR(VLOOKUP(I17027,'DE-PARA'!B:D,3,0),VLOOKUP(I17027,'DE-PARA'!C:D,2,0)),"NÃO ENCONTRADO")</f>
        <v>Materiais</v>
      </c>
      <c r="L17027" s="50" t="str">
        <f>VLOOKUP(K17027,'Base -Receita-Despesa'!$B:$AS,1,FALSE)</f>
        <v>Materiais</v>
      </c>
    </row>
    <row r="17028" spans="1:12" x14ac:dyDescent="0.3">
      <c r="A17028" s="82" t="str">
        <f t="shared" si="532"/>
        <v>2020</v>
      </c>
      <c r="B17028" s="260" t="s">
        <v>2228</v>
      </c>
      <c r="C17028" s="261" t="s">
        <v>138</v>
      </c>
      <c r="D17028" s="74" t="str">
        <f t="shared" ref="D17028:D17091" si="533">TEXT(E17028,"mmm/aaaa")</f>
        <v>jan/2020</v>
      </c>
      <c r="E17028" s="264">
        <v>43861</v>
      </c>
      <c r="F17028" s="282">
        <v>18073</v>
      </c>
      <c r="G17028" s="282" t="s">
        <v>2229</v>
      </c>
      <c r="H17028" s="265" t="s">
        <v>3145</v>
      </c>
      <c r="I17028" s="265" t="s">
        <v>2182</v>
      </c>
      <c r="J17028" s="266">
        <v>-1298.1600000000001</v>
      </c>
      <c r="K17028" s="83" t="str">
        <f>IFERROR(IFERROR(VLOOKUP(I17028,'DE-PARA'!B:D,3,0),VLOOKUP(I17028,'DE-PARA'!C:D,2,0)),"NÃO ENCONTRADO")</f>
        <v>Materiais</v>
      </c>
      <c r="L17028" s="50" t="str">
        <f>VLOOKUP(K17028,'Base -Receita-Despesa'!$B:$AS,1,FALSE)</f>
        <v>Materiais</v>
      </c>
    </row>
    <row r="17029" spans="1:12" x14ac:dyDescent="0.3">
      <c r="A17029" s="82" t="str">
        <f t="shared" si="532"/>
        <v>2020</v>
      </c>
      <c r="B17029" s="260" t="s">
        <v>2228</v>
      </c>
      <c r="C17029" s="261" t="s">
        <v>138</v>
      </c>
      <c r="D17029" s="74" t="str">
        <f t="shared" si="533"/>
        <v>jan/2020</v>
      </c>
      <c r="E17029" s="264">
        <v>43861</v>
      </c>
      <c r="F17029" s="282">
        <v>143181</v>
      </c>
      <c r="G17029" s="282" t="s">
        <v>2229</v>
      </c>
      <c r="H17029" s="265" t="s">
        <v>5179</v>
      </c>
      <c r="I17029" s="265" t="s">
        <v>2182</v>
      </c>
      <c r="J17029" s="266">
        <v>-1115.42</v>
      </c>
      <c r="K17029" s="83" t="str">
        <f>IFERROR(IFERROR(VLOOKUP(I17029,'DE-PARA'!B:D,3,0),VLOOKUP(I17029,'DE-PARA'!C:D,2,0)),"NÃO ENCONTRADO")</f>
        <v>Materiais</v>
      </c>
      <c r="L17029" s="50" t="str">
        <f>VLOOKUP(K17029,'Base -Receita-Despesa'!$B:$AS,1,FALSE)</f>
        <v>Materiais</v>
      </c>
    </row>
    <row r="17030" spans="1:12" x14ac:dyDescent="0.3">
      <c r="A17030" s="82" t="str">
        <f t="shared" si="532"/>
        <v>2020</v>
      </c>
      <c r="B17030" s="260" t="s">
        <v>2228</v>
      </c>
      <c r="C17030" s="261" t="s">
        <v>138</v>
      </c>
      <c r="D17030" s="74" t="str">
        <f t="shared" si="533"/>
        <v>jan/2020</v>
      </c>
      <c r="E17030" s="264">
        <v>43861</v>
      </c>
      <c r="F17030" s="282">
        <v>14625</v>
      </c>
      <c r="G17030" s="282" t="s">
        <v>2229</v>
      </c>
      <c r="H17030" s="265" t="s">
        <v>5170</v>
      </c>
      <c r="I17030" s="265" t="s">
        <v>2182</v>
      </c>
      <c r="J17030" s="265">
        <v>-973</v>
      </c>
      <c r="K17030" s="83" t="str">
        <f>IFERROR(IFERROR(VLOOKUP(I17030,'DE-PARA'!B:D,3,0),VLOOKUP(I17030,'DE-PARA'!C:D,2,0)),"NÃO ENCONTRADO")</f>
        <v>Materiais</v>
      </c>
      <c r="L17030" s="50" t="str">
        <f>VLOOKUP(K17030,'Base -Receita-Despesa'!$B:$AS,1,FALSE)</f>
        <v>Materiais</v>
      </c>
    </row>
    <row r="17031" spans="1:12" x14ac:dyDescent="0.3">
      <c r="A17031" s="82" t="str">
        <f t="shared" si="532"/>
        <v>2020</v>
      </c>
      <c r="B17031" s="260" t="s">
        <v>2228</v>
      </c>
      <c r="C17031" s="261" t="s">
        <v>138</v>
      </c>
      <c r="D17031" s="74" t="str">
        <f t="shared" si="533"/>
        <v>jan/2020</v>
      </c>
      <c r="E17031" s="264">
        <v>43861</v>
      </c>
      <c r="F17031" s="282">
        <v>315221</v>
      </c>
      <c r="G17031" s="282" t="s">
        <v>2229</v>
      </c>
      <c r="H17031" s="265" t="s">
        <v>5168</v>
      </c>
      <c r="I17031" s="265" t="s">
        <v>2182</v>
      </c>
      <c r="J17031" s="265">
        <v>-722.7</v>
      </c>
      <c r="K17031" s="83" t="str">
        <f>IFERROR(IFERROR(VLOOKUP(I17031,'DE-PARA'!B:D,3,0),VLOOKUP(I17031,'DE-PARA'!C:D,2,0)),"NÃO ENCONTRADO")</f>
        <v>Materiais</v>
      </c>
      <c r="L17031" s="50" t="str">
        <f>VLOOKUP(K17031,'Base -Receita-Despesa'!$B:$AS,1,FALSE)</f>
        <v>Materiais</v>
      </c>
    </row>
    <row r="17032" spans="1:12" x14ac:dyDescent="0.3">
      <c r="A17032" s="82" t="str">
        <f t="shared" si="532"/>
        <v>2020</v>
      </c>
      <c r="B17032" s="260" t="s">
        <v>2228</v>
      </c>
      <c r="C17032" s="261" t="s">
        <v>138</v>
      </c>
      <c r="D17032" s="74" t="str">
        <f t="shared" si="533"/>
        <v>jan/2020</v>
      </c>
      <c r="E17032" s="264">
        <v>43861</v>
      </c>
      <c r="F17032" s="282">
        <v>434010</v>
      </c>
      <c r="G17032" s="282" t="s">
        <v>2229</v>
      </c>
      <c r="H17032" s="265" t="s">
        <v>4398</v>
      </c>
      <c r="I17032" s="265" t="s">
        <v>2182</v>
      </c>
      <c r="J17032" s="265">
        <v>-674.29</v>
      </c>
      <c r="K17032" s="83" t="str">
        <f>IFERROR(IFERROR(VLOOKUP(I17032,'DE-PARA'!B:D,3,0),VLOOKUP(I17032,'DE-PARA'!C:D,2,0)),"NÃO ENCONTRADO")</f>
        <v>Materiais</v>
      </c>
      <c r="L17032" s="50" t="str">
        <f>VLOOKUP(K17032,'Base -Receita-Despesa'!$B:$AS,1,FALSE)</f>
        <v>Materiais</v>
      </c>
    </row>
    <row r="17033" spans="1:12" x14ac:dyDescent="0.3">
      <c r="A17033" s="82" t="str">
        <f t="shared" si="532"/>
        <v>2020</v>
      </c>
      <c r="B17033" s="260" t="s">
        <v>2228</v>
      </c>
      <c r="C17033" s="261" t="s">
        <v>138</v>
      </c>
      <c r="D17033" s="74" t="str">
        <f t="shared" si="533"/>
        <v>jan/2020</v>
      </c>
      <c r="E17033" s="264">
        <v>43861</v>
      </c>
      <c r="F17033" s="282">
        <v>6808</v>
      </c>
      <c r="G17033" s="282" t="s">
        <v>2229</v>
      </c>
      <c r="H17033" s="265" t="s">
        <v>301</v>
      </c>
      <c r="I17033" s="265" t="s">
        <v>151</v>
      </c>
      <c r="J17033" s="265">
        <v>-620</v>
      </c>
      <c r="K17033" s="83" t="str">
        <f>IFERROR(IFERROR(VLOOKUP(I17033,'DE-PARA'!B:D,3,0),VLOOKUP(I17033,'DE-PARA'!C:D,2,0)),"NÃO ENCONTRADO")</f>
        <v>Concessionárias (água, luz e telefone)</v>
      </c>
      <c r="L17033" s="50" t="str">
        <f>VLOOKUP(K17033,'Base -Receita-Despesa'!$B:$AS,1,FALSE)</f>
        <v>Concessionárias (água, luz e telefone)</v>
      </c>
    </row>
    <row r="17034" spans="1:12" x14ac:dyDescent="0.3">
      <c r="A17034" s="82" t="str">
        <f t="shared" si="532"/>
        <v>2020</v>
      </c>
      <c r="B17034" s="260" t="s">
        <v>2228</v>
      </c>
      <c r="C17034" s="261" t="s">
        <v>138</v>
      </c>
      <c r="D17034" s="74" t="str">
        <f t="shared" si="533"/>
        <v>jan/2020</v>
      </c>
      <c r="E17034" s="264">
        <v>43861</v>
      </c>
      <c r="F17034" s="282">
        <v>6650</v>
      </c>
      <c r="G17034" s="282" t="s">
        <v>2229</v>
      </c>
      <c r="H17034" s="265" t="s">
        <v>301</v>
      </c>
      <c r="I17034" s="265" t="s">
        <v>151</v>
      </c>
      <c r="J17034" s="265">
        <v>-620</v>
      </c>
      <c r="K17034" s="83" t="str">
        <f>IFERROR(IFERROR(VLOOKUP(I17034,'DE-PARA'!B:D,3,0),VLOOKUP(I17034,'DE-PARA'!C:D,2,0)),"NÃO ENCONTRADO")</f>
        <v>Concessionárias (água, luz e telefone)</v>
      </c>
      <c r="L17034" s="50" t="str">
        <f>VLOOKUP(K17034,'Base -Receita-Despesa'!$B:$AS,1,FALSE)</f>
        <v>Concessionárias (água, luz e telefone)</v>
      </c>
    </row>
    <row r="17035" spans="1:12" x14ac:dyDescent="0.3">
      <c r="A17035" s="82" t="str">
        <f t="shared" si="532"/>
        <v>2020</v>
      </c>
      <c r="B17035" s="260" t="s">
        <v>2228</v>
      </c>
      <c r="C17035" s="261" t="s">
        <v>138</v>
      </c>
      <c r="D17035" s="74" t="str">
        <f t="shared" si="533"/>
        <v>jan/2020</v>
      </c>
      <c r="E17035" s="264">
        <v>43861</v>
      </c>
      <c r="F17035" s="282">
        <v>501</v>
      </c>
      <c r="G17035" s="282" t="s">
        <v>2229</v>
      </c>
      <c r="H17035" s="265" t="s">
        <v>5180</v>
      </c>
      <c r="I17035" s="265" t="s">
        <v>2188</v>
      </c>
      <c r="J17035" s="265">
        <v>-562.28</v>
      </c>
      <c r="K17035" s="83" t="str">
        <f>IFERROR(IFERROR(VLOOKUP(I17035,'DE-PARA'!B:D,3,0),VLOOKUP(I17035,'DE-PARA'!C:D,2,0)),"NÃO ENCONTRADO")</f>
        <v>Materiais</v>
      </c>
      <c r="L17035" s="50" t="str">
        <f>VLOOKUP(K17035,'Base -Receita-Despesa'!$B:$AS,1,FALSE)</f>
        <v>Materiais</v>
      </c>
    </row>
    <row r="17036" spans="1:12" x14ac:dyDescent="0.3">
      <c r="A17036" s="82" t="str">
        <f t="shared" si="532"/>
        <v>2020</v>
      </c>
      <c r="B17036" s="260" t="s">
        <v>2228</v>
      </c>
      <c r="C17036" s="261" t="s">
        <v>138</v>
      </c>
      <c r="D17036" s="74" t="str">
        <f t="shared" si="533"/>
        <v>jan/2020</v>
      </c>
      <c r="E17036" s="264">
        <v>43861</v>
      </c>
      <c r="F17036" s="282">
        <v>152808</v>
      </c>
      <c r="G17036" s="282" t="s">
        <v>2229</v>
      </c>
      <c r="H17036" s="265" t="s">
        <v>4662</v>
      </c>
      <c r="I17036" s="265" t="s">
        <v>2188</v>
      </c>
      <c r="J17036" s="265">
        <v>-451.82</v>
      </c>
      <c r="K17036" s="83" t="str">
        <f>IFERROR(IFERROR(VLOOKUP(I17036,'DE-PARA'!B:D,3,0),VLOOKUP(I17036,'DE-PARA'!C:D,2,0)),"NÃO ENCONTRADO")</f>
        <v>Materiais</v>
      </c>
      <c r="L17036" s="50" t="str">
        <f>VLOOKUP(K17036,'Base -Receita-Despesa'!$B:$AS,1,FALSE)</f>
        <v>Materiais</v>
      </c>
    </row>
    <row r="17037" spans="1:12" x14ac:dyDescent="0.3">
      <c r="A17037" s="82" t="str">
        <f t="shared" si="532"/>
        <v>2020</v>
      </c>
      <c r="B17037" s="260" t="s">
        <v>2228</v>
      </c>
      <c r="C17037" s="261" t="s">
        <v>138</v>
      </c>
      <c r="D17037" s="74" t="str">
        <f t="shared" si="533"/>
        <v>jan/2020</v>
      </c>
      <c r="E17037" s="264">
        <v>43861</v>
      </c>
      <c r="F17037" s="282">
        <v>3414584</v>
      </c>
      <c r="G17037" s="282" t="s">
        <v>2229</v>
      </c>
      <c r="H17037" s="265" t="s">
        <v>2668</v>
      </c>
      <c r="I17037" s="265" t="s">
        <v>540</v>
      </c>
      <c r="J17037" s="265">
        <v>-277.81</v>
      </c>
      <c r="K17037" s="83" t="str">
        <f>IFERROR(IFERROR(VLOOKUP(I17037,'DE-PARA'!B:D,3,0),VLOOKUP(I17037,'DE-PARA'!C:D,2,0)),"NÃO ENCONTRADO")</f>
        <v>Tributos, Taxas e Contribuições</v>
      </c>
      <c r="L17037" s="50" t="str">
        <f>VLOOKUP(K17037,'Base -Receita-Despesa'!$B:$AS,1,FALSE)</f>
        <v>Tributos, Taxas e Contribuições</v>
      </c>
    </row>
    <row r="17038" spans="1:12" x14ac:dyDescent="0.3">
      <c r="A17038" s="82" t="str">
        <f t="shared" si="532"/>
        <v>2020</v>
      </c>
      <c r="B17038" s="260" t="s">
        <v>2228</v>
      </c>
      <c r="C17038" s="261" t="s">
        <v>138</v>
      </c>
      <c r="D17038" s="74" t="str">
        <f t="shared" si="533"/>
        <v>jan/2020</v>
      </c>
      <c r="E17038" s="264">
        <v>43861</v>
      </c>
      <c r="F17038" s="282">
        <v>315221</v>
      </c>
      <c r="G17038" s="282" t="s">
        <v>2229</v>
      </c>
      <c r="H17038" s="265" t="s">
        <v>5168</v>
      </c>
      <c r="I17038" s="265" t="s">
        <v>562</v>
      </c>
      <c r="J17038" s="265">
        <v>-256.3</v>
      </c>
      <c r="K17038" s="83" t="str">
        <f>IFERROR(IFERROR(VLOOKUP(I17038,'DE-PARA'!B:D,3,0),VLOOKUP(I17038,'DE-PARA'!C:D,2,0)),"NÃO ENCONTRADO")</f>
        <v>Outras Saídas</v>
      </c>
      <c r="L17038" s="50" t="str">
        <f>VLOOKUP(K17038,'Base -Receita-Despesa'!$B:$AS,1,FALSE)</f>
        <v>Outras Saídas</v>
      </c>
    </row>
    <row r="17039" spans="1:12" x14ac:dyDescent="0.3">
      <c r="A17039" s="82" t="str">
        <f t="shared" si="532"/>
        <v>2020</v>
      </c>
      <c r="B17039" s="260" t="s">
        <v>2228</v>
      </c>
      <c r="C17039" s="261" t="s">
        <v>138</v>
      </c>
      <c r="D17039" s="74" t="str">
        <f t="shared" si="533"/>
        <v>jan/2020</v>
      </c>
      <c r="E17039" s="264">
        <v>43861</v>
      </c>
      <c r="F17039" s="282">
        <v>18710</v>
      </c>
      <c r="G17039" s="282" t="s">
        <v>2229</v>
      </c>
      <c r="H17039" s="265" t="s">
        <v>3145</v>
      </c>
      <c r="I17039" s="265" t="s">
        <v>2182</v>
      </c>
      <c r="J17039" s="265">
        <v>-219.65</v>
      </c>
      <c r="K17039" s="83" t="str">
        <f>IFERROR(IFERROR(VLOOKUP(I17039,'DE-PARA'!B:D,3,0),VLOOKUP(I17039,'DE-PARA'!C:D,2,0)),"NÃO ENCONTRADO")</f>
        <v>Materiais</v>
      </c>
      <c r="L17039" s="50" t="str">
        <f>VLOOKUP(K17039,'Base -Receita-Despesa'!$B:$AS,1,FALSE)</f>
        <v>Materiais</v>
      </c>
    </row>
    <row r="17040" spans="1:12" x14ac:dyDescent="0.3">
      <c r="A17040" s="82" t="str">
        <f t="shared" si="532"/>
        <v>2020</v>
      </c>
      <c r="B17040" s="260" t="s">
        <v>2228</v>
      </c>
      <c r="C17040" s="261" t="s">
        <v>138</v>
      </c>
      <c r="D17040" s="74" t="str">
        <f t="shared" si="533"/>
        <v>jan/2020</v>
      </c>
      <c r="E17040" s="264">
        <v>43861</v>
      </c>
      <c r="F17040" s="282">
        <v>18711</v>
      </c>
      <c r="G17040" s="282" t="s">
        <v>2229</v>
      </c>
      <c r="H17040" s="265" t="s">
        <v>3145</v>
      </c>
      <c r="I17040" s="265" t="s">
        <v>2182</v>
      </c>
      <c r="J17040" s="265">
        <v>-144</v>
      </c>
      <c r="K17040" s="83" t="str">
        <f>IFERROR(IFERROR(VLOOKUP(I17040,'DE-PARA'!B:D,3,0),VLOOKUP(I17040,'DE-PARA'!C:D,2,0)),"NÃO ENCONTRADO")</f>
        <v>Materiais</v>
      </c>
      <c r="L17040" s="50" t="str">
        <f>VLOOKUP(K17040,'Base -Receita-Despesa'!$B:$AS,1,FALSE)</f>
        <v>Materiais</v>
      </c>
    </row>
    <row r="17041" spans="1:12" x14ac:dyDescent="0.3">
      <c r="A17041" s="82" t="str">
        <f t="shared" si="532"/>
        <v>2020</v>
      </c>
      <c r="B17041" s="260" t="s">
        <v>2228</v>
      </c>
      <c r="C17041" s="261" t="s">
        <v>138</v>
      </c>
      <c r="D17041" s="74" t="str">
        <f t="shared" si="533"/>
        <v>jan/2020</v>
      </c>
      <c r="E17041" s="264">
        <v>43861</v>
      </c>
      <c r="F17041" s="282">
        <v>501</v>
      </c>
      <c r="G17041" s="282" t="s">
        <v>2229</v>
      </c>
      <c r="H17041" s="265" t="s">
        <v>5180</v>
      </c>
      <c r="I17041" s="265" t="s">
        <v>562</v>
      </c>
      <c r="J17041" s="265">
        <v>-88.8</v>
      </c>
      <c r="K17041" s="83" t="str">
        <f>IFERROR(IFERROR(VLOOKUP(I17041,'DE-PARA'!B:D,3,0),VLOOKUP(I17041,'DE-PARA'!C:D,2,0)),"NÃO ENCONTRADO")</f>
        <v>Outras Saídas</v>
      </c>
      <c r="L17041" s="50" t="str">
        <f>VLOOKUP(K17041,'Base -Receita-Despesa'!$B:$AS,1,FALSE)</f>
        <v>Outras Saídas</v>
      </c>
    </row>
    <row r="17042" spans="1:12" x14ac:dyDescent="0.3">
      <c r="A17042" s="82" t="str">
        <f t="shared" si="532"/>
        <v>2020</v>
      </c>
      <c r="B17042" s="260" t="s">
        <v>2228</v>
      </c>
      <c r="C17042" s="261" t="s">
        <v>138</v>
      </c>
      <c r="D17042" s="74" t="str">
        <f t="shared" si="533"/>
        <v>jan/2020</v>
      </c>
      <c r="E17042" s="264">
        <v>43861</v>
      </c>
      <c r="F17042" s="282">
        <v>501</v>
      </c>
      <c r="G17042" s="282" t="s">
        <v>2229</v>
      </c>
      <c r="H17042" s="265" t="s">
        <v>5180</v>
      </c>
      <c r="I17042" s="265" t="s">
        <v>562</v>
      </c>
      <c r="J17042" s="265">
        <v>-56.22</v>
      </c>
      <c r="K17042" s="83" t="str">
        <f>IFERROR(IFERROR(VLOOKUP(I17042,'DE-PARA'!B:D,3,0),VLOOKUP(I17042,'DE-PARA'!C:D,2,0)),"NÃO ENCONTRADO")</f>
        <v>Outras Saídas</v>
      </c>
      <c r="L17042" s="50" t="str">
        <f>VLOOKUP(K17042,'Base -Receita-Despesa'!$B:$AS,1,FALSE)</f>
        <v>Outras Saídas</v>
      </c>
    </row>
    <row r="17043" spans="1:12" x14ac:dyDescent="0.3">
      <c r="A17043" s="82" t="str">
        <f t="shared" si="532"/>
        <v>2020</v>
      </c>
      <c r="B17043" s="260" t="s">
        <v>2228</v>
      </c>
      <c r="C17043" s="261" t="s">
        <v>138</v>
      </c>
      <c r="D17043" s="74" t="str">
        <f t="shared" si="533"/>
        <v>jan/2020</v>
      </c>
      <c r="E17043" s="264">
        <v>43861</v>
      </c>
      <c r="F17043" s="282" t="s">
        <v>1261</v>
      </c>
      <c r="G17043" s="282" t="s">
        <v>2229</v>
      </c>
      <c r="H17043" s="265" t="s">
        <v>2250</v>
      </c>
      <c r="I17043" s="265" t="s">
        <v>135</v>
      </c>
      <c r="J17043" s="265">
        <v>-9.5</v>
      </c>
      <c r="K17043" s="83" t="str">
        <f>IFERROR(IFERROR(VLOOKUP(I17043,'DE-PARA'!B:D,3,0),VLOOKUP(I17043,'DE-PARA'!C:D,2,0)),"NÃO ENCONTRADO")</f>
        <v>Outras Saídas</v>
      </c>
      <c r="L17043" s="50" t="str">
        <f>VLOOKUP(K17043,'Base -Receita-Despesa'!$B:$AS,1,FALSE)</f>
        <v>Outras Saídas</v>
      </c>
    </row>
    <row r="17044" spans="1:12" x14ac:dyDescent="0.3">
      <c r="A17044" s="82" t="str">
        <f t="shared" si="532"/>
        <v>2020</v>
      </c>
      <c r="B17044" s="260" t="s">
        <v>2228</v>
      </c>
      <c r="C17044" s="261" t="s">
        <v>138</v>
      </c>
      <c r="D17044" s="74" t="str">
        <f t="shared" si="533"/>
        <v>jan/2020</v>
      </c>
      <c r="E17044" s="264">
        <v>43861</v>
      </c>
      <c r="F17044" s="282" t="s">
        <v>1261</v>
      </c>
      <c r="G17044" s="282" t="s">
        <v>2229</v>
      </c>
      <c r="H17044" s="265" t="s">
        <v>2250</v>
      </c>
      <c r="I17044" s="265" t="s">
        <v>135</v>
      </c>
      <c r="J17044" s="265">
        <v>-9.5</v>
      </c>
      <c r="K17044" s="83" t="str">
        <f>IFERROR(IFERROR(VLOOKUP(I17044,'DE-PARA'!B:D,3,0),VLOOKUP(I17044,'DE-PARA'!C:D,2,0)),"NÃO ENCONTRADO")</f>
        <v>Outras Saídas</v>
      </c>
      <c r="L17044" s="50" t="str">
        <f>VLOOKUP(K17044,'Base -Receita-Despesa'!$B:$AS,1,FALSE)</f>
        <v>Outras Saídas</v>
      </c>
    </row>
    <row r="17045" spans="1:12" x14ac:dyDescent="0.3">
      <c r="A17045" s="82" t="str">
        <f t="shared" si="532"/>
        <v>2020</v>
      </c>
      <c r="B17045" s="260" t="s">
        <v>2228</v>
      </c>
      <c r="C17045" s="261" t="s">
        <v>138</v>
      </c>
      <c r="D17045" s="74" t="str">
        <f t="shared" si="533"/>
        <v>jan/2020</v>
      </c>
      <c r="E17045" s="264">
        <v>43861</v>
      </c>
      <c r="F17045" s="282" t="s">
        <v>1261</v>
      </c>
      <c r="G17045" s="282" t="s">
        <v>2229</v>
      </c>
      <c r="H17045" s="265" t="s">
        <v>2250</v>
      </c>
      <c r="I17045" s="265" t="s">
        <v>135</v>
      </c>
      <c r="J17045" s="265">
        <v>-9.5</v>
      </c>
      <c r="K17045" s="83" t="str">
        <f>IFERROR(IFERROR(VLOOKUP(I17045,'DE-PARA'!B:D,3,0),VLOOKUP(I17045,'DE-PARA'!C:D,2,0)),"NÃO ENCONTRADO")</f>
        <v>Outras Saídas</v>
      </c>
      <c r="L17045" s="50" t="str">
        <f>VLOOKUP(K17045,'Base -Receita-Despesa'!$B:$AS,1,FALSE)</f>
        <v>Outras Saídas</v>
      </c>
    </row>
    <row r="17046" spans="1:12" x14ac:dyDescent="0.3">
      <c r="A17046" s="82" t="str">
        <f t="shared" si="532"/>
        <v>2020</v>
      </c>
      <c r="B17046" s="260" t="s">
        <v>2228</v>
      </c>
      <c r="C17046" s="261" t="s">
        <v>138</v>
      </c>
      <c r="D17046" s="74" t="str">
        <f t="shared" si="533"/>
        <v>jan/2020</v>
      </c>
      <c r="E17046" s="264">
        <v>43861</v>
      </c>
      <c r="F17046" s="282" t="s">
        <v>1261</v>
      </c>
      <c r="G17046" s="282" t="s">
        <v>2229</v>
      </c>
      <c r="H17046" s="265" t="s">
        <v>2250</v>
      </c>
      <c r="I17046" s="265" t="s">
        <v>135</v>
      </c>
      <c r="J17046" s="265">
        <v>-9.5</v>
      </c>
      <c r="K17046" s="83" t="str">
        <f>IFERROR(IFERROR(VLOOKUP(I17046,'DE-PARA'!B:D,3,0),VLOOKUP(I17046,'DE-PARA'!C:D,2,0)),"NÃO ENCONTRADO")</f>
        <v>Outras Saídas</v>
      </c>
      <c r="L17046" s="50" t="str">
        <f>VLOOKUP(K17046,'Base -Receita-Despesa'!$B:$AS,1,FALSE)</f>
        <v>Outras Saídas</v>
      </c>
    </row>
    <row r="17047" spans="1:12" x14ac:dyDescent="0.3">
      <c r="A17047" s="82" t="str">
        <f t="shared" si="532"/>
        <v>2020</v>
      </c>
      <c r="B17047" s="260" t="s">
        <v>2228</v>
      </c>
      <c r="C17047" s="261" t="s">
        <v>138</v>
      </c>
      <c r="D17047" s="74" t="str">
        <f t="shared" si="533"/>
        <v>jan/2020</v>
      </c>
      <c r="E17047" s="264">
        <v>43861</v>
      </c>
      <c r="F17047" s="282" t="s">
        <v>1261</v>
      </c>
      <c r="G17047" s="282" t="s">
        <v>2229</v>
      </c>
      <c r="H17047" s="265" t="s">
        <v>2250</v>
      </c>
      <c r="I17047" s="265" t="s">
        <v>135</v>
      </c>
      <c r="J17047" s="265">
        <v>-9.5</v>
      </c>
      <c r="K17047" s="83" t="str">
        <f>IFERROR(IFERROR(VLOOKUP(I17047,'DE-PARA'!B:D,3,0),VLOOKUP(I17047,'DE-PARA'!C:D,2,0)),"NÃO ENCONTRADO")</f>
        <v>Outras Saídas</v>
      </c>
      <c r="L17047" s="50" t="str">
        <f>VLOOKUP(K17047,'Base -Receita-Despesa'!$B:$AS,1,FALSE)</f>
        <v>Outras Saídas</v>
      </c>
    </row>
    <row r="17048" spans="1:12" x14ac:dyDescent="0.3">
      <c r="A17048" s="82" t="str">
        <f t="shared" si="532"/>
        <v>2020</v>
      </c>
      <c r="B17048" s="260" t="s">
        <v>2228</v>
      </c>
      <c r="C17048" s="261" t="s">
        <v>138</v>
      </c>
      <c r="D17048" s="74" t="str">
        <f t="shared" si="533"/>
        <v>jan/2020</v>
      </c>
      <c r="E17048" s="264">
        <v>43861</v>
      </c>
      <c r="F17048" s="282" t="s">
        <v>1261</v>
      </c>
      <c r="G17048" s="282" t="s">
        <v>2229</v>
      </c>
      <c r="H17048" s="265" t="s">
        <v>2250</v>
      </c>
      <c r="I17048" s="265" t="s">
        <v>135</v>
      </c>
      <c r="J17048" s="265">
        <v>-9.5</v>
      </c>
      <c r="K17048" s="83" t="str">
        <f>IFERROR(IFERROR(VLOOKUP(I17048,'DE-PARA'!B:D,3,0),VLOOKUP(I17048,'DE-PARA'!C:D,2,0)),"NÃO ENCONTRADO")</f>
        <v>Outras Saídas</v>
      </c>
      <c r="L17048" s="50" t="str">
        <f>VLOOKUP(K17048,'Base -Receita-Despesa'!$B:$AS,1,FALSE)</f>
        <v>Outras Saídas</v>
      </c>
    </row>
    <row r="17049" spans="1:12" x14ac:dyDescent="0.3">
      <c r="A17049" s="82" t="str">
        <f t="shared" si="532"/>
        <v>2020</v>
      </c>
      <c r="B17049" s="260" t="s">
        <v>2228</v>
      </c>
      <c r="C17049" s="261" t="s">
        <v>138</v>
      </c>
      <c r="D17049" s="74" t="str">
        <f t="shared" si="533"/>
        <v>jan/2020</v>
      </c>
      <c r="E17049" s="264">
        <v>43861</v>
      </c>
      <c r="F17049" s="282" t="s">
        <v>1261</v>
      </c>
      <c r="G17049" s="282" t="s">
        <v>2229</v>
      </c>
      <c r="H17049" s="265" t="s">
        <v>2250</v>
      </c>
      <c r="I17049" s="265" t="s">
        <v>135</v>
      </c>
      <c r="J17049" s="265">
        <v>-9.5</v>
      </c>
      <c r="K17049" s="83" t="str">
        <f>IFERROR(IFERROR(VLOOKUP(I17049,'DE-PARA'!B:D,3,0),VLOOKUP(I17049,'DE-PARA'!C:D,2,0)),"NÃO ENCONTRADO")</f>
        <v>Outras Saídas</v>
      </c>
      <c r="L17049" s="50" t="str">
        <f>VLOOKUP(K17049,'Base -Receita-Despesa'!$B:$AS,1,FALSE)</f>
        <v>Outras Saídas</v>
      </c>
    </row>
    <row r="17050" spans="1:12" x14ac:dyDescent="0.3">
      <c r="A17050" s="82" t="str">
        <f t="shared" si="532"/>
        <v>2020</v>
      </c>
      <c r="B17050" s="260" t="s">
        <v>2228</v>
      </c>
      <c r="C17050" s="261" t="s">
        <v>138</v>
      </c>
      <c r="D17050" s="74" t="str">
        <f t="shared" si="533"/>
        <v>jan/2020</v>
      </c>
      <c r="E17050" s="264">
        <v>43861</v>
      </c>
      <c r="F17050" s="282" t="s">
        <v>1261</v>
      </c>
      <c r="G17050" s="282" t="s">
        <v>2229</v>
      </c>
      <c r="H17050" s="265" t="s">
        <v>2250</v>
      </c>
      <c r="I17050" s="265" t="s">
        <v>135</v>
      </c>
      <c r="J17050" s="265">
        <v>-9.5</v>
      </c>
      <c r="K17050" s="83" t="str">
        <f>IFERROR(IFERROR(VLOOKUP(I17050,'DE-PARA'!B:D,3,0),VLOOKUP(I17050,'DE-PARA'!C:D,2,0)),"NÃO ENCONTRADO")</f>
        <v>Outras Saídas</v>
      </c>
      <c r="L17050" s="50" t="str">
        <f>VLOOKUP(K17050,'Base -Receita-Despesa'!$B:$AS,1,FALSE)</f>
        <v>Outras Saídas</v>
      </c>
    </row>
    <row r="17051" spans="1:12" x14ac:dyDescent="0.3">
      <c r="A17051" s="82" t="str">
        <f t="shared" si="532"/>
        <v>2020</v>
      </c>
      <c r="B17051" s="260" t="s">
        <v>2228</v>
      </c>
      <c r="C17051" s="261" t="s">
        <v>138</v>
      </c>
      <c r="D17051" s="74" t="str">
        <f t="shared" si="533"/>
        <v>jan/2020</v>
      </c>
      <c r="E17051" s="264">
        <v>43861</v>
      </c>
      <c r="F17051" s="282" t="s">
        <v>1261</v>
      </c>
      <c r="G17051" s="282" t="s">
        <v>2229</v>
      </c>
      <c r="H17051" s="265" t="s">
        <v>2250</v>
      </c>
      <c r="I17051" s="265" t="s">
        <v>135</v>
      </c>
      <c r="J17051" s="265">
        <v>-9.5</v>
      </c>
      <c r="K17051" s="83" t="str">
        <f>IFERROR(IFERROR(VLOOKUP(I17051,'DE-PARA'!B:D,3,0),VLOOKUP(I17051,'DE-PARA'!C:D,2,0)),"NÃO ENCONTRADO")</f>
        <v>Outras Saídas</v>
      </c>
      <c r="L17051" s="50" t="str">
        <f>VLOOKUP(K17051,'Base -Receita-Despesa'!$B:$AS,1,FALSE)</f>
        <v>Outras Saídas</v>
      </c>
    </row>
    <row r="17052" spans="1:12" x14ac:dyDescent="0.3">
      <c r="A17052" s="82" t="str">
        <f t="shared" si="532"/>
        <v>2020</v>
      </c>
      <c r="B17052" s="260" t="s">
        <v>2228</v>
      </c>
      <c r="C17052" s="261" t="s">
        <v>138</v>
      </c>
      <c r="D17052" s="74" t="str">
        <f t="shared" si="533"/>
        <v>jan/2020</v>
      </c>
      <c r="E17052" s="264">
        <v>43861</v>
      </c>
      <c r="F17052" s="282" t="s">
        <v>1261</v>
      </c>
      <c r="G17052" s="282" t="s">
        <v>2229</v>
      </c>
      <c r="H17052" s="265" t="s">
        <v>2250</v>
      </c>
      <c r="I17052" s="265" t="s">
        <v>135</v>
      </c>
      <c r="J17052" s="265">
        <v>-9.5</v>
      </c>
      <c r="K17052" s="83" t="str">
        <f>IFERROR(IFERROR(VLOOKUP(I17052,'DE-PARA'!B:D,3,0),VLOOKUP(I17052,'DE-PARA'!C:D,2,0)),"NÃO ENCONTRADO")</f>
        <v>Outras Saídas</v>
      </c>
      <c r="L17052" s="50" t="str">
        <f>VLOOKUP(K17052,'Base -Receita-Despesa'!$B:$AS,1,FALSE)</f>
        <v>Outras Saídas</v>
      </c>
    </row>
    <row r="17053" spans="1:12" x14ac:dyDescent="0.3">
      <c r="A17053" s="82" t="str">
        <f t="shared" si="532"/>
        <v>2020</v>
      </c>
      <c r="B17053" s="260" t="s">
        <v>2228</v>
      </c>
      <c r="C17053" s="261" t="s">
        <v>138</v>
      </c>
      <c r="D17053" s="74" t="str">
        <f t="shared" si="533"/>
        <v>jan/2020</v>
      </c>
      <c r="E17053" s="264">
        <v>43861</v>
      </c>
      <c r="F17053" s="282" t="s">
        <v>1261</v>
      </c>
      <c r="G17053" s="282" t="s">
        <v>2229</v>
      </c>
      <c r="H17053" s="265" t="s">
        <v>2250</v>
      </c>
      <c r="I17053" s="265" t="s">
        <v>135</v>
      </c>
      <c r="J17053" s="265">
        <v>-9.5</v>
      </c>
      <c r="K17053" s="83" t="str">
        <f>IFERROR(IFERROR(VLOOKUP(I17053,'DE-PARA'!B:D,3,0),VLOOKUP(I17053,'DE-PARA'!C:D,2,0)),"NÃO ENCONTRADO")</f>
        <v>Outras Saídas</v>
      </c>
      <c r="L17053" s="50" t="str">
        <f>VLOOKUP(K17053,'Base -Receita-Despesa'!$B:$AS,1,FALSE)</f>
        <v>Outras Saídas</v>
      </c>
    </row>
    <row r="17054" spans="1:12" x14ac:dyDescent="0.3">
      <c r="A17054" s="82" t="str">
        <f t="shared" si="532"/>
        <v>2020</v>
      </c>
      <c r="B17054" s="260" t="s">
        <v>2228</v>
      </c>
      <c r="C17054" s="261" t="s">
        <v>138</v>
      </c>
      <c r="D17054" s="74" t="str">
        <f t="shared" si="533"/>
        <v>jan/2020</v>
      </c>
      <c r="E17054" s="264">
        <v>43861</v>
      </c>
      <c r="F17054" s="282" t="s">
        <v>1261</v>
      </c>
      <c r="G17054" s="282" t="s">
        <v>2229</v>
      </c>
      <c r="H17054" s="265" t="s">
        <v>2250</v>
      </c>
      <c r="I17054" s="265" t="s">
        <v>135</v>
      </c>
      <c r="J17054" s="265">
        <v>-9.5</v>
      </c>
      <c r="K17054" s="83" t="str">
        <f>IFERROR(IFERROR(VLOOKUP(I17054,'DE-PARA'!B:D,3,0),VLOOKUP(I17054,'DE-PARA'!C:D,2,0)),"NÃO ENCONTRADO")</f>
        <v>Outras Saídas</v>
      </c>
      <c r="L17054" s="50" t="str">
        <f>VLOOKUP(K17054,'Base -Receita-Despesa'!$B:$AS,1,FALSE)</f>
        <v>Outras Saídas</v>
      </c>
    </row>
    <row r="17055" spans="1:12" x14ac:dyDescent="0.3">
      <c r="A17055" s="82" t="str">
        <f t="shared" si="532"/>
        <v>2020</v>
      </c>
      <c r="B17055" s="260" t="s">
        <v>2228</v>
      </c>
      <c r="C17055" s="261" t="s">
        <v>138</v>
      </c>
      <c r="D17055" s="74" t="str">
        <f t="shared" si="533"/>
        <v>jan/2020</v>
      </c>
      <c r="E17055" s="264">
        <v>43861</v>
      </c>
      <c r="F17055" s="282" t="s">
        <v>1261</v>
      </c>
      <c r="G17055" s="282" t="s">
        <v>2229</v>
      </c>
      <c r="H17055" s="265" t="s">
        <v>2250</v>
      </c>
      <c r="I17055" s="265" t="s">
        <v>135</v>
      </c>
      <c r="J17055" s="265">
        <v>-9.5</v>
      </c>
      <c r="K17055" s="83" t="str">
        <f>IFERROR(IFERROR(VLOOKUP(I17055,'DE-PARA'!B:D,3,0),VLOOKUP(I17055,'DE-PARA'!C:D,2,0)),"NÃO ENCONTRADO")</f>
        <v>Outras Saídas</v>
      </c>
      <c r="L17055" s="50" t="str">
        <f>VLOOKUP(K17055,'Base -Receita-Despesa'!$B:$AS,1,FALSE)</f>
        <v>Outras Saídas</v>
      </c>
    </row>
    <row r="17056" spans="1:12" x14ac:dyDescent="0.3">
      <c r="A17056" s="82" t="str">
        <f t="shared" si="532"/>
        <v>2020</v>
      </c>
      <c r="B17056" s="260" t="s">
        <v>2228</v>
      </c>
      <c r="C17056" s="261" t="s">
        <v>138</v>
      </c>
      <c r="D17056" s="74" t="str">
        <f t="shared" si="533"/>
        <v>jan/2020</v>
      </c>
      <c r="E17056" s="264">
        <v>43861</v>
      </c>
      <c r="F17056" s="282" t="s">
        <v>1261</v>
      </c>
      <c r="G17056" s="282" t="s">
        <v>2229</v>
      </c>
      <c r="H17056" s="265" t="s">
        <v>2250</v>
      </c>
      <c r="I17056" s="265" t="s">
        <v>135</v>
      </c>
      <c r="J17056" s="265">
        <v>-9.5</v>
      </c>
      <c r="K17056" s="83" t="str">
        <f>IFERROR(IFERROR(VLOOKUP(I17056,'DE-PARA'!B:D,3,0),VLOOKUP(I17056,'DE-PARA'!C:D,2,0)),"NÃO ENCONTRADO")</f>
        <v>Outras Saídas</v>
      </c>
      <c r="L17056" s="50" t="str">
        <f>VLOOKUP(K17056,'Base -Receita-Despesa'!$B:$AS,1,FALSE)</f>
        <v>Outras Saídas</v>
      </c>
    </row>
    <row r="17057" spans="1:12" x14ac:dyDescent="0.3">
      <c r="A17057" s="82" t="str">
        <f t="shared" si="532"/>
        <v>2020</v>
      </c>
      <c r="B17057" s="260" t="s">
        <v>2228</v>
      </c>
      <c r="C17057" s="261" t="s">
        <v>138</v>
      </c>
      <c r="D17057" s="74" t="str">
        <f t="shared" si="533"/>
        <v>jan/2020</v>
      </c>
      <c r="E17057" s="264">
        <v>43861</v>
      </c>
      <c r="F17057" s="282" t="s">
        <v>1261</v>
      </c>
      <c r="G17057" s="282" t="s">
        <v>2229</v>
      </c>
      <c r="H17057" s="265" t="s">
        <v>2250</v>
      </c>
      <c r="I17057" s="265" t="s">
        <v>135</v>
      </c>
      <c r="J17057" s="265">
        <v>-9.5</v>
      </c>
      <c r="K17057" s="83" t="str">
        <f>IFERROR(IFERROR(VLOOKUP(I17057,'DE-PARA'!B:D,3,0),VLOOKUP(I17057,'DE-PARA'!C:D,2,0)),"NÃO ENCONTRADO")</f>
        <v>Outras Saídas</v>
      </c>
      <c r="L17057" s="50" t="str">
        <f>VLOOKUP(K17057,'Base -Receita-Despesa'!$B:$AS,1,FALSE)</f>
        <v>Outras Saídas</v>
      </c>
    </row>
    <row r="17058" spans="1:12" x14ac:dyDescent="0.3">
      <c r="A17058" s="82" t="str">
        <f t="shared" si="532"/>
        <v>2020</v>
      </c>
      <c r="B17058" s="260" t="s">
        <v>2228</v>
      </c>
      <c r="C17058" s="261" t="s">
        <v>138</v>
      </c>
      <c r="D17058" s="74" t="str">
        <f t="shared" si="533"/>
        <v>jan/2020</v>
      </c>
      <c r="E17058" s="264">
        <v>43861</v>
      </c>
      <c r="F17058" s="282">
        <v>854</v>
      </c>
      <c r="G17058" s="282" t="s">
        <v>2229</v>
      </c>
      <c r="H17058" s="265" t="s">
        <v>5177</v>
      </c>
      <c r="I17058" s="265" t="s">
        <v>157</v>
      </c>
      <c r="J17058" s="266">
        <v>1860</v>
      </c>
      <c r="K17058" s="83" t="str">
        <f>IFERROR(IFERROR(VLOOKUP(I17058,'DE-PARA'!B:D,3,0),VLOOKUP(I17058,'DE-PARA'!C:D,2,0)),"NÃO ENCONTRADO")</f>
        <v>Materiais</v>
      </c>
      <c r="L17058" s="50" t="str">
        <f>VLOOKUP(K17058,'Base -Receita-Despesa'!$B:$AS,1,FALSE)</f>
        <v>Materiais</v>
      </c>
    </row>
    <row r="17059" spans="1:12" x14ac:dyDescent="0.3">
      <c r="A17059" s="82" t="str">
        <f t="shared" si="532"/>
        <v>2020</v>
      </c>
      <c r="B17059" s="260" t="s">
        <v>2228</v>
      </c>
      <c r="C17059" s="261" t="s">
        <v>138</v>
      </c>
      <c r="D17059" s="74" t="str">
        <f t="shared" si="533"/>
        <v>jan/2020</v>
      </c>
      <c r="E17059" s="264">
        <v>43861</v>
      </c>
      <c r="F17059" s="282" t="s">
        <v>1070</v>
      </c>
      <c r="G17059" s="282" t="s">
        <v>2229</v>
      </c>
      <c r="H17059" s="265" t="s">
        <v>1071</v>
      </c>
      <c r="I17059" s="265" t="s">
        <v>2237</v>
      </c>
      <c r="J17059" s="266">
        <v>118143.88</v>
      </c>
      <c r="K17059" s="83" t="str">
        <f>IFERROR(IFERROR(VLOOKUP(I17059,'DE-PARA'!B:D,3,0),VLOOKUP(I17059,'DE-PARA'!C:D,2,0)),"NÃO ENCONTRADO")</f>
        <v>Entrada Conta Aplicação (+)</v>
      </c>
      <c r="L17059" s="50" t="str">
        <f>VLOOKUP(K17059,'Base -Receita-Despesa'!$B:$AS,1,FALSE)</f>
        <v>ENTRADA CONTA APLICAÇÃO (+)</v>
      </c>
    </row>
    <row r="17060" spans="1:12" x14ac:dyDescent="0.3">
      <c r="A17060" s="82" t="str">
        <f t="shared" si="532"/>
        <v>2020</v>
      </c>
      <c r="B17060" s="260" t="s">
        <v>2240</v>
      </c>
      <c r="C17060" s="261" t="s">
        <v>138</v>
      </c>
      <c r="D17060" s="74" t="str">
        <f t="shared" si="533"/>
        <v>jan/2020</v>
      </c>
      <c r="E17060" s="264">
        <v>43861</v>
      </c>
      <c r="F17060" s="282" t="s">
        <v>5181</v>
      </c>
      <c r="G17060" s="282" t="s">
        <v>2229</v>
      </c>
      <c r="H17060" s="265" t="s">
        <v>5182</v>
      </c>
      <c r="I17060" s="265" t="s">
        <v>2171</v>
      </c>
      <c r="J17060" s="265">
        <v>41.59</v>
      </c>
      <c r="K17060" s="83" t="str">
        <f>IFERROR(IFERROR(VLOOKUP(I17060,'DE-PARA'!B:D,3,0),VLOOKUP(I17060,'DE-PARA'!C:D,2,0)),"NÃO ENCONTRADO")</f>
        <v>Rendimentos sobre Aplicações Financeiras</v>
      </c>
      <c r="L17060" s="50" t="str">
        <f>VLOOKUP(K17060,'Base -Receita-Despesa'!$B:$AS,1,FALSE)</f>
        <v>Rendimentos sobre Aplicações Financeiras</v>
      </c>
    </row>
    <row r="17061" spans="1:12" x14ac:dyDescent="0.3">
      <c r="A17061" s="82" t="str">
        <f t="shared" si="532"/>
        <v>2020</v>
      </c>
      <c r="B17061" s="260" t="s">
        <v>2228</v>
      </c>
      <c r="C17061" s="261" t="s">
        <v>138</v>
      </c>
      <c r="D17061" s="74" t="str">
        <f t="shared" si="533"/>
        <v>jan/2020</v>
      </c>
      <c r="E17061" s="264">
        <v>43861</v>
      </c>
      <c r="F17061" s="282" t="s">
        <v>5181</v>
      </c>
      <c r="G17061" s="282" t="s">
        <v>2229</v>
      </c>
      <c r="H17061" s="265" t="s">
        <v>5182</v>
      </c>
      <c r="I17061" s="265" t="s">
        <v>2171</v>
      </c>
      <c r="J17061" s="265">
        <v>410.75</v>
      </c>
      <c r="K17061" s="83" t="str">
        <f>IFERROR(IFERROR(VLOOKUP(I17061,'DE-PARA'!B:D,3,0),VLOOKUP(I17061,'DE-PARA'!C:D,2,0)),"NÃO ENCONTRADO")</f>
        <v>Rendimentos sobre Aplicações Financeiras</v>
      </c>
      <c r="L17061" s="50" t="str">
        <f>VLOOKUP(K17061,'Base -Receita-Despesa'!$B:$AS,1,FALSE)</f>
        <v>Rendimentos sobre Aplicações Financeiras</v>
      </c>
    </row>
    <row r="17062" spans="1:12" x14ac:dyDescent="0.3">
      <c r="A17062" s="82" t="str">
        <f t="shared" si="532"/>
        <v>2020</v>
      </c>
      <c r="B17062" s="260" t="s">
        <v>2228</v>
      </c>
      <c r="C17062" s="261" t="s">
        <v>138</v>
      </c>
      <c r="D17062" s="74" t="str">
        <f t="shared" si="533"/>
        <v>fev/2020</v>
      </c>
      <c r="E17062" s="264">
        <v>43864</v>
      </c>
      <c r="F17062" s="282">
        <v>10667</v>
      </c>
      <c r="G17062" s="282" t="s">
        <v>2229</v>
      </c>
      <c r="H17062" s="265" t="s">
        <v>5183</v>
      </c>
      <c r="I17062" s="265" t="s">
        <v>157</v>
      </c>
      <c r="J17062" s="266">
        <v>-2144.0500000000002</v>
      </c>
      <c r="K17062" s="83" t="str">
        <f>IFERROR(IFERROR(VLOOKUP(I17062,'DE-PARA'!B:D,3,0),VLOOKUP(I17062,'DE-PARA'!C:D,2,0)),"NÃO ENCONTRADO")</f>
        <v>Materiais</v>
      </c>
      <c r="L17062" s="50" t="str">
        <f>VLOOKUP(K17062,'Base -Receita-Despesa'!$B:$AS,1,FALSE)</f>
        <v>Materiais</v>
      </c>
    </row>
    <row r="17063" spans="1:12" x14ac:dyDescent="0.3">
      <c r="A17063" s="82" t="str">
        <f t="shared" si="532"/>
        <v>2020</v>
      </c>
      <c r="B17063" s="260" t="s">
        <v>2228</v>
      </c>
      <c r="C17063" s="261" t="s">
        <v>138</v>
      </c>
      <c r="D17063" s="74" t="str">
        <f t="shared" si="533"/>
        <v>fev/2020</v>
      </c>
      <c r="E17063" s="264">
        <v>43864</v>
      </c>
      <c r="F17063" s="282">
        <v>1232</v>
      </c>
      <c r="G17063" s="282" t="s">
        <v>2229</v>
      </c>
      <c r="H17063" s="265" t="s">
        <v>3467</v>
      </c>
      <c r="I17063" s="265" t="s">
        <v>157</v>
      </c>
      <c r="J17063" s="266">
        <v>-11426.74</v>
      </c>
      <c r="K17063" s="83" t="str">
        <f>IFERROR(IFERROR(VLOOKUP(I17063,'DE-PARA'!B:D,3,0),VLOOKUP(I17063,'DE-PARA'!C:D,2,0)),"NÃO ENCONTRADO")</f>
        <v>Materiais</v>
      </c>
      <c r="L17063" s="50" t="str">
        <f>VLOOKUP(K17063,'Base -Receita-Despesa'!$B:$AS,1,FALSE)</f>
        <v>Materiais</v>
      </c>
    </row>
    <row r="17064" spans="1:12" x14ac:dyDescent="0.3">
      <c r="A17064" s="82" t="str">
        <f t="shared" si="532"/>
        <v>2020</v>
      </c>
      <c r="B17064" s="260" t="s">
        <v>2228</v>
      </c>
      <c r="C17064" s="261" t="s">
        <v>138</v>
      </c>
      <c r="D17064" s="74" t="str">
        <f t="shared" si="533"/>
        <v>fev/2020</v>
      </c>
      <c r="E17064" s="264">
        <v>43864</v>
      </c>
      <c r="F17064" s="282">
        <v>1233</v>
      </c>
      <c r="G17064" s="282" t="s">
        <v>2229</v>
      </c>
      <c r="H17064" s="265" t="s">
        <v>3467</v>
      </c>
      <c r="I17064" s="265" t="s">
        <v>157</v>
      </c>
      <c r="J17064" s="266">
        <v>-2632.46</v>
      </c>
      <c r="K17064" s="83" t="str">
        <f>IFERROR(IFERROR(VLOOKUP(I17064,'DE-PARA'!B:D,3,0),VLOOKUP(I17064,'DE-PARA'!C:D,2,0)),"NÃO ENCONTRADO")</f>
        <v>Materiais</v>
      </c>
      <c r="L17064" s="50" t="str">
        <f>VLOOKUP(K17064,'Base -Receita-Despesa'!$B:$AS,1,FALSE)</f>
        <v>Materiais</v>
      </c>
    </row>
    <row r="17065" spans="1:12" x14ac:dyDescent="0.3">
      <c r="A17065" s="82" t="str">
        <f t="shared" si="532"/>
        <v>2020</v>
      </c>
      <c r="B17065" s="260" t="s">
        <v>2228</v>
      </c>
      <c r="C17065" s="261" t="s">
        <v>138</v>
      </c>
      <c r="D17065" s="74" t="str">
        <f t="shared" si="533"/>
        <v>fev/2020</v>
      </c>
      <c r="E17065" s="264">
        <v>43864</v>
      </c>
      <c r="F17065" s="282">
        <v>1234</v>
      </c>
      <c r="G17065" s="282" t="s">
        <v>2229</v>
      </c>
      <c r="H17065" s="265" t="s">
        <v>3467</v>
      </c>
      <c r="I17065" s="265" t="s">
        <v>157</v>
      </c>
      <c r="J17065" s="266">
        <v>-6853.04</v>
      </c>
      <c r="K17065" s="83" t="str">
        <f>IFERROR(IFERROR(VLOOKUP(I17065,'DE-PARA'!B:D,3,0),VLOOKUP(I17065,'DE-PARA'!C:D,2,0)),"NÃO ENCONTRADO")</f>
        <v>Materiais</v>
      </c>
      <c r="L17065" s="50" t="str">
        <f>VLOOKUP(K17065,'Base -Receita-Despesa'!$B:$AS,1,FALSE)</f>
        <v>Materiais</v>
      </c>
    </row>
    <row r="17066" spans="1:12" x14ac:dyDescent="0.3">
      <c r="A17066" s="82" t="str">
        <f t="shared" ref="A17066:A17129" si="534">IF(K17066="NÃO ENCONTRADO",0,RIGHT(D17066,4))</f>
        <v>2020</v>
      </c>
      <c r="B17066" s="260" t="s">
        <v>2228</v>
      </c>
      <c r="C17066" s="261" t="s">
        <v>138</v>
      </c>
      <c r="D17066" s="74" t="str">
        <f t="shared" si="533"/>
        <v>fev/2020</v>
      </c>
      <c r="E17066" s="264">
        <v>43864</v>
      </c>
      <c r="F17066" s="282">
        <v>362880</v>
      </c>
      <c r="G17066" s="282" t="s">
        <v>2229</v>
      </c>
      <c r="H17066" s="265" t="s">
        <v>4707</v>
      </c>
      <c r="I17066" s="265" t="s">
        <v>2188</v>
      </c>
      <c r="J17066" s="266">
        <v>-2511.7399999999998</v>
      </c>
      <c r="K17066" s="83" t="str">
        <f>IFERROR(IFERROR(VLOOKUP(I17066,'DE-PARA'!B:D,3,0),VLOOKUP(I17066,'DE-PARA'!C:D,2,0)),"NÃO ENCONTRADO")</f>
        <v>Materiais</v>
      </c>
      <c r="L17066" s="50" t="str">
        <f>VLOOKUP(K17066,'Base -Receita-Despesa'!$B:$AS,1,FALSE)</f>
        <v>Materiais</v>
      </c>
    </row>
    <row r="17067" spans="1:12" x14ac:dyDescent="0.3">
      <c r="A17067" s="82" t="str">
        <f t="shared" si="534"/>
        <v>2020</v>
      </c>
      <c r="B17067" s="260" t="s">
        <v>2228</v>
      </c>
      <c r="C17067" s="261" t="s">
        <v>138</v>
      </c>
      <c r="D17067" s="74" t="str">
        <f t="shared" si="533"/>
        <v>fev/2020</v>
      </c>
      <c r="E17067" s="264">
        <v>43864</v>
      </c>
      <c r="F17067" s="282">
        <v>13178</v>
      </c>
      <c r="G17067" s="282" t="s">
        <v>2229</v>
      </c>
      <c r="H17067" s="265" t="s">
        <v>2890</v>
      </c>
      <c r="I17067" s="265" t="s">
        <v>2183</v>
      </c>
      <c r="J17067" s="265">
        <v>-185.5</v>
      </c>
      <c r="K17067" s="83" t="str">
        <f>IFERROR(IFERROR(VLOOKUP(I17067,'DE-PARA'!B:D,3,0),VLOOKUP(I17067,'DE-PARA'!C:D,2,0)),"NÃO ENCONTRADO")</f>
        <v>Materiais</v>
      </c>
      <c r="L17067" s="50" t="str">
        <f>VLOOKUP(K17067,'Base -Receita-Despesa'!$B:$AS,1,FALSE)</f>
        <v>Materiais</v>
      </c>
    </row>
    <row r="17068" spans="1:12" x14ac:dyDescent="0.3">
      <c r="A17068" s="82" t="str">
        <f t="shared" si="534"/>
        <v>2020</v>
      </c>
      <c r="B17068" s="260" t="s">
        <v>2228</v>
      </c>
      <c r="C17068" s="261" t="s">
        <v>138</v>
      </c>
      <c r="D17068" s="74" t="str">
        <f t="shared" si="533"/>
        <v>fev/2020</v>
      </c>
      <c r="E17068" s="264">
        <v>43864</v>
      </c>
      <c r="F17068" s="282" t="s">
        <v>1008</v>
      </c>
      <c r="G17068" s="282" t="s">
        <v>2229</v>
      </c>
      <c r="H17068" s="265" t="s">
        <v>5184</v>
      </c>
      <c r="I17068" s="265" t="s">
        <v>133</v>
      </c>
      <c r="J17068" s="266">
        <v>-3922.35</v>
      </c>
      <c r="K17068" s="83" t="str">
        <f>IFERROR(IFERROR(VLOOKUP(I17068,'DE-PARA'!B:D,3,0),VLOOKUP(I17068,'DE-PARA'!C:D,2,0)),"NÃO ENCONTRADO")</f>
        <v>Pessoal</v>
      </c>
      <c r="L17068" s="50" t="str">
        <f>VLOOKUP(K17068,'Base -Receita-Despesa'!$B:$AS,1,FALSE)</f>
        <v>Pessoal</v>
      </c>
    </row>
    <row r="17069" spans="1:12" x14ac:dyDescent="0.3">
      <c r="A17069" s="82" t="str">
        <f t="shared" si="534"/>
        <v>2020</v>
      </c>
      <c r="B17069" s="260" t="s">
        <v>2228</v>
      </c>
      <c r="C17069" s="261" t="s">
        <v>138</v>
      </c>
      <c r="D17069" s="74" t="str">
        <f t="shared" si="533"/>
        <v>fev/2020</v>
      </c>
      <c r="E17069" s="264">
        <v>43864</v>
      </c>
      <c r="F17069" s="282" t="s">
        <v>4619</v>
      </c>
      <c r="G17069" s="282" t="s">
        <v>2229</v>
      </c>
      <c r="H17069" s="265" t="s">
        <v>5185</v>
      </c>
      <c r="I17069" s="265" t="s">
        <v>2170</v>
      </c>
      <c r="J17069" s="266">
        <v>-79047.740000000005</v>
      </c>
      <c r="K17069" s="83" t="str">
        <f>IFERROR(IFERROR(VLOOKUP(I17069,'DE-PARA'!B:D,3,0),VLOOKUP(I17069,'DE-PARA'!C:D,2,0)),"NÃO ENCONTRADO")</f>
        <v>Reembolso de Rateios(-)</v>
      </c>
      <c r="L17069" s="50" t="str">
        <f>VLOOKUP(K17069,'Base -Receita-Despesa'!$B:$AS,1,FALSE)</f>
        <v>Reembolso de Rateios(-)</v>
      </c>
    </row>
    <row r="17070" spans="1:12" x14ac:dyDescent="0.3">
      <c r="A17070" s="82" t="str">
        <f t="shared" si="534"/>
        <v>2020</v>
      </c>
      <c r="B17070" s="260" t="s">
        <v>2228</v>
      </c>
      <c r="C17070" s="261" t="s">
        <v>138</v>
      </c>
      <c r="D17070" s="74" t="str">
        <f t="shared" si="533"/>
        <v>fev/2020</v>
      </c>
      <c r="E17070" s="264">
        <v>43864</v>
      </c>
      <c r="F17070" s="282" t="s">
        <v>1070</v>
      </c>
      <c r="G17070" s="282" t="s">
        <v>2229</v>
      </c>
      <c r="H17070" s="265" t="s">
        <v>1071</v>
      </c>
      <c r="I17070" s="265" t="s">
        <v>2237</v>
      </c>
      <c r="J17070" s="266">
        <v>130723.62</v>
      </c>
      <c r="K17070" s="83" t="str">
        <f>IFERROR(IFERROR(VLOOKUP(I17070,'DE-PARA'!B:D,3,0),VLOOKUP(I17070,'DE-PARA'!C:D,2,0)),"NÃO ENCONTRADO")</f>
        <v>Entrada Conta Aplicação (+)</v>
      </c>
      <c r="L17070" s="50" t="str">
        <f>VLOOKUP(K17070,'Base -Receita-Despesa'!$B:$AS,1,FALSE)</f>
        <v>ENTRADA CONTA APLICAÇÃO (+)</v>
      </c>
    </row>
    <row r="17071" spans="1:12" x14ac:dyDescent="0.3">
      <c r="A17071" s="82" t="str">
        <f t="shared" si="534"/>
        <v>2020</v>
      </c>
      <c r="B17071" s="260" t="s">
        <v>2228</v>
      </c>
      <c r="C17071" s="261" t="s">
        <v>138</v>
      </c>
      <c r="D17071" s="74" t="str">
        <f t="shared" si="533"/>
        <v>fev/2020</v>
      </c>
      <c r="E17071" s="264">
        <v>43864</v>
      </c>
      <c r="F17071" s="282">
        <v>3</v>
      </c>
      <c r="G17071" s="282" t="s">
        <v>2229</v>
      </c>
      <c r="H17071" s="265" t="s">
        <v>5059</v>
      </c>
      <c r="I17071" s="265" t="s">
        <v>2176</v>
      </c>
      <c r="J17071" s="266">
        <v>-22000</v>
      </c>
      <c r="K17071" s="83" t="str">
        <f>IFERROR(IFERROR(VLOOKUP(I17071,'DE-PARA'!B:D,3,0),VLOOKUP(I17071,'DE-PARA'!C:D,2,0)),"NÃO ENCONTRADO")</f>
        <v>Pessoal</v>
      </c>
      <c r="L17071" s="50" t="str">
        <f>VLOOKUP(K17071,'Base -Receita-Despesa'!$B:$AS,1,FALSE)</f>
        <v>Pessoal</v>
      </c>
    </row>
    <row r="17072" spans="1:12" x14ac:dyDescent="0.3">
      <c r="A17072" s="82" t="str">
        <f t="shared" si="534"/>
        <v>2020</v>
      </c>
      <c r="B17072" s="260" t="s">
        <v>2228</v>
      </c>
      <c r="C17072" s="261" t="s">
        <v>138</v>
      </c>
      <c r="D17072" s="74" t="str">
        <f t="shared" si="533"/>
        <v>fev/2020</v>
      </c>
      <c r="E17072" s="264">
        <v>43865</v>
      </c>
      <c r="F17072" s="282">
        <v>18764</v>
      </c>
      <c r="G17072" s="282" t="s">
        <v>2229</v>
      </c>
      <c r="H17072" s="265" t="s">
        <v>3145</v>
      </c>
      <c r="I17072" s="265" t="s">
        <v>2181</v>
      </c>
      <c r="J17072" s="265">
        <v>-304.60000000000002</v>
      </c>
      <c r="K17072" s="83" t="str">
        <f>IFERROR(IFERROR(VLOOKUP(I17072,'DE-PARA'!B:D,3,0),VLOOKUP(I17072,'DE-PARA'!C:D,2,0)),"NÃO ENCONTRADO")</f>
        <v>Materiais</v>
      </c>
      <c r="L17072" s="50" t="str">
        <f>VLOOKUP(K17072,'Base -Receita-Despesa'!$B:$AS,1,FALSE)</f>
        <v>Materiais</v>
      </c>
    </row>
    <row r="17073" spans="1:12" x14ac:dyDescent="0.3">
      <c r="A17073" s="82" t="str">
        <f t="shared" si="534"/>
        <v>2020</v>
      </c>
      <c r="B17073" s="260" t="s">
        <v>2228</v>
      </c>
      <c r="C17073" s="261" t="s">
        <v>138</v>
      </c>
      <c r="D17073" s="74" t="str">
        <f t="shared" si="533"/>
        <v>fev/2020</v>
      </c>
      <c r="E17073" s="264">
        <v>43865</v>
      </c>
      <c r="F17073" s="282">
        <v>2234271</v>
      </c>
      <c r="G17073" s="282" t="s">
        <v>2229</v>
      </c>
      <c r="H17073" s="265" t="s">
        <v>5186</v>
      </c>
      <c r="I17073" s="265" t="s">
        <v>164</v>
      </c>
      <c r="J17073" s="265">
        <v>-45.57</v>
      </c>
      <c r="K17073" s="83" t="str">
        <f>IFERROR(IFERROR(VLOOKUP(I17073,'DE-PARA'!B:D,3,0),VLOOKUP(I17073,'DE-PARA'!C:D,2,0)),"NÃO ENCONTRADO")</f>
        <v>Concessionárias (água, luz e telefone)</v>
      </c>
      <c r="L17073" s="50" t="str">
        <f>VLOOKUP(K17073,'Base -Receita-Despesa'!$B:$AS,1,FALSE)</f>
        <v>Concessionárias (água, luz e telefone)</v>
      </c>
    </row>
    <row r="17074" spans="1:12" x14ac:dyDescent="0.3">
      <c r="A17074" s="82" t="str">
        <f t="shared" si="534"/>
        <v>2020</v>
      </c>
      <c r="B17074" s="260" t="s">
        <v>2228</v>
      </c>
      <c r="C17074" s="261" t="s">
        <v>138</v>
      </c>
      <c r="D17074" s="74" t="str">
        <f t="shared" si="533"/>
        <v>fev/2020</v>
      </c>
      <c r="E17074" s="264">
        <v>43865</v>
      </c>
      <c r="F17074" s="282">
        <v>854</v>
      </c>
      <c r="G17074" s="282" t="s">
        <v>2229</v>
      </c>
      <c r="H17074" s="265" t="s">
        <v>5177</v>
      </c>
      <c r="I17074" s="265" t="s">
        <v>157</v>
      </c>
      <c r="J17074" s="266">
        <v>-1860</v>
      </c>
      <c r="K17074" s="83" t="str">
        <f>IFERROR(IFERROR(VLOOKUP(I17074,'DE-PARA'!B:D,3,0),VLOOKUP(I17074,'DE-PARA'!C:D,2,0)),"NÃO ENCONTRADO")</f>
        <v>Materiais</v>
      </c>
      <c r="L17074" s="50" t="str">
        <f>VLOOKUP(K17074,'Base -Receita-Despesa'!$B:$AS,1,FALSE)</f>
        <v>Materiais</v>
      </c>
    </row>
    <row r="17075" spans="1:12" x14ac:dyDescent="0.3">
      <c r="A17075" s="82" t="str">
        <f t="shared" si="534"/>
        <v>2020</v>
      </c>
      <c r="B17075" s="260" t="s">
        <v>2228</v>
      </c>
      <c r="C17075" s="261" t="s">
        <v>138</v>
      </c>
      <c r="D17075" s="74" t="str">
        <f t="shared" si="533"/>
        <v>fev/2020</v>
      </c>
      <c r="E17075" s="264">
        <v>43865</v>
      </c>
      <c r="F17075" s="282"/>
      <c r="G17075" s="282" t="s">
        <v>2229</v>
      </c>
      <c r="H17075" s="265" t="s">
        <v>5187</v>
      </c>
      <c r="I17075" s="265" t="s">
        <v>540</v>
      </c>
      <c r="J17075" s="265">
        <v>-154</v>
      </c>
      <c r="K17075" s="83" t="str">
        <f>IFERROR(IFERROR(VLOOKUP(I17075,'DE-PARA'!B:D,3,0),VLOOKUP(I17075,'DE-PARA'!C:D,2,0)),"NÃO ENCONTRADO")</f>
        <v>Tributos, Taxas e Contribuições</v>
      </c>
      <c r="L17075" s="50" t="str">
        <f>VLOOKUP(K17075,'Base -Receita-Despesa'!$B:$AS,1,FALSE)</f>
        <v>Tributos, Taxas e Contribuições</v>
      </c>
    </row>
    <row r="17076" spans="1:12" x14ac:dyDescent="0.3">
      <c r="A17076" s="82" t="str">
        <f t="shared" si="534"/>
        <v>2020</v>
      </c>
      <c r="B17076" s="260" t="s">
        <v>2228</v>
      </c>
      <c r="C17076" s="261" t="s">
        <v>138</v>
      </c>
      <c r="D17076" s="74" t="str">
        <f t="shared" si="533"/>
        <v>fev/2020</v>
      </c>
      <c r="E17076" s="264">
        <v>43865</v>
      </c>
      <c r="F17076" s="282">
        <v>12885</v>
      </c>
      <c r="G17076" s="282" t="s">
        <v>2229</v>
      </c>
      <c r="H17076" s="265" t="s">
        <v>2890</v>
      </c>
      <c r="I17076" s="265" t="s">
        <v>2183</v>
      </c>
      <c r="J17076" s="265">
        <v>-824</v>
      </c>
      <c r="K17076" s="83" t="str">
        <f>IFERROR(IFERROR(VLOOKUP(I17076,'DE-PARA'!B:D,3,0),VLOOKUP(I17076,'DE-PARA'!C:D,2,0)),"NÃO ENCONTRADO")</f>
        <v>Materiais</v>
      </c>
      <c r="L17076" s="50" t="str">
        <f>VLOOKUP(K17076,'Base -Receita-Despesa'!$B:$AS,1,FALSE)</f>
        <v>Materiais</v>
      </c>
    </row>
    <row r="17077" spans="1:12" x14ac:dyDescent="0.3">
      <c r="A17077" s="82" t="str">
        <f t="shared" si="534"/>
        <v>2020</v>
      </c>
      <c r="B17077" s="260" t="s">
        <v>2228</v>
      </c>
      <c r="C17077" s="261" t="s">
        <v>138</v>
      </c>
      <c r="D17077" s="74" t="str">
        <f t="shared" si="533"/>
        <v>fev/2020</v>
      </c>
      <c r="E17077" s="264">
        <v>43865</v>
      </c>
      <c r="F17077" s="282">
        <v>13124</v>
      </c>
      <c r="G17077" s="282" t="s">
        <v>2229</v>
      </c>
      <c r="H17077" s="265" t="s">
        <v>2890</v>
      </c>
      <c r="I17077" s="265" t="s">
        <v>2183</v>
      </c>
      <c r="J17077" s="265">
        <v>-522.9</v>
      </c>
      <c r="K17077" s="83" t="str">
        <f>IFERROR(IFERROR(VLOOKUP(I17077,'DE-PARA'!B:D,3,0),VLOOKUP(I17077,'DE-PARA'!C:D,2,0)),"NÃO ENCONTRADO")</f>
        <v>Materiais</v>
      </c>
      <c r="L17077" s="50" t="str">
        <f>VLOOKUP(K17077,'Base -Receita-Despesa'!$B:$AS,1,FALSE)</f>
        <v>Materiais</v>
      </c>
    </row>
    <row r="17078" spans="1:12" x14ac:dyDescent="0.3">
      <c r="A17078" s="82" t="str">
        <f t="shared" si="534"/>
        <v>2020</v>
      </c>
      <c r="B17078" s="260" t="s">
        <v>2228</v>
      </c>
      <c r="C17078" s="261" t="s">
        <v>138</v>
      </c>
      <c r="D17078" s="74" t="str">
        <f t="shared" si="533"/>
        <v>fev/2020</v>
      </c>
      <c r="E17078" s="264">
        <v>43865</v>
      </c>
      <c r="F17078" s="282">
        <v>13122</v>
      </c>
      <c r="G17078" s="282" t="s">
        <v>2229</v>
      </c>
      <c r="H17078" s="265" t="s">
        <v>2890</v>
      </c>
      <c r="I17078" s="265" t="s">
        <v>2183</v>
      </c>
      <c r="J17078" s="265">
        <v>-772.5</v>
      </c>
      <c r="K17078" s="83" t="str">
        <f>IFERROR(IFERROR(VLOOKUP(I17078,'DE-PARA'!B:D,3,0),VLOOKUP(I17078,'DE-PARA'!C:D,2,0)),"NÃO ENCONTRADO")</f>
        <v>Materiais</v>
      </c>
      <c r="L17078" s="50" t="str">
        <f>VLOOKUP(K17078,'Base -Receita-Despesa'!$B:$AS,1,FALSE)</f>
        <v>Materiais</v>
      </c>
    </row>
    <row r="17079" spans="1:12" x14ac:dyDescent="0.3">
      <c r="A17079" s="82" t="str">
        <f t="shared" si="534"/>
        <v>2020</v>
      </c>
      <c r="B17079" s="260" t="s">
        <v>2228</v>
      </c>
      <c r="C17079" s="261" t="s">
        <v>138</v>
      </c>
      <c r="D17079" s="74" t="str">
        <f t="shared" si="533"/>
        <v>fev/2020</v>
      </c>
      <c r="E17079" s="264">
        <v>43865</v>
      </c>
      <c r="F17079" s="282">
        <v>12888</v>
      </c>
      <c r="G17079" s="282" t="s">
        <v>2229</v>
      </c>
      <c r="H17079" s="265" t="s">
        <v>2890</v>
      </c>
      <c r="I17079" s="265" t="s">
        <v>2183</v>
      </c>
      <c r="J17079" s="266">
        <v>-1409.8</v>
      </c>
      <c r="K17079" s="83" t="str">
        <f>IFERROR(IFERROR(VLOOKUP(I17079,'DE-PARA'!B:D,3,0),VLOOKUP(I17079,'DE-PARA'!C:D,2,0)),"NÃO ENCONTRADO")</f>
        <v>Materiais</v>
      </c>
      <c r="L17079" s="50" t="str">
        <f>VLOOKUP(K17079,'Base -Receita-Despesa'!$B:$AS,1,FALSE)</f>
        <v>Materiais</v>
      </c>
    </row>
    <row r="17080" spans="1:12" x14ac:dyDescent="0.3">
      <c r="A17080" s="82" t="str">
        <f t="shared" si="534"/>
        <v>2020</v>
      </c>
      <c r="B17080" s="260" t="s">
        <v>2228</v>
      </c>
      <c r="C17080" s="261" t="s">
        <v>138</v>
      </c>
      <c r="D17080" s="74" t="str">
        <f t="shared" si="533"/>
        <v>fev/2020</v>
      </c>
      <c r="E17080" s="264">
        <v>43865</v>
      </c>
      <c r="F17080" s="282" t="s">
        <v>139</v>
      </c>
      <c r="G17080" s="282" t="s">
        <v>2229</v>
      </c>
      <c r="H17080" s="265" t="s">
        <v>5188</v>
      </c>
      <c r="I17080" s="265" t="s">
        <v>141</v>
      </c>
      <c r="J17080" s="266">
        <v>-6679.23</v>
      </c>
      <c r="K17080" s="83" t="str">
        <f>IFERROR(IFERROR(VLOOKUP(I17080,'DE-PARA'!B:D,3,0),VLOOKUP(I17080,'DE-PARA'!C:D,2,0)),"NÃO ENCONTRADO")</f>
        <v>Pessoal</v>
      </c>
      <c r="L17080" s="50" t="str">
        <f>VLOOKUP(K17080,'Base -Receita-Despesa'!$B:$AS,1,FALSE)</f>
        <v>Pessoal</v>
      </c>
    </row>
    <row r="17081" spans="1:12" x14ac:dyDescent="0.3">
      <c r="A17081" s="82" t="str">
        <f t="shared" si="534"/>
        <v>2020</v>
      </c>
      <c r="B17081" s="260" t="s">
        <v>2228</v>
      </c>
      <c r="C17081" s="261" t="s">
        <v>138</v>
      </c>
      <c r="D17081" s="74" t="str">
        <f t="shared" si="533"/>
        <v>fev/2020</v>
      </c>
      <c r="E17081" s="264">
        <v>43865</v>
      </c>
      <c r="F17081" s="282" t="s">
        <v>139</v>
      </c>
      <c r="G17081" s="282" t="s">
        <v>2229</v>
      </c>
      <c r="H17081" s="265" t="s">
        <v>5189</v>
      </c>
      <c r="I17081" s="265" t="s">
        <v>141</v>
      </c>
      <c r="J17081" s="265">
        <v>-486.8</v>
      </c>
      <c r="K17081" s="83" t="str">
        <f>IFERROR(IFERROR(VLOOKUP(I17081,'DE-PARA'!B:D,3,0),VLOOKUP(I17081,'DE-PARA'!C:D,2,0)),"NÃO ENCONTRADO")</f>
        <v>Pessoal</v>
      </c>
      <c r="L17081" s="50" t="str">
        <f>VLOOKUP(K17081,'Base -Receita-Despesa'!$B:$AS,1,FALSE)</f>
        <v>Pessoal</v>
      </c>
    </row>
    <row r="17082" spans="1:12" x14ac:dyDescent="0.3">
      <c r="A17082" s="82" t="str">
        <f t="shared" si="534"/>
        <v>2020</v>
      </c>
      <c r="B17082" s="260" t="s">
        <v>2228</v>
      </c>
      <c r="C17082" s="261" t="s">
        <v>138</v>
      </c>
      <c r="D17082" s="74" t="str">
        <f t="shared" si="533"/>
        <v>fev/2020</v>
      </c>
      <c r="E17082" s="264">
        <v>43865</v>
      </c>
      <c r="F17082" s="282" t="s">
        <v>139</v>
      </c>
      <c r="G17082" s="282" t="s">
        <v>2229</v>
      </c>
      <c r="H17082" s="265" t="s">
        <v>5190</v>
      </c>
      <c r="I17082" s="265" t="s">
        <v>141</v>
      </c>
      <c r="J17082" s="266">
        <v>-1916.46</v>
      </c>
      <c r="K17082" s="83" t="str">
        <f>IFERROR(IFERROR(VLOOKUP(I17082,'DE-PARA'!B:D,3,0),VLOOKUP(I17082,'DE-PARA'!C:D,2,0)),"NÃO ENCONTRADO")</f>
        <v>Pessoal</v>
      </c>
      <c r="L17082" s="50" t="str">
        <f>VLOOKUP(K17082,'Base -Receita-Despesa'!$B:$AS,1,FALSE)</f>
        <v>Pessoal</v>
      </c>
    </row>
    <row r="17083" spans="1:12" x14ac:dyDescent="0.3">
      <c r="A17083" s="82" t="str">
        <f t="shared" si="534"/>
        <v>2020</v>
      </c>
      <c r="B17083" s="260" t="s">
        <v>2228</v>
      </c>
      <c r="C17083" s="261" t="s">
        <v>138</v>
      </c>
      <c r="D17083" s="74" t="str">
        <f t="shared" si="533"/>
        <v>fev/2020</v>
      </c>
      <c r="E17083" s="264">
        <v>43865</v>
      </c>
      <c r="F17083" s="282" t="s">
        <v>139</v>
      </c>
      <c r="G17083" s="282" t="s">
        <v>2229</v>
      </c>
      <c r="H17083" s="265" t="s">
        <v>5191</v>
      </c>
      <c r="I17083" s="265" t="s">
        <v>141</v>
      </c>
      <c r="J17083" s="266">
        <v>-1504.76</v>
      </c>
      <c r="K17083" s="83" t="str">
        <f>IFERROR(IFERROR(VLOOKUP(I17083,'DE-PARA'!B:D,3,0),VLOOKUP(I17083,'DE-PARA'!C:D,2,0)),"NÃO ENCONTRADO")</f>
        <v>Pessoal</v>
      </c>
      <c r="L17083" s="50" t="str">
        <f>VLOOKUP(K17083,'Base -Receita-Despesa'!$B:$AS,1,FALSE)</f>
        <v>Pessoal</v>
      </c>
    </row>
    <row r="17084" spans="1:12" x14ac:dyDescent="0.3">
      <c r="A17084" s="82" t="str">
        <f t="shared" si="534"/>
        <v>2020</v>
      </c>
      <c r="B17084" s="260" t="s">
        <v>2228</v>
      </c>
      <c r="C17084" s="261" t="s">
        <v>138</v>
      </c>
      <c r="D17084" s="74" t="str">
        <f t="shared" si="533"/>
        <v>fev/2020</v>
      </c>
      <c r="E17084" s="264">
        <v>43865</v>
      </c>
      <c r="F17084" s="282" t="s">
        <v>139</v>
      </c>
      <c r="G17084" s="282" t="s">
        <v>2229</v>
      </c>
      <c r="H17084" s="265" t="s">
        <v>5192</v>
      </c>
      <c r="I17084" s="265" t="s">
        <v>141</v>
      </c>
      <c r="J17084" s="265">
        <v>-207</v>
      </c>
      <c r="K17084" s="83" t="str">
        <f>IFERROR(IFERROR(VLOOKUP(I17084,'DE-PARA'!B:D,3,0),VLOOKUP(I17084,'DE-PARA'!C:D,2,0)),"NÃO ENCONTRADO")</f>
        <v>Pessoal</v>
      </c>
      <c r="L17084" s="50" t="str">
        <f>VLOOKUP(K17084,'Base -Receita-Despesa'!$B:$AS,1,FALSE)</f>
        <v>Pessoal</v>
      </c>
    </row>
    <row r="17085" spans="1:12" x14ac:dyDescent="0.3">
      <c r="A17085" s="82" t="str">
        <f t="shared" si="534"/>
        <v>2020</v>
      </c>
      <c r="B17085" s="260" t="s">
        <v>2228</v>
      </c>
      <c r="C17085" s="261" t="s">
        <v>138</v>
      </c>
      <c r="D17085" s="74" t="str">
        <f t="shared" si="533"/>
        <v>fev/2020</v>
      </c>
      <c r="E17085" s="264">
        <v>43865</v>
      </c>
      <c r="F17085" s="282" t="s">
        <v>139</v>
      </c>
      <c r="G17085" s="282" t="s">
        <v>2229</v>
      </c>
      <c r="H17085" s="265" t="s">
        <v>5193</v>
      </c>
      <c r="I17085" s="265" t="s">
        <v>141</v>
      </c>
      <c r="J17085" s="265">
        <v>-750</v>
      </c>
      <c r="K17085" s="83" t="str">
        <f>IFERROR(IFERROR(VLOOKUP(I17085,'DE-PARA'!B:D,3,0),VLOOKUP(I17085,'DE-PARA'!C:D,2,0)),"NÃO ENCONTRADO")</f>
        <v>Pessoal</v>
      </c>
      <c r="L17085" s="50" t="str">
        <f>VLOOKUP(K17085,'Base -Receita-Despesa'!$B:$AS,1,FALSE)</f>
        <v>Pessoal</v>
      </c>
    </row>
    <row r="17086" spans="1:12" x14ac:dyDescent="0.3">
      <c r="A17086" s="82" t="str">
        <f t="shared" si="534"/>
        <v>2020</v>
      </c>
      <c r="B17086" s="260" t="s">
        <v>2228</v>
      </c>
      <c r="C17086" s="261" t="s">
        <v>138</v>
      </c>
      <c r="D17086" s="74" t="str">
        <f t="shared" si="533"/>
        <v>fev/2020</v>
      </c>
      <c r="E17086" s="264">
        <v>43865</v>
      </c>
      <c r="F17086" s="282" t="s">
        <v>1261</v>
      </c>
      <c r="G17086" s="282" t="s">
        <v>2229</v>
      </c>
      <c r="H17086" s="265" t="s">
        <v>2250</v>
      </c>
      <c r="I17086" s="265" t="s">
        <v>135</v>
      </c>
      <c r="J17086" s="265">
        <v>-9.5</v>
      </c>
      <c r="K17086" s="83" t="str">
        <f>IFERROR(IFERROR(VLOOKUP(I17086,'DE-PARA'!B:D,3,0),VLOOKUP(I17086,'DE-PARA'!C:D,2,0)),"NÃO ENCONTRADO")</f>
        <v>Outras Saídas</v>
      </c>
      <c r="L17086" s="50" t="str">
        <f>VLOOKUP(K17086,'Base -Receita-Despesa'!$B:$AS,1,FALSE)</f>
        <v>Outras Saídas</v>
      </c>
    </row>
    <row r="17087" spans="1:12" x14ac:dyDescent="0.3">
      <c r="A17087" s="82" t="str">
        <f t="shared" si="534"/>
        <v>2020</v>
      </c>
      <c r="B17087" s="260" t="s">
        <v>2228</v>
      </c>
      <c r="C17087" s="261" t="s">
        <v>138</v>
      </c>
      <c r="D17087" s="74" t="str">
        <f t="shared" si="533"/>
        <v>fev/2020</v>
      </c>
      <c r="E17087" s="264">
        <v>43865</v>
      </c>
      <c r="F17087" s="282" t="s">
        <v>1261</v>
      </c>
      <c r="G17087" s="282" t="s">
        <v>2229</v>
      </c>
      <c r="H17087" s="265" t="s">
        <v>2250</v>
      </c>
      <c r="I17087" s="265" t="s">
        <v>135</v>
      </c>
      <c r="J17087" s="265">
        <v>-9.5</v>
      </c>
      <c r="K17087" s="83" t="str">
        <f>IFERROR(IFERROR(VLOOKUP(I17087,'DE-PARA'!B:D,3,0),VLOOKUP(I17087,'DE-PARA'!C:D,2,0)),"NÃO ENCONTRADO")</f>
        <v>Outras Saídas</v>
      </c>
      <c r="L17087" s="50" t="str">
        <f>VLOOKUP(K17087,'Base -Receita-Despesa'!$B:$AS,1,FALSE)</f>
        <v>Outras Saídas</v>
      </c>
    </row>
    <row r="17088" spans="1:12" x14ac:dyDescent="0.3">
      <c r="A17088" s="82" t="str">
        <f t="shared" si="534"/>
        <v>2020</v>
      </c>
      <c r="B17088" s="260" t="s">
        <v>2228</v>
      </c>
      <c r="C17088" s="261" t="s">
        <v>138</v>
      </c>
      <c r="D17088" s="74" t="str">
        <f t="shared" si="533"/>
        <v>fev/2020</v>
      </c>
      <c r="E17088" s="264">
        <v>43865</v>
      </c>
      <c r="F17088" s="282" t="s">
        <v>1261</v>
      </c>
      <c r="G17088" s="282" t="s">
        <v>2229</v>
      </c>
      <c r="H17088" s="265" t="s">
        <v>2250</v>
      </c>
      <c r="I17088" s="265" t="s">
        <v>135</v>
      </c>
      <c r="J17088" s="265">
        <v>-9.5</v>
      </c>
      <c r="K17088" s="83" t="str">
        <f>IFERROR(IFERROR(VLOOKUP(I17088,'DE-PARA'!B:D,3,0),VLOOKUP(I17088,'DE-PARA'!C:D,2,0)),"NÃO ENCONTRADO")</f>
        <v>Outras Saídas</v>
      </c>
      <c r="L17088" s="50" t="str">
        <f>VLOOKUP(K17088,'Base -Receita-Despesa'!$B:$AS,1,FALSE)</f>
        <v>Outras Saídas</v>
      </c>
    </row>
    <row r="17089" spans="1:12" x14ac:dyDescent="0.3">
      <c r="A17089" s="82" t="str">
        <f t="shared" si="534"/>
        <v>2020</v>
      </c>
      <c r="B17089" s="260" t="s">
        <v>2228</v>
      </c>
      <c r="C17089" s="261" t="s">
        <v>138</v>
      </c>
      <c r="D17089" s="74" t="str">
        <f t="shared" si="533"/>
        <v>fev/2020</v>
      </c>
      <c r="E17089" s="264">
        <v>43865</v>
      </c>
      <c r="F17089" s="282" t="s">
        <v>139</v>
      </c>
      <c r="G17089" s="282" t="s">
        <v>2229</v>
      </c>
      <c r="H17089" s="265" t="s">
        <v>5194</v>
      </c>
      <c r="I17089" s="265" t="s">
        <v>141</v>
      </c>
      <c r="J17089" s="266">
        <v>-407864.97</v>
      </c>
      <c r="K17089" s="83" t="str">
        <f>IFERROR(IFERROR(VLOOKUP(I17089,'DE-PARA'!B:D,3,0),VLOOKUP(I17089,'DE-PARA'!C:D,2,0)),"NÃO ENCONTRADO")</f>
        <v>Pessoal</v>
      </c>
      <c r="L17089" s="50" t="str">
        <f>VLOOKUP(K17089,'Base -Receita-Despesa'!$B:$AS,1,FALSE)</f>
        <v>Pessoal</v>
      </c>
    </row>
    <row r="17090" spans="1:12" x14ac:dyDescent="0.3">
      <c r="A17090" s="82" t="str">
        <f t="shared" si="534"/>
        <v>2020</v>
      </c>
      <c r="B17090" s="260" t="s">
        <v>2228</v>
      </c>
      <c r="C17090" s="261" t="s">
        <v>138</v>
      </c>
      <c r="D17090" s="74" t="str">
        <f t="shared" si="533"/>
        <v>fev/2020</v>
      </c>
      <c r="E17090" s="264">
        <v>43865</v>
      </c>
      <c r="F17090" s="282" t="s">
        <v>1070</v>
      </c>
      <c r="G17090" s="282" t="s">
        <v>2229</v>
      </c>
      <c r="H17090" s="265" t="s">
        <v>1071</v>
      </c>
      <c r="I17090" s="265" t="s">
        <v>2237</v>
      </c>
      <c r="J17090" s="266">
        <v>425331.09</v>
      </c>
      <c r="K17090" s="83" t="str">
        <f>IFERROR(IFERROR(VLOOKUP(I17090,'DE-PARA'!B:D,3,0),VLOOKUP(I17090,'DE-PARA'!C:D,2,0)),"NÃO ENCONTRADO")</f>
        <v>Entrada Conta Aplicação (+)</v>
      </c>
      <c r="L17090" s="50" t="str">
        <f>VLOOKUP(K17090,'Base -Receita-Despesa'!$B:$AS,1,FALSE)</f>
        <v>ENTRADA CONTA APLICAÇÃO (+)</v>
      </c>
    </row>
    <row r="17091" spans="1:12" x14ac:dyDescent="0.3">
      <c r="A17091" s="82" t="str">
        <f t="shared" si="534"/>
        <v>2020</v>
      </c>
      <c r="B17091" s="260" t="s">
        <v>2240</v>
      </c>
      <c r="C17091" s="261" t="s">
        <v>138</v>
      </c>
      <c r="D17091" s="74" t="str">
        <f t="shared" si="533"/>
        <v>fev/2020</v>
      </c>
      <c r="E17091" s="264">
        <v>43866</v>
      </c>
      <c r="F17091" s="282" t="s">
        <v>5130</v>
      </c>
      <c r="G17091" s="282" t="s">
        <v>2229</v>
      </c>
      <c r="H17091" s="265" t="s">
        <v>72</v>
      </c>
      <c r="I17091" s="265" t="s">
        <v>1064</v>
      </c>
      <c r="J17091" s="266">
        <v>-1890527.02</v>
      </c>
      <c r="K17091" s="83" t="str">
        <f>IFERROR(IFERROR(VLOOKUP(I17091,'DE-PARA'!B:D,3,0),VLOOKUP(I17091,'DE-PARA'!C:D,2,0)),"NÃO ENCONTRADO")</f>
        <v>Saídas Da C/A Por Regates (-)</v>
      </c>
      <c r="L17091" s="50" t="str">
        <f>VLOOKUP(K17091,'Base -Receita-Despesa'!$B:$AS,1,FALSE)</f>
        <v>SAÍDAS DA C/A POR REGATES (-)</v>
      </c>
    </row>
    <row r="17092" spans="1:12" x14ac:dyDescent="0.3">
      <c r="A17092" s="82" t="str">
        <f t="shared" si="534"/>
        <v>2020</v>
      </c>
      <c r="B17092" s="260" t="s">
        <v>2240</v>
      </c>
      <c r="C17092" s="261" t="s">
        <v>138</v>
      </c>
      <c r="D17092" s="74" t="str">
        <f t="shared" ref="D17092:D17155" si="535">TEXT(E17092,"mmm/aaaa")</f>
        <v>fev/2020</v>
      </c>
      <c r="E17092" s="264">
        <v>43866</v>
      </c>
      <c r="F17092" s="282" t="s">
        <v>161</v>
      </c>
      <c r="G17092" s="282" t="s">
        <v>2229</v>
      </c>
      <c r="H17092" s="265" t="s">
        <v>161</v>
      </c>
      <c r="I17092" s="265" t="s">
        <v>2168</v>
      </c>
      <c r="J17092" s="266">
        <v>16347.56</v>
      </c>
      <c r="K17092" s="83" t="str">
        <f>IFERROR(IFERROR(VLOOKUP(I17092,'DE-PARA'!B:D,3,0),VLOOKUP(I17092,'DE-PARA'!C:D,2,0)),"NÃO ENCONTRADO")</f>
        <v>Repasses Contrato de Gestão</v>
      </c>
      <c r="L17092" s="50" t="str">
        <f>VLOOKUP(K17092,'Base -Receita-Despesa'!$B:$AS,1,FALSE)</f>
        <v>Repasses Contrato de Gestão</v>
      </c>
    </row>
    <row r="17093" spans="1:12" x14ac:dyDescent="0.3">
      <c r="A17093" s="82" t="str">
        <f t="shared" si="534"/>
        <v>2020</v>
      </c>
      <c r="B17093" s="260" t="s">
        <v>2240</v>
      </c>
      <c r="C17093" s="261" t="s">
        <v>138</v>
      </c>
      <c r="D17093" s="74" t="str">
        <f t="shared" si="535"/>
        <v>fev/2020</v>
      </c>
      <c r="E17093" s="264">
        <v>43866</v>
      </c>
      <c r="F17093" s="282" t="s">
        <v>161</v>
      </c>
      <c r="G17093" s="282" t="s">
        <v>2229</v>
      </c>
      <c r="H17093" s="265" t="s">
        <v>161</v>
      </c>
      <c r="I17093" s="265" t="s">
        <v>2168</v>
      </c>
      <c r="J17093" s="266">
        <v>1875671</v>
      </c>
      <c r="K17093" s="83" t="str">
        <f>IFERROR(IFERROR(VLOOKUP(I17093,'DE-PARA'!B:D,3,0),VLOOKUP(I17093,'DE-PARA'!C:D,2,0)),"NÃO ENCONTRADO")</f>
        <v>Repasses Contrato de Gestão</v>
      </c>
      <c r="L17093" s="50" t="str">
        <f>VLOOKUP(K17093,'Base -Receita-Despesa'!$B:$AS,1,FALSE)</f>
        <v>Repasses Contrato de Gestão</v>
      </c>
    </row>
    <row r="17094" spans="1:12" x14ac:dyDescent="0.3">
      <c r="A17094" s="82" t="str">
        <f t="shared" si="534"/>
        <v>2020</v>
      </c>
      <c r="B17094" s="263" t="s">
        <v>2228</v>
      </c>
      <c r="C17094" s="315" t="s">
        <v>138</v>
      </c>
      <c r="D17094" s="74" t="str">
        <f t="shared" si="535"/>
        <v>fev/2020</v>
      </c>
      <c r="E17094" s="283">
        <v>43866</v>
      </c>
      <c r="F17094" s="318">
        <v>3606520</v>
      </c>
      <c r="G17094" s="320" t="s">
        <v>2229</v>
      </c>
      <c r="H17094" s="267" t="s">
        <v>2668</v>
      </c>
      <c r="I17094" s="267" t="s">
        <v>540</v>
      </c>
      <c r="J17094" s="265">
        <v>-216.56</v>
      </c>
      <c r="K17094" s="83" t="str">
        <f>IFERROR(IFERROR(VLOOKUP(I17094,'DE-PARA'!B:D,3,0),VLOOKUP(I17094,'DE-PARA'!C:D,2,0)),"NÃO ENCONTRADO")</f>
        <v>Tributos, Taxas e Contribuições</v>
      </c>
      <c r="L17094" s="50" t="str">
        <f>VLOOKUP(K17094,'Base -Receita-Despesa'!$B:$AS,1,FALSE)</f>
        <v>Tributos, Taxas e Contribuições</v>
      </c>
    </row>
    <row r="17095" spans="1:12" x14ac:dyDescent="0.3">
      <c r="A17095" s="82" t="str">
        <f t="shared" si="534"/>
        <v>2020</v>
      </c>
      <c r="B17095" s="263" t="s">
        <v>2228</v>
      </c>
      <c r="C17095" s="315" t="s">
        <v>138</v>
      </c>
      <c r="D17095" s="74" t="str">
        <f t="shared" si="535"/>
        <v>fev/2020</v>
      </c>
      <c r="E17095" s="283">
        <v>43866</v>
      </c>
      <c r="F17095" s="320">
        <v>507206</v>
      </c>
      <c r="G17095" s="320" t="s">
        <v>2229</v>
      </c>
      <c r="H17095" s="267" t="s">
        <v>257</v>
      </c>
      <c r="I17095" s="267" t="s">
        <v>145</v>
      </c>
      <c r="J17095" s="265">
        <v>-913.47</v>
      </c>
      <c r="K17095" s="83" t="str">
        <f>IFERROR(IFERROR(VLOOKUP(I17095,'DE-PARA'!B:D,3,0),VLOOKUP(I17095,'DE-PARA'!C:D,2,0)),"NÃO ENCONTRADO")</f>
        <v>Serviços</v>
      </c>
      <c r="L17095" s="50" t="str">
        <f>VLOOKUP(K17095,'Base -Receita-Despesa'!$B:$AS,1,FALSE)</f>
        <v>Serviços</v>
      </c>
    </row>
    <row r="17096" spans="1:12" x14ac:dyDescent="0.3">
      <c r="A17096" s="82" t="str">
        <f t="shared" si="534"/>
        <v>2020</v>
      </c>
      <c r="B17096" s="263" t="s">
        <v>2228</v>
      </c>
      <c r="C17096" s="315" t="s">
        <v>138</v>
      </c>
      <c r="D17096" s="74" t="str">
        <f t="shared" si="535"/>
        <v>fev/2020</v>
      </c>
      <c r="E17096" s="283">
        <v>43866</v>
      </c>
      <c r="F17096" s="320">
        <v>3356</v>
      </c>
      <c r="G17096" s="320" t="s">
        <v>2229</v>
      </c>
      <c r="H17096" s="267" t="s">
        <v>5195</v>
      </c>
      <c r="I17096" s="280" t="s">
        <v>241</v>
      </c>
      <c r="J17096" s="265">
        <v>-382.95</v>
      </c>
      <c r="K17096" s="83" t="str">
        <f>IFERROR(IFERROR(VLOOKUP(I17096,'DE-PARA'!B:D,3,0),VLOOKUP(I17096,'DE-PARA'!C:D,2,0)),"NÃO ENCONTRADO")</f>
        <v>Serviços</v>
      </c>
      <c r="L17096" s="50" t="str">
        <f>VLOOKUP(K17096,'Base -Receita-Despesa'!$B:$AS,1,FALSE)</f>
        <v>Serviços</v>
      </c>
    </row>
    <row r="17097" spans="1:12" x14ac:dyDescent="0.3">
      <c r="A17097" s="82" t="str">
        <f t="shared" si="534"/>
        <v>2020</v>
      </c>
      <c r="B17097" s="263" t="s">
        <v>2228</v>
      </c>
      <c r="C17097" s="315" t="s">
        <v>138</v>
      </c>
      <c r="D17097" s="74" t="str">
        <f t="shared" si="535"/>
        <v>fev/2020</v>
      </c>
      <c r="E17097" s="283">
        <v>43866</v>
      </c>
      <c r="F17097" s="320"/>
      <c r="G17097" s="320" t="s">
        <v>2229</v>
      </c>
      <c r="H17097" s="267" t="s">
        <v>5187</v>
      </c>
      <c r="I17097" s="267" t="s">
        <v>540</v>
      </c>
      <c r="J17097" s="265">
        <v>-100</v>
      </c>
      <c r="K17097" s="83" t="str">
        <f>IFERROR(IFERROR(VLOOKUP(I17097,'DE-PARA'!B:D,3,0),VLOOKUP(I17097,'DE-PARA'!C:D,2,0)),"NÃO ENCONTRADO")</f>
        <v>Tributos, Taxas e Contribuições</v>
      </c>
      <c r="L17097" s="50" t="str">
        <f>VLOOKUP(K17097,'Base -Receita-Despesa'!$B:$AS,1,FALSE)</f>
        <v>Tributos, Taxas e Contribuições</v>
      </c>
    </row>
    <row r="17098" spans="1:12" x14ac:dyDescent="0.3">
      <c r="A17098" s="82" t="str">
        <f t="shared" si="534"/>
        <v>2020</v>
      </c>
      <c r="B17098" s="263" t="s">
        <v>2228</v>
      </c>
      <c r="C17098" s="315" t="s">
        <v>138</v>
      </c>
      <c r="D17098" s="74" t="str">
        <f t="shared" si="535"/>
        <v>fev/2020</v>
      </c>
      <c r="E17098" s="283">
        <v>43866</v>
      </c>
      <c r="F17098" s="320" t="s">
        <v>1261</v>
      </c>
      <c r="G17098" s="320" t="s">
        <v>2229</v>
      </c>
      <c r="H17098" s="267" t="s">
        <v>2250</v>
      </c>
      <c r="I17098" s="267" t="s">
        <v>135</v>
      </c>
      <c r="J17098" s="265">
        <v>-9.5</v>
      </c>
      <c r="K17098" s="83" t="str">
        <f>IFERROR(IFERROR(VLOOKUP(I17098,'DE-PARA'!B:D,3,0),VLOOKUP(I17098,'DE-PARA'!C:D,2,0)),"NÃO ENCONTRADO")</f>
        <v>Outras Saídas</v>
      </c>
      <c r="L17098" s="50" t="str">
        <f>VLOOKUP(K17098,'Base -Receita-Despesa'!$B:$AS,1,FALSE)</f>
        <v>Outras Saídas</v>
      </c>
    </row>
    <row r="17099" spans="1:12" x14ac:dyDescent="0.3">
      <c r="A17099" s="82" t="str">
        <f t="shared" si="534"/>
        <v>2020</v>
      </c>
      <c r="B17099" s="263" t="s">
        <v>2228</v>
      </c>
      <c r="C17099" s="315" t="s">
        <v>138</v>
      </c>
      <c r="D17099" s="74" t="str">
        <f t="shared" si="535"/>
        <v>fev/2020</v>
      </c>
      <c r="E17099" s="283">
        <v>43866</v>
      </c>
      <c r="F17099" s="320" t="s">
        <v>4405</v>
      </c>
      <c r="G17099" s="320" t="s">
        <v>2229</v>
      </c>
      <c r="H17099" s="267" t="s">
        <v>5196</v>
      </c>
      <c r="I17099" s="267" t="s">
        <v>846</v>
      </c>
      <c r="J17099" s="265">
        <v>-769.01</v>
      </c>
      <c r="K17099" s="83" t="str">
        <f>IFERROR(IFERROR(VLOOKUP(I17099,'DE-PARA'!B:D,3,0),VLOOKUP(I17099,'DE-PARA'!C:D,2,0)),"NÃO ENCONTRADO")</f>
        <v>Pessoal</v>
      </c>
      <c r="L17099" s="50" t="str">
        <f>VLOOKUP(K17099,'Base -Receita-Despesa'!$B:$AS,1,FALSE)</f>
        <v>Pessoal</v>
      </c>
    </row>
    <row r="17100" spans="1:12" x14ac:dyDescent="0.3">
      <c r="A17100" s="82" t="str">
        <f t="shared" si="534"/>
        <v>2020</v>
      </c>
      <c r="B17100" s="263" t="s">
        <v>2228</v>
      </c>
      <c r="C17100" s="315" t="s">
        <v>138</v>
      </c>
      <c r="D17100" s="74" t="str">
        <f t="shared" si="535"/>
        <v>fev/2020</v>
      </c>
      <c r="E17100" s="283">
        <v>43866</v>
      </c>
      <c r="F17100" s="320" t="s">
        <v>1070</v>
      </c>
      <c r="G17100" s="320" t="s">
        <v>2229</v>
      </c>
      <c r="H17100" s="267" t="s">
        <v>1071</v>
      </c>
      <c r="I17100" s="267" t="s">
        <v>2237</v>
      </c>
      <c r="J17100" s="266">
        <v>2391.4899999999998</v>
      </c>
      <c r="K17100" s="83" t="str">
        <f>IFERROR(IFERROR(VLOOKUP(I17100,'DE-PARA'!B:D,3,0),VLOOKUP(I17100,'DE-PARA'!C:D,2,0)),"NÃO ENCONTRADO")</f>
        <v>Entrada Conta Aplicação (+)</v>
      </c>
      <c r="L17100" s="50" t="str">
        <f>VLOOKUP(K17100,'Base -Receita-Despesa'!$B:$AS,1,FALSE)</f>
        <v>ENTRADA CONTA APLICAÇÃO (+)</v>
      </c>
    </row>
    <row r="17101" spans="1:12" x14ac:dyDescent="0.3">
      <c r="A17101" s="82" t="str">
        <f t="shared" si="534"/>
        <v>2020</v>
      </c>
      <c r="B17101" s="260" t="s">
        <v>2240</v>
      </c>
      <c r="C17101" s="261" t="s">
        <v>138</v>
      </c>
      <c r="D17101" s="74" t="str">
        <f t="shared" si="535"/>
        <v>fev/2020</v>
      </c>
      <c r="E17101" s="264">
        <v>43867</v>
      </c>
      <c r="F17101" s="282" t="s">
        <v>5127</v>
      </c>
      <c r="G17101" s="282" t="s">
        <v>2229</v>
      </c>
      <c r="H17101" s="265" t="s">
        <v>2251</v>
      </c>
      <c r="I17101" s="265" t="s">
        <v>126</v>
      </c>
      <c r="J17101" s="266">
        <v>-500000</v>
      </c>
      <c r="K17101" s="83" t="str">
        <f>IFERROR(IFERROR(VLOOKUP(I17101,'DE-PARA'!B:D,3,0),VLOOKUP(I17101,'DE-PARA'!C:D,2,0)),"NÃO ENCONTRADO")</f>
        <v>TEV – Transferências Entre Contas (Entradas)</v>
      </c>
      <c r="L17101" s="50" t="str">
        <f>VLOOKUP(K17101,'Base -Receita-Despesa'!$B:$AS,1,FALSE)</f>
        <v>TEV – Transferências Entre Contas (Entradas)</v>
      </c>
    </row>
    <row r="17102" spans="1:12" x14ac:dyDescent="0.3">
      <c r="A17102" s="82" t="str">
        <f t="shared" si="534"/>
        <v>2020</v>
      </c>
      <c r="B17102" s="260" t="s">
        <v>2240</v>
      </c>
      <c r="C17102" s="261" t="s">
        <v>138</v>
      </c>
      <c r="D17102" s="74" t="str">
        <f t="shared" si="535"/>
        <v>fev/2020</v>
      </c>
      <c r="E17102" s="264">
        <v>43867</v>
      </c>
      <c r="F17102" s="282" t="s">
        <v>1070</v>
      </c>
      <c r="G17102" s="282" t="s">
        <v>2229</v>
      </c>
      <c r="H17102" s="265" t="s">
        <v>1071</v>
      </c>
      <c r="I17102" s="265" t="s">
        <v>2237</v>
      </c>
      <c r="J17102" s="266">
        <v>498508.46</v>
      </c>
      <c r="K17102" s="83" t="str">
        <f>IFERROR(IFERROR(VLOOKUP(I17102,'DE-PARA'!B:D,3,0),VLOOKUP(I17102,'DE-PARA'!C:D,2,0)),"NÃO ENCONTRADO")</f>
        <v>Entrada Conta Aplicação (+)</v>
      </c>
      <c r="L17102" s="50" t="str">
        <f>VLOOKUP(K17102,'Base -Receita-Despesa'!$B:$AS,1,FALSE)</f>
        <v>ENTRADA CONTA APLICAÇÃO (+)</v>
      </c>
    </row>
    <row r="17103" spans="1:12" x14ac:dyDescent="0.3">
      <c r="A17103" s="82" t="str">
        <f t="shared" si="534"/>
        <v>2020</v>
      </c>
      <c r="B17103" s="260" t="s">
        <v>2228</v>
      </c>
      <c r="C17103" s="261" t="s">
        <v>138</v>
      </c>
      <c r="D17103" s="74" t="str">
        <f t="shared" si="535"/>
        <v>fev/2020</v>
      </c>
      <c r="E17103" s="264">
        <v>43867</v>
      </c>
      <c r="F17103" s="282" t="s">
        <v>5130</v>
      </c>
      <c r="G17103" s="282" t="s">
        <v>2229</v>
      </c>
      <c r="H17103" s="265" t="s">
        <v>72</v>
      </c>
      <c r="I17103" s="265" t="s">
        <v>1064</v>
      </c>
      <c r="J17103" s="266">
        <v>-499950</v>
      </c>
      <c r="K17103" s="83" t="str">
        <f>IFERROR(IFERROR(VLOOKUP(I17103,'DE-PARA'!B:D,3,0),VLOOKUP(I17103,'DE-PARA'!C:D,2,0)),"NÃO ENCONTRADO")</f>
        <v>Saídas Da C/A Por Regates (-)</v>
      </c>
      <c r="L17103" s="50" t="str">
        <f>VLOOKUP(K17103,'Base -Receita-Despesa'!$B:$AS,1,FALSE)</f>
        <v>SAÍDAS DA C/A POR REGATES (-)</v>
      </c>
    </row>
    <row r="17104" spans="1:12" x14ac:dyDescent="0.3">
      <c r="A17104" s="82" t="str">
        <f t="shared" si="534"/>
        <v>2020</v>
      </c>
      <c r="B17104" s="260" t="s">
        <v>2228</v>
      </c>
      <c r="C17104" s="261" t="s">
        <v>138</v>
      </c>
      <c r="D17104" s="74" t="str">
        <f t="shared" si="535"/>
        <v>fev/2020</v>
      </c>
      <c r="E17104" s="264">
        <v>43867</v>
      </c>
      <c r="F17104" s="282" t="s">
        <v>5127</v>
      </c>
      <c r="G17104" s="282" t="s">
        <v>2229</v>
      </c>
      <c r="H17104" s="265" t="s">
        <v>2251</v>
      </c>
      <c r="I17104" s="265" t="s">
        <v>126</v>
      </c>
      <c r="J17104" s="266">
        <v>500000</v>
      </c>
      <c r="K17104" s="83" t="str">
        <f>IFERROR(IFERROR(VLOOKUP(I17104,'DE-PARA'!B:D,3,0),VLOOKUP(I17104,'DE-PARA'!C:D,2,0)),"NÃO ENCONTRADO")</f>
        <v>TEV – Transferências Entre Contas (Entradas)</v>
      </c>
      <c r="L17104" s="50" t="str">
        <f>VLOOKUP(K17104,'Base -Receita-Despesa'!$B:$AS,1,FALSE)</f>
        <v>TEV – Transferências Entre Contas (Entradas)</v>
      </c>
    </row>
    <row r="17105" spans="1:12" x14ac:dyDescent="0.3">
      <c r="A17105" s="82" t="str">
        <f t="shared" si="534"/>
        <v>2020</v>
      </c>
      <c r="B17105" s="260" t="s">
        <v>2228</v>
      </c>
      <c r="C17105" s="261" t="s">
        <v>138</v>
      </c>
      <c r="D17105" s="74" t="str">
        <f t="shared" si="535"/>
        <v>fev/2020</v>
      </c>
      <c r="E17105" s="264">
        <v>43867</v>
      </c>
      <c r="F17105" s="282">
        <v>1458</v>
      </c>
      <c r="G17105" s="282" t="s">
        <v>2229</v>
      </c>
      <c r="H17105" s="265" t="s">
        <v>5195</v>
      </c>
      <c r="I17105" s="280" t="s">
        <v>241</v>
      </c>
      <c r="J17105" s="265">
        <v>-240</v>
      </c>
      <c r="K17105" s="83" t="str">
        <f>IFERROR(IFERROR(VLOOKUP(I17105,'DE-PARA'!B:D,3,0),VLOOKUP(I17105,'DE-PARA'!C:D,2,0)),"NÃO ENCONTRADO")</f>
        <v>Serviços</v>
      </c>
      <c r="L17105" s="50" t="str">
        <f>VLOOKUP(K17105,'Base -Receita-Despesa'!$B:$AS,1,FALSE)</f>
        <v>Serviços</v>
      </c>
    </row>
    <row r="17106" spans="1:12" x14ac:dyDescent="0.3">
      <c r="A17106" s="82" t="str">
        <f t="shared" si="534"/>
        <v>2020</v>
      </c>
      <c r="B17106" s="260" t="s">
        <v>2228</v>
      </c>
      <c r="C17106" s="261" t="s">
        <v>138</v>
      </c>
      <c r="D17106" s="74" t="str">
        <f t="shared" si="535"/>
        <v>fev/2020</v>
      </c>
      <c r="E17106" s="264">
        <v>43867</v>
      </c>
      <c r="F17106" s="282">
        <v>3339</v>
      </c>
      <c r="G17106" s="282" t="s">
        <v>2229</v>
      </c>
      <c r="H17106" s="265" t="s">
        <v>5195</v>
      </c>
      <c r="I17106" s="280" t="s">
        <v>241</v>
      </c>
      <c r="J17106" s="265">
        <v>-354.29</v>
      </c>
      <c r="K17106" s="83" t="str">
        <f>IFERROR(IFERROR(VLOOKUP(I17106,'DE-PARA'!B:D,3,0),VLOOKUP(I17106,'DE-PARA'!C:D,2,0)),"NÃO ENCONTRADO")</f>
        <v>Serviços</v>
      </c>
      <c r="L17106" s="50" t="str">
        <f>VLOOKUP(K17106,'Base -Receita-Despesa'!$B:$AS,1,FALSE)</f>
        <v>Serviços</v>
      </c>
    </row>
    <row r="17107" spans="1:12" x14ac:dyDescent="0.3">
      <c r="A17107" s="82" t="str">
        <f t="shared" si="534"/>
        <v>2020</v>
      </c>
      <c r="B17107" s="260" t="s">
        <v>2228</v>
      </c>
      <c r="C17107" s="261" t="s">
        <v>138</v>
      </c>
      <c r="D17107" s="74" t="str">
        <f t="shared" si="535"/>
        <v>fev/2020</v>
      </c>
      <c r="E17107" s="264">
        <v>43867</v>
      </c>
      <c r="F17107" s="282">
        <v>1476</v>
      </c>
      <c r="G17107" s="282" t="s">
        <v>2229</v>
      </c>
      <c r="H17107" s="265" t="s">
        <v>5197</v>
      </c>
      <c r="I17107" s="265" t="s">
        <v>157</v>
      </c>
      <c r="J17107" s="265">
        <v>-325.8</v>
      </c>
      <c r="K17107" s="83" t="str">
        <f>IFERROR(IFERROR(VLOOKUP(I17107,'DE-PARA'!B:D,3,0),VLOOKUP(I17107,'DE-PARA'!C:D,2,0)),"NÃO ENCONTRADO")</f>
        <v>Materiais</v>
      </c>
      <c r="L17107" s="50" t="str">
        <f>VLOOKUP(K17107,'Base -Receita-Despesa'!$B:$AS,1,FALSE)</f>
        <v>Materiais</v>
      </c>
    </row>
    <row r="17108" spans="1:12" x14ac:dyDescent="0.3">
      <c r="A17108" s="82" t="str">
        <f t="shared" si="534"/>
        <v>2020</v>
      </c>
      <c r="B17108" s="260" t="s">
        <v>2228</v>
      </c>
      <c r="C17108" s="261" t="s">
        <v>138</v>
      </c>
      <c r="D17108" s="74" t="str">
        <f t="shared" si="535"/>
        <v>fev/2020</v>
      </c>
      <c r="E17108" s="264">
        <v>43867</v>
      </c>
      <c r="F17108" s="282">
        <v>47476</v>
      </c>
      <c r="G17108" s="282" t="s">
        <v>2229</v>
      </c>
      <c r="H17108" s="265" t="s">
        <v>2317</v>
      </c>
      <c r="I17108" s="265" t="s">
        <v>846</v>
      </c>
      <c r="J17108" s="265">
        <v>-64</v>
      </c>
      <c r="K17108" s="83" t="str">
        <f>IFERROR(IFERROR(VLOOKUP(I17108,'DE-PARA'!B:D,3,0),VLOOKUP(I17108,'DE-PARA'!C:D,2,0)),"NÃO ENCONTRADO")</f>
        <v>Pessoal</v>
      </c>
      <c r="L17108" s="50" t="str">
        <f>VLOOKUP(K17108,'Base -Receita-Despesa'!$B:$AS,1,FALSE)</f>
        <v>Pessoal</v>
      </c>
    </row>
    <row r="17109" spans="1:12" x14ac:dyDescent="0.3">
      <c r="A17109" s="82" t="str">
        <f t="shared" si="534"/>
        <v>2020</v>
      </c>
      <c r="B17109" s="260" t="s">
        <v>2228</v>
      </c>
      <c r="C17109" s="261" t="s">
        <v>138</v>
      </c>
      <c r="D17109" s="74" t="str">
        <f t="shared" si="535"/>
        <v>fev/2020</v>
      </c>
      <c r="E17109" s="264">
        <v>43867</v>
      </c>
      <c r="F17109" s="282">
        <v>46686</v>
      </c>
      <c r="G17109" s="282" t="s">
        <v>2229</v>
      </c>
      <c r="H17109" s="265" t="s">
        <v>2317</v>
      </c>
      <c r="I17109" s="265" t="s">
        <v>846</v>
      </c>
      <c r="J17109" s="265">
        <v>-64</v>
      </c>
      <c r="K17109" s="83" t="str">
        <f>IFERROR(IFERROR(VLOOKUP(I17109,'DE-PARA'!B:D,3,0),VLOOKUP(I17109,'DE-PARA'!C:D,2,0)),"NÃO ENCONTRADO")</f>
        <v>Pessoal</v>
      </c>
      <c r="L17109" s="50" t="str">
        <f>VLOOKUP(K17109,'Base -Receita-Despesa'!$B:$AS,1,FALSE)</f>
        <v>Pessoal</v>
      </c>
    </row>
    <row r="17110" spans="1:12" x14ac:dyDescent="0.3">
      <c r="A17110" s="82" t="str">
        <f t="shared" si="534"/>
        <v>2020</v>
      </c>
      <c r="B17110" s="260" t="s">
        <v>2228</v>
      </c>
      <c r="C17110" s="261" t="s">
        <v>138</v>
      </c>
      <c r="D17110" s="74" t="str">
        <f t="shared" si="535"/>
        <v>fev/2020</v>
      </c>
      <c r="E17110" s="264">
        <v>43867</v>
      </c>
      <c r="F17110" s="282">
        <v>47476</v>
      </c>
      <c r="G17110" s="282" t="s">
        <v>2229</v>
      </c>
      <c r="H17110" s="265" t="s">
        <v>2317</v>
      </c>
      <c r="I17110" s="265" t="s">
        <v>562</v>
      </c>
      <c r="J17110" s="265">
        <v>-5</v>
      </c>
      <c r="K17110" s="83" t="str">
        <f>IFERROR(IFERROR(VLOOKUP(I17110,'DE-PARA'!B:D,3,0),VLOOKUP(I17110,'DE-PARA'!C:D,2,0)),"NÃO ENCONTRADO")</f>
        <v>Outras Saídas</v>
      </c>
      <c r="L17110" s="50" t="str">
        <f>VLOOKUP(K17110,'Base -Receita-Despesa'!$B:$AS,1,FALSE)</f>
        <v>Outras Saídas</v>
      </c>
    </row>
    <row r="17111" spans="1:12" x14ac:dyDescent="0.3">
      <c r="A17111" s="82" t="str">
        <f t="shared" si="534"/>
        <v>2020</v>
      </c>
      <c r="B17111" s="260" t="s">
        <v>2228</v>
      </c>
      <c r="C17111" s="261" t="s">
        <v>138</v>
      </c>
      <c r="D17111" s="74" t="str">
        <f t="shared" si="535"/>
        <v>fev/2020</v>
      </c>
      <c r="E17111" s="264">
        <v>43867</v>
      </c>
      <c r="F17111" s="282">
        <v>46686</v>
      </c>
      <c r="G17111" s="282" t="s">
        <v>2229</v>
      </c>
      <c r="H17111" s="265" t="s">
        <v>2317</v>
      </c>
      <c r="I17111" s="265" t="s">
        <v>562</v>
      </c>
      <c r="J17111" s="265">
        <v>-3.48</v>
      </c>
      <c r="K17111" s="83" t="str">
        <f>IFERROR(IFERROR(VLOOKUP(I17111,'DE-PARA'!B:D,3,0),VLOOKUP(I17111,'DE-PARA'!C:D,2,0)),"NÃO ENCONTRADO")</f>
        <v>Outras Saídas</v>
      </c>
      <c r="L17111" s="50" t="str">
        <f>VLOOKUP(K17111,'Base -Receita-Despesa'!$B:$AS,1,FALSE)</f>
        <v>Outras Saídas</v>
      </c>
    </row>
    <row r="17112" spans="1:12" x14ac:dyDescent="0.3">
      <c r="A17112" s="82" t="str">
        <f t="shared" si="534"/>
        <v>2020</v>
      </c>
      <c r="B17112" s="260" t="s">
        <v>2228</v>
      </c>
      <c r="C17112" s="261" t="s">
        <v>138</v>
      </c>
      <c r="D17112" s="74" t="str">
        <f t="shared" si="535"/>
        <v>fev/2020</v>
      </c>
      <c r="E17112" s="264">
        <v>43867</v>
      </c>
      <c r="F17112" s="282">
        <v>3631</v>
      </c>
      <c r="G17112" s="282" t="s">
        <v>2229</v>
      </c>
      <c r="H17112" s="265" t="s">
        <v>2231</v>
      </c>
      <c r="I17112" s="265" t="s">
        <v>2185</v>
      </c>
      <c r="J17112" s="266">
        <v>-4357.8900000000003</v>
      </c>
      <c r="K17112" s="83" t="str">
        <f>IFERROR(IFERROR(VLOOKUP(I17112,'DE-PARA'!B:D,3,0),VLOOKUP(I17112,'DE-PARA'!C:D,2,0)),"NÃO ENCONTRADO")</f>
        <v>Materiais</v>
      </c>
      <c r="L17112" s="50" t="str">
        <f>VLOOKUP(K17112,'Base -Receita-Despesa'!$B:$AS,1,FALSE)</f>
        <v>Materiais</v>
      </c>
    </row>
    <row r="17113" spans="1:12" x14ac:dyDescent="0.3">
      <c r="A17113" s="82" t="str">
        <f t="shared" si="534"/>
        <v>2020</v>
      </c>
      <c r="B17113" s="260" t="s">
        <v>2228</v>
      </c>
      <c r="C17113" s="261" t="s">
        <v>138</v>
      </c>
      <c r="D17113" s="74" t="str">
        <f t="shared" si="535"/>
        <v>fev/2020</v>
      </c>
      <c r="E17113" s="264">
        <v>43867</v>
      </c>
      <c r="F17113" s="282" t="s">
        <v>1261</v>
      </c>
      <c r="G17113" s="282" t="s">
        <v>2229</v>
      </c>
      <c r="H17113" s="265" t="s">
        <v>2250</v>
      </c>
      <c r="I17113" s="265" t="s">
        <v>135</v>
      </c>
      <c r="J17113" s="265">
        <v>-9.5</v>
      </c>
      <c r="K17113" s="83" t="str">
        <f>IFERROR(IFERROR(VLOOKUP(I17113,'DE-PARA'!B:D,3,0),VLOOKUP(I17113,'DE-PARA'!C:D,2,0)),"NÃO ENCONTRADO")</f>
        <v>Outras Saídas</v>
      </c>
      <c r="L17113" s="50" t="str">
        <f>VLOOKUP(K17113,'Base -Receita-Despesa'!$B:$AS,1,FALSE)</f>
        <v>Outras Saídas</v>
      </c>
    </row>
    <row r="17114" spans="1:12" x14ac:dyDescent="0.3">
      <c r="A17114" s="82" t="str">
        <f t="shared" si="534"/>
        <v>2020</v>
      </c>
      <c r="B17114" s="260" t="s">
        <v>2228</v>
      </c>
      <c r="C17114" s="261" t="s">
        <v>138</v>
      </c>
      <c r="D17114" s="74" t="str">
        <f t="shared" si="535"/>
        <v>fev/2020</v>
      </c>
      <c r="E17114" s="264">
        <v>43867</v>
      </c>
      <c r="F17114" s="282" t="s">
        <v>1261</v>
      </c>
      <c r="G17114" s="282" t="s">
        <v>2229</v>
      </c>
      <c r="H17114" s="265" t="s">
        <v>262</v>
      </c>
      <c r="I17114" s="265" t="s">
        <v>135</v>
      </c>
      <c r="J17114" s="265">
        <v>-228.78</v>
      </c>
      <c r="K17114" s="83" t="str">
        <f>IFERROR(IFERROR(VLOOKUP(I17114,'DE-PARA'!B:D,3,0),VLOOKUP(I17114,'DE-PARA'!C:D,2,0)),"NÃO ENCONTRADO")</f>
        <v>Outras Saídas</v>
      </c>
      <c r="L17114" s="50" t="str">
        <f>VLOOKUP(K17114,'Base -Receita-Despesa'!$B:$AS,1,FALSE)</f>
        <v>Outras Saídas</v>
      </c>
    </row>
    <row r="17115" spans="1:12" x14ac:dyDescent="0.3">
      <c r="A17115" s="82" t="str">
        <f t="shared" si="534"/>
        <v>2020</v>
      </c>
      <c r="B17115" s="260" t="s">
        <v>2228</v>
      </c>
      <c r="C17115" s="261" t="s">
        <v>138</v>
      </c>
      <c r="D17115" s="74" t="str">
        <f t="shared" si="535"/>
        <v>fev/2020</v>
      </c>
      <c r="E17115" s="264">
        <v>43867</v>
      </c>
      <c r="F17115" s="282" t="s">
        <v>1070</v>
      </c>
      <c r="G17115" s="282" t="s">
        <v>2229</v>
      </c>
      <c r="H17115" s="265" t="s">
        <v>1071</v>
      </c>
      <c r="I17115" s="265" t="s">
        <v>2237</v>
      </c>
      <c r="J17115" s="266">
        <v>5602.74</v>
      </c>
      <c r="K17115" s="83" t="str">
        <f>IFERROR(IFERROR(VLOOKUP(I17115,'DE-PARA'!B:D,3,0),VLOOKUP(I17115,'DE-PARA'!C:D,2,0)),"NÃO ENCONTRADO")</f>
        <v>Entrada Conta Aplicação (+)</v>
      </c>
      <c r="L17115" s="50" t="str">
        <f>VLOOKUP(K17115,'Base -Receita-Despesa'!$B:$AS,1,FALSE)</f>
        <v>ENTRADA CONTA APLICAÇÃO (+)</v>
      </c>
    </row>
    <row r="17116" spans="1:12" x14ac:dyDescent="0.3">
      <c r="A17116" s="82" t="str">
        <f t="shared" si="534"/>
        <v>2020</v>
      </c>
      <c r="B17116" s="260" t="s">
        <v>2228</v>
      </c>
      <c r="C17116" s="261" t="s">
        <v>138</v>
      </c>
      <c r="D17116" s="74" t="str">
        <f t="shared" si="535"/>
        <v>fev/2020</v>
      </c>
      <c r="E17116" s="264">
        <v>43868</v>
      </c>
      <c r="F17116" s="282">
        <v>1476</v>
      </c>
      <c r="G17116" s="282" t="s">
        <v>2229</v>
      </c>
      <c r="H17116" s="265" t="s">
        <v>5197</v>
      </c>
      <c r="I17116" s="265" t="s">
        <v>157</v>
      </c>
      <c r="J17116" s="265">
        <v>325.8</v>
      </c>
      <c r="K17116" s="83" t="str">
        <f>IFERROR(IFERROR(VLOOKUP(I17116,'DE-PARA'!B:D,3,0),VLOOKUP(I17116,'DE-PARA'!C:D,2,0)),"NÃO ENCONTRADO")</f>
        <v>Materiais</v>
      </c>
      <c r="L17116" s="50" t="str">
        <f>VLOOKUP(K17116,'Base -Receita-Despesa'!$B:$AS,1,FALSE)</f>
        <v>Materiais</v>
      </c>
    </row>
    <row r="17117" spans="1:12" x14ac:dyDescent="0.3">
      <c r="A17117" s="82" t="str">
        <f t="shared" si="534"/>
        <v>2020</v>
      </c>
      <c r="B17117" s="260" t="s">
        <v>2240</v>
      </c>
      <c r="C17117" s="261" t="s">
        <v>138</v>
      </c>
      <c r="D17117" s="74" t="str">
        <f t="shared" si="535"/>
        <v>fev/2020</v>
      </c>
      <c r="E17117" s="264">
        <v>43868</v>
      </c>
      <c r="F17117" s="282" t="s">
        <v>5127</v>
      </c>
      <c r="G17117" s="282" t="s">
        <v>2229</v>
      </c>
      <c r="H17117" s="265" t="s">
        <v>2251</v>
      </c>
      <c r="I17117" s="265" t="s">
        <v>126</v>
      </c>
      <c r="J17117" s="266">
        <v>-500000</v>
      </c>
      <c r="K17117" s="83" t="str">
        <f>IFERROR(IFERROR(VLOOKUP(I17117,'DE-PARA'!B:D,3,0),VLOOKUP(I17117,'DE-PARA'!C:D,2,0)),"NÃO ENCONTRADO")</f>
        <v>TEV – Transferências Entre Contas (Entradas)</v>
      </c>
      <c r="L17117" s="50" t="str">
        <f>VLOOKUP(K17117,'Base -Receita-Despesa'!$B:$AS,1,FALSE)</f>
        <v>TEV – Transferências Entre Contas (Entradas)</v>
      </c>
    </row>
    <row r="17118" spans="1:12" x14ac:dyDescent="0.3">
      <c r="A17118" s="82" t="str">
        <f t="shared" si="534"/>
        <v>2020</v>
      </c>
      <c r="B17118" s="260" t="s">
        <v>2240</v>
      </c>
      <c r="C17118" s="261" t="s">
        <v>138</v>
      </c>
      <c r="D17118" s="74" t="str">
        <f t="shared" si="535"/>
        <v>fev/2020</v>
      </c>
      <c r="E17118" s="264">
        <v>43868</v>
      </c>
      <c r="F17118" s="282" t="s">
        <v>1070</v>
      </c>
      <c r="G17118" s="282" t="s">
        <v>2229</v>
      </c>
      <c r="H17118" s="265" t="s">
        <v>1071</v>
      </c>
      <c r="I17118" s="265" t="s">
        <v>2237</v>
      </c>
      <c r="J17118" s="266">
        <v>500000</v>
      </c>
      <c r="K17118" s="83" t="str">
        <f>IFERROR(IFERROR(VLOOKUP(I17118,'DE-PARA'!B:D,3,0),VLOOKUP(I17118,'DE-PARA'!C:D,2,0)),"NÃO ENCONTRADO")</f>
        <v>Entrada Conta Aplicação (+)</v>
      </c>
      <c r="L17118" s="50" t="str">
        <f>VLOOKUP(K17118,'Base -Receita-Despesa'!$B:$AS,1,FALSE)</f>
        <v>ENTRADA CONTA APLICAÇÃO (+)</v>
      </c>
    </row>
    <row r="17119" spans="1:12" x14ac:dyDescent="0.3">
      <c r="A17119" s="82" t="str">
        <f t="shared" si="534"/>
        <v>2020</v>
      </c>
      <c r="B17119" s="260" t="s">
        <v>2228</v>
      </c>
      <c r="C17119" s="261" t="s">
        <v>138</v>
      </c>
      <c r="D17119" s="74" t="str">
        <f t="shared" si="535"/>
        <v>fev/2020</v>
      </c>
      <c r="E17119" s="264">
        <v>43868</v>
      </c>
      <c r="F17119" s="282" t="s">
        <v>5130</v>
      </c>
      <c r="G17119" s="282" t="s">
        <v>2229</v>
      </c>
      <c r="H17119" s="265" t="s">
        <v>72</v>
      </c>
      <c r="I17119" s="265" t="s">
        <v>1064</v>
      </c>
      <c r="J17119" s="266">
        <v>-77936.56</v>
      </c>
      <c r="K17119" s="83" t="str">
        <f>IFERROR(IFERROR(VLOOKUP(I17119,'DE-PARA'!B:D,3,0),VLOOKUP(I17119,'DE-PARA'!C:D,2,0)),"NÃO ENCONTRADO")</f>
        <v>Saídas Da C/A Por Regates (-)</v>
      </c>
      <c r="L17119" s="50" t="str">
        <f>VLOOKUP(K17119,'Base -Receita-Despesa'!$B:$AS,1,FALSE)</f>
        <v>SAÍDAS DA C/A POR REGATES (-)</v>
      </c>
    </row>
    <row r="17120" spans="1:12" x14ac:dyDescent="0.3">
      <c r="A17120" s="82" t="str">
        <f t="shared" si="534"/>
        <v>2020</v>
      </c>
      <c r="B17120" s="260" t="s">
        <v>2228</v>
      </c>
      <c r="C17120" s="261" t="s">
        <v>138</v>
      </c>
      <c r="D17120" s="74" t="str">
        <f t="shared" si="535"/>
        <v>fev/2020</v>
      </c>
      <c r="E17120" s="264">
        <v>43868</v>
      </c>
      <c r="F17120" s="282" t="s">
        <v>5127</v>
      </c>
      <c r="G17120" s="282" t="s">
        <v>2229</v>
      </c>
      <c r="H17120" s="265" t="s">
        <v>2251</v>
      </c>
      <c r="I17120" s="265" t="s">
        <v>126</v>
      </c>
      <c r="J17120" s="266">
        <v>500000</v>
      </c>
      <c r="K17120" s="83" t="str">
        <f>IFERROR(IFERROR(VLOOKUP(I17120,'DE-PARA'!B:D,3,0),VLOOKUP(I17120,'DE-PARA'!C:D,2,0)),"NÃO ENCONTRADO")</f>
        <v>TEV – Transferências Entre Contas (Entradas)</v>
      </c>
      <c r="L17120" s="50" t="str">
        <f>VLOOKUP(K17120,'Base -Receita-Despesa'!$B:$AS,1,FALSE)</f>
        <v>TEV – Transferências Entre Contas (Entradas)</v>
      </c>
    </row>
    <row r="17121" spans="1:12" x14ac:dyDescent="0.3">
      <c r="A17121" s="82" t="str">
        <f t="shared" si="534"/>
        <v>2020</v>
      </c>
      <c r="B17121" s="260" t="s">
        <v>2228</v>
      </c>
      <c r="C17121" s="261" t="s">
        <v>138</v>
      </c>
      <c r="D17121" s="74" t="str">
        <f t="shared" si="535"/>
        <v>fev/2020</v>
      </c>
      <c r="E17121" s="264">
        <v>43868</v>
      </c>
      <c r="F17121" s="282">
        <v>18843</v>
      </c>
      <c r="G17121" s="282" t="s">
        <v>2229</v>
      </c>
      <c r="H17121" s="265" t="s">
        <v>3145</v>
      </c>
      <c r="I17121" s="265" t="s">
        <v>2194</v>
      </c>
      <c r="J17121" s="265">
        <v>-186</v>
      </c>
      <c r="K17121" s="83" t="str">
        <f>IFERROR(IFERROR(VLOOKUP(I17121,'DE-PARA'!B:D,3,0),VLOOKUP(I17121,'DE-PARA'!C:D,2,0)),"NÃO ENCONTRADO")</f>
        <v>Materiais</v>
      </c>
      <c r="L17121" s="50" t="str">
        <f>VLOOKUP(K17121,'Base -Receita-Despesa'!$B:$AS,1,FALSE)</f>
        <v>Materiais</v>
      </c>
    </row>
    <row r="17122" spans="1:12" x14ac:dyDescent="0.3">
      <c r="A17122" s="82" t="str">
        <f t="shared" si="534"/>
        <v>2020</v>
      </c>
      <c r="B17122" s="260" t="s">
        <v>2228</v>
      </c>
      <c r="C17122" s="261" t="s">
        <v>138</v>
      </c>
      <c r="D17122" s="74" t="str">
        <f t="shared" si="535"/>
        <v>fev/2020</v>
      </c>
      <c r="E17122" s="264">
        <v>43868</v>
      </c>
      <c r="F17122" s="282" t="s">
        <v>4377</v>
      </c>
      <c r="G17122" s="282" t="s">
        <v>2229</v>
      </c>
      <c r="H17122" s="265" t="s">
        <v>5198</v>
      </c>
      <c r="I17122" s="265" t="s">
        <v>128</v>
      </c>
      <c r="J17122" s="266">
        <v>-39939.07</v>
      </c>
      <c r="K17122" s="83" t="str">
        <f>IFERROR(IFERROR(VLOOKUP(I17122,'DE-PARA'!B:D,3,0),VLOOKUP(I17122,'DE-PARA'!C:D,2,0)),"NÃO ENCONTRADO")</f>
        <v>Encargos sobre Folha de Pagamento</v>
      </c>
      <c r="L17122" s="50" t="str">
        <f>VLOOKUP(K17122,'Base -Receita-Despesa'!$B:$AS,1,FALSE)</f>
        <v>Encargos sobre Folha de Pagamento</v>
      </c>
    </row>
    <row r="17123" spans="1:12" x14ac:dyDescent="0.3">
      <c r="A17123" s="82" t="str">
        <f t="shared" si="534"/>
        <v>2020</v>
      </c>
      <c r="B17123" s="260" t="s">
        <v>2228</v>
      </c>
      <c r="C17123" s="261" t="s">
        <v>138</v>
      </c>
      <c r="D17123" s="74" t="str">
        <f t="shared" si="535"/>
        <v>fev/2020</v>
      </c>
      <c r="E17123" s="264">
        <v>43868</v>
      </c>
      <c r="F17123" s="282">
        <v>103</v>
      </c>
      <c r="G17123" s="282" t="s">
        <v>2229</v>
      </c>
      <c r="H17123" s="265" t="s">
        <v>4753</v>
      </c>
      <c r="I17123" s="265" t="s">
        <v>2176</v>
      </c>
      <c r="J17123" s="266">
        <v>-8446.5</v>
      </c>
      <c r="K17123" s="83" t="str">
        <f>IFERROR(IFERROR(VLOOKUP(I17123,'DE-PARA'!B:D,3,0),VLOOKUP(I17123,'DE-PARA'!C:D,2,0)),"NÃO ENCONTRADO")</f>
        <v>Pessoal</v>
      </c>
      <c r="L17123" s="50" t="str">
        <f>VLOOKUP(K17123,'Base -Receita-Despesa'!$B:$AS,1,FALSE)</f>
        <v>Pessoal</v>
      </c>
    </row>
    <row r="17124" spans="1:12" x14ac:dyDescent="0.3">
      <c r="A17124" s="82" t="str">
        <f t="shared" si="534"/>
        <v>2020</v>
      </c>
      <c r="B17124" s="260" t="s">
        <v>2228</v>
      </c>
      <c r="C17124" s="261" t="s">
        <v>138</v>
      </c>
      <c r="D17124" s="74" t="str">
        <f t="shared" si="535"/>
        <v>fev/2020</v>
      </c>
      <c r="E17124" s="264">
        <v>43868</v>
      </c>
      <c r="F17124" s="282">
        <v>102</v>
      </c>
      <c r="G17124" s="282" t="s">
        <v>2229</v>
      </c>
      <c r="H17124" s="265" t="s">
        <v>4753</v>
      </c>
      <c r="I17124" s="265" t="s">
        <v>2176</v>
      </c>
      <c r="J17124" s="266">
        <v>-18657.38</v>
      </c>
      <c r="K17124" s="83" t="str">
        <f>IFERROR(IFERROR(VLOOKUP(I17124,'DE-PARA'!B:D,3,0),VLOOKUP(I17124,'DE-PARA'!C:D,2,0)),"NÃO ENCONTRADO")</f>
        <v>Pessoal</v>
      </c>
      <c r="L17124" s="50" t="str">
        <f>VLOOKUP(K17124,'Base -Receita-Despesa'!$B:$AS,1,FALSE)</f>
        <v>Pessoal</v>
      </c>
    </row>
    <row r="17125" spans="1:12" x14ac:dyDescent="0.3">
      <c r="A17125" s="82" t="str">
        <f t="shared" si="534"/>
        <v>2020</v>
      </c>
      <c r="B17125" s="260" t="s">
        <v>2228</v>
      </c>
      <c r="C17125" s="261" t="s">
        <v>138</v>
      </c>
      <c r="D17125" s="74" t="str">
        <f t="shared" si="535"/>
        <v>fev/2020</v>
      </c>
      <c r="E17125" s="264">
        <v>43868</v>
      </c>
      <c r="F17125" s="282">
        <v>312</v>
      </c>
      <c r="G17125" s="282" t="s">
        <v>2229</v>
      </c>
      <c r="H17125" s="265" t="s">
        <v>5156</v>
      </c>
      <c r="I17125" s="265" t="s">
        <v>164</v>
      </c>
      <c r="J17125" s="266">
        <v>-4620</v>
      </c>
      <c r="K17125" s="83" t="str">
        <f>IFERROR(IFERROR(VLOOKUP(I17125,'DE-PARA'!B:D,3,0),VLOOKUP(I17125,'DE-PARA'!C:D,2,0)),"NÃO ENCONTRADO")</f>
        <v>Concessionárias (água, luz e telefone)</v>
      </c>
      <c r="L17125" s="50" t="str">
        <f>VLOOKUP(K17125,'Base -Receita-Despesa'!$B:$AS,1,FALSE)</f>
        <v>Concessionárias (água, luz e telefone)</v>
      </c>
    </row>
    <row r="17126" spans="1:12" x14ac:dyDescent="0.3">
      <c r="A17126" s="82" t="str">
        <f t="shared" si="534"/>
        <v>2020</v>
      </c>
      <c r="B17126" s="260" t="s">
        <v>2228</v>
      </c>
      <c r="C17126" s="261" t="s">
        <v>138</v>
      </c>
      <c r="D17126" s="74" t="str">
        <f t="shared" si="535"/>
        <v>fev/2020</v>
      </c>
      <c r="E17126" s="264">
        <v>43868</v>
      </c>
      <c r="F17126" s="282">
        <v>313</v>
      </c>
      <c r="G17126" s="282" t="s">
        <v>2229</v>
      </c>
      <c r="H17126" s="265" t="s">
        <v>5156</v>
      </c>
      <c r="I17126" s="265" t="s">
        <v>164</v>
      </c>
      <c r="J17126" s="266">
        <v>-1980</v>
      </c>
      <c r="K17126" s="83" t="str">
        <f>IFERROR(IFERROR(VLOOKUP(I17126,'DE-PARA'!B:D,3,0),VLOOKUP(I17126,'DE-PARA'!C:D,2,0)),"NÃO ENCONTRADO")</f>
        <v>Concessionárias (água, luz e telefone)</v>
      </c>
      <c r="L17126" s="50" t="str">
        <f>VLOOKUP(K17126,'Base -Receita-Despesa'!$B:$AS,1,FALSE)</f>
        <v>Concessionárias (água, luz e telefone)</v>
      </c>
    </row>
    <row r="17127" spans="1:12" x14ac:dyDescent="0.3">
      <c r="A17127" s="82" t="str">
        <f t="shared" si="534"/>
        <v>2020</v>
      </c>
      <c r="B17127" s="260" t="s">
        <v>2228</v>
      </c>
      <c r="C17127" s="261" t="s">
        <v>138</v>
      </c>
      <c r="D17127" s="74" t="str">
        <f t="shared" si="535"/>
        <v>fev/2020</v>
      </c>
      <c r="E17127" s="264">
        <v>43868</v>
      </c>
      <c r="F17127" s="282">
        <v>32</v>
      </c>
      <c r="G17127" s="282" t="s">
        <v>2229</v>
      </c>
      <c r="H17127" s="265" t="s">
        <v>5199</v>
      </c>
      <c r="I17127" s="265" t="s">
        <v>119</v>
      </c>
      <c r="J17127" s="266">
        <v>-164047.67000000001</v>
      </c>
      <c r="K17127" s="83" t="str">
        <f>IFERROR(IFERROR(VLOOKUP(I17127,'DE-PARA'!B:D,3,0),VLOOKUP(I17127,'DE-PARA'!C:D,2,0)),"NÃO ENCONTRADO")</f>
        <v>Serviços</v>
      </c>
      <c r="L17127" s="50" t="str">
        <f>VLOOKUP(K17127,'Base -Receita-Despesa'!$B:$AS,1,FALSE)</f>
        <v>Serviços</v>
      </c>
    </row>
    <row r="17128" spans="1:12" x14ac:dyDescent="0.3">
      <c r="A17128" s="82" t="str">
        <f t="shared" si="534"/>
        <v>2020</v>
      </c>
      <c r="B17128" s="260" t="s">
        <v>2228</v>
      </c>
      <c r="C17128" s="261" t="s">
        <v>138</v>
      </c>
      <c r="D17128" s="74" t="str">
        <f t="shared" si="535"/>
        <v>fev/2020</v>
      </c>
      <c r="E17128" s="264">
        <v>43868</v>
      </c>
      <c r="F17128" s="282">
        <v>36</v>
      </c>
      <c r="G17128" s="282" t="s">
        <v>2229</v>
      </c>
      <c r="H17128" s="265" t="s">
        <v>5115</v>
      </c>
      <c r="I17128" s="265" t="s">
        <v>118</v>
      </c>
      <c r="J17128" s="266">
        <v>-79126.59</v>
      </c>
      <c r="K17128" s="83" t="str">
        <f>IFERROR(IFERROR(VLOOKUP(I17128,'DE-PARA'!B:D,3,0),VLOOKUP(I17128,'DE-PARA'!C:D,2,0)),"NÃO ENCONTRADO")</f>
        <v>Serviços</v>
      </c>
      <c r="L17128" s="50" t="str">
        <f>VLOOKUP(K17128,'Base -Receita-Despesa'!$B:$AS,1,FALSE)</f>
        <v>Serviços</v>
      </c>
    </row>
    <row r="17129" spans="1:12" x14ac:dyDescent="0.3">
      <c r="A17129" s="82" t="str">
        <f t="shared" si="534"/>
        <v>2020</v>
      </c>
      <c r="B17129" s="260" t="s">
        <v>2228</v>
      </c>
      <c r="C17129" s="261" t="s">
        <v>138</v>
      </c>
      <c r="D17129" s="74" t="str">
        <f t="shared" si="535"/>
        <v>fev/2020</v>
      </c>
      <c r="E17129" s="264">
        <v>43868</v>
      </c>
      <c r="F17129" s="282" t="s">
        <v>437</v>
      </c>
      <c r="G17129" s="282" t="s">
        <v>2229</v>
      </c>
      <c r="H17129" s="265" t="s">
        <v>438</v>
      </c>
      <c r="I17129" s="265" t="s">
        <v>439</v>
      </c>
      <c r="J17129" s="265">
        <v>-998</v>
      </c>
      <c r="K17129" s="83" t="str">
        <f>IFERROR(IFERROR(VLOOKUP(I17129,'DE-PARA'!B:D,3,0),VLOOKUP(I17129,'DE-PARA'!C:D,2,0)),"NÃO ENCONTRADO")</f>
        <v>Aluguéis</v>
      </c>
      <c r="L17129" s="50" t="str">
        <f>VLOOKUP(K17129,'Base -Receita-Despesa'!$B:$AS,1,FALSE)</f>
        <v>Aluguéis</v>
      </c>
    </row>
    <row r="17130" spans="1:12" x14ac:dyDescent="0.3">
      <c r="A17130" s="82" t="str">
        <f t="shared" ref="A17130:A17193" si="536">IF(K17130="NÃO ENCONTRADO",0,RIGHT(D17130,4))</f>
        <v>2020</v>
      </c>
      <c r="B17130" s="260" t="s">
        <v>2228</v>
      </c>
      <c r="C17130" s="261" t="s">
        <v>138</v>
      </c>
      <c r="D17130" s="74" t="str">
        <f t="shared" si="535"/>
        <v>fev/2020</v>
      </c>
      <c r="E17130" s="264">
        <v>43868</v>
      </c>
      <c r="F17130" s="282">
        <v>19941</v>
      </c>
      <c r="G17130" s="282" t="s">
        <v>2229</v>
      </c>
      <c r="H17130" s="265" t="s">
        <v>5150</v>
      </c>
      <c r="I17130" s="265" t="s">
        <v>2204</v>
      </c>
      <c r="J17130" s="266">
        <v>-2747.7</v>
      </c>
      <c r="K17130" s="83" t="str">
        <f>IFERROR(IFERROR(VLOOKUP(I17130,'DE-PARA'!B:D,3,0),VLOOKUP(I17130,'DE-PARA'!C:D,2,0)),"NÃO ENCONTRADO")</f>
        <v>Serviços</v>
      </c>
      <c r="L17130" s="50" t="str">
        <f>VLOOKUP(K17130,'Base -Receita-Despesa'!$B:$AS,1,FALSE)</f>
        <v>Serviços</v>
      </c>
    </row>
    <row r="17131" spans="1:12" x14ac:dyDescent="0.3">
      <c r="A17131" s="82" t="str">
        <f t="shared" si="536"/>
        <v>2020</v>
      </c>
      <c r="B17131" s="260" t="s">
        <v>2228</v>
      </c>
      <c r="C17131" s="261" t="s">
        <v>138</v>
      </c>
      <c r="D17131" s="74" t="str">
        <f t="shared" si="535"/>
        <v>fev/2020</v>
      </c>
      <c r="E17131" s="264">
        <v>43868</v>
      </c>
      <c r="F17131" s="282">
        <v>736</v>
      </c>
      <c r="G17131" s="282" t="s">
        <v>2229</v>
      </c>
      <c r="H17131" s="265" t="s">
        <v>5165</v>
      </c>
      <c r="I17131" s="265" t="s">
        <v>200</v>
      </c>
      <c r="J17131" s="266">
        <v>-4340.5600000000004</v>
      </c>
      <c r="K17131" s="83" t="str">
        <f>IFERROR(IFERROR(VLOOKUP(I17131,'DE-PARA'!B:D,3,0),VLOOKUP(I17131,'DE-PARA'!C:D,2,0)),"NÃO ENCONTRADO")</f>
        <v>Serviços</v>
      </c>
      <c r="L17131" s="50" t="str">
        <f>VLOOKUP(K17131,'Base -Receita-Despesa'!$B:$AS,1,FALSE)</f>
        <v>Serviços</v>
      </c>
    </row>
    <row r="17132" spans="1:12" x14ac:dyDescent="0.3">
      <c r="A17132" s="82" t="str">
        <f t="shared" si="536"/>
        <v>2020</v>
      </c>
      <c r="B17132" s="260" t="s">
        <v>2228</v>
      </c>
      <c r="C17132" s="261" t="s">
        <v>138</v>
      </c>
      <c r="D17132" s="74" t="str">
        <f t="shared" si="535"/>
        <v>fev/2020</v>
      </c>
      <c r="E17132" s="264">
        <v>43868</v>
      </c>
      <c r="F17132" s="282">
        <v>99</v>
      </c>
      <c r="G17132" s="282" t="s">
        <v>2229</v>
      </c>
      <c r="H17132" s="265" t="s">
        <v>5154</v>
      </c>
      <c r="I17132" s="265" t="s">
        <v>145</v>
      </c>
      <c r="J17132" s="266">
        <v>-27466.5</v>
      </c>
      <c r="K17132" s="83" t="str">
        <f>IFERROR(IFERROR(VLOOKUP(I17132,'DE-PARA'!B:D,3,0),VLOOKUP(I17132,'DE-PARA'!C:D,2,0)),"NÃO ENCONTRADO")</f>
        <v>Serviços</v>
      </c>
      <c r="L17132" s="50" t="str">
        <f>VLOOKUP(K17132,'Base -Receita-Despesa'!$B:$AS,1,FALSE)</f>
        <v>Serviços</v>
      </c>
    </row>
    <row r="17133" spans="1:12" x14ac:dyDescent="0.3">
      <c r="A17133" s="82" t="str">
        <f t="shared" si="536"/>
        <v>2020</v>
      </c>
      <c r="B17133" s="260" t="s">
        <v>2228</v>
      </c>
      <c r="C17133" s="261" t="s">
        <v>138</v>
      </c>
      <c r="D17133" s="74" t="str">
        <f t="shared" si="535"/>
        <v>fev/2020</v>
      </c>
      <c r="E17133" s="264">
        <v>43868</v>
      </c>
      <c r="F17133" s="282">
        <v>1950</v>
      </c>
      <c r="G17133" s="282" t="s">
        <v>2229</v>
      </c>
      <c r="H17133" s="265" t="s">
        <v>5178</v>
      </c>
      <c r="I17133" s="265" t="s">
        <v>2182</v>
      </c>
      <c r="J17133" s="266">
        <v>-1460.79</v>
      </c>
      <c r="K17133" s="83" t="str">
        <f>IFERROR(IFERROR(VLOOKUP(I17133,'DE-PARA'!B:D,3,0),VLOOKUP(I17133,'DE-PARA'!C:D,2,0)),"NÃO ENCONTRADO")</f>
        <v>Materiais</v>
      </c>
      <c r="L17133" s="50" t="str">
        <f>VLOOKUP(K17133,'Base -Receita-Despesa'!$B:$AS,1,FALSE)</f>
        <v>Materiais</v>
      </c>
    </row>
    <row r="17134" spans="1:12" x14ac:dyDescent="0.3">
      <c r="A17134" s="82" t="str">
        <f t="shared" si="536"/>
        <v>2020</v>
      </c>
      <c r="B17134" s="260" t="s">
        <v>2228</v>
      </c>
      <c r="C17134" s="261" t="s">
        <v>138</v>
      </c>
      <c r="D17134" s="74" t="str">
        <f t="shared" si="535"/>
        <v>fev/2020</v>
      </c>
      <c r="E17134" s="264">
        <v>43868</v>
      </c>
      <c r="F17134" s="282">
        <v>14060</v>
      </c>
      <c r="G17134" s="282" t="s">
        <v>2229</v>
      </c>
      <c r="H17134" s="265" t="s">
        <v>5170</v>
      </c>
      <c r="I17134" s="265" t="s">
        <v>2181</v>
      </c>
      <c r="J17134" s="266">
        <v>-4091</v>
      </c>
      <c r="K17134" s="83" t="str">
        <f>IFERROR(IFERROR(VLOOKUP(I17134,'DE-PARA'!B:D,3,0),VLOOKUP(I17134,'DE-PARA'!C:D,2,0)),"NÃO ENCONTRADO")</f>
        <v>Materiais</v>
      </c>
      <c r="L17134" s="50" t="str">
        <f>VLOOKUP(K17134,'Base -Receita-Despesa'!$B:$AS,1,FALSE)</f>
        <v>Materiais</v>
      </c>
    </row>
    <row r="17135" spans="1:12" x14ac:dyDescent="0.3">
      <c r="A17135" s="82" t="str">
        <f t="shared" si="536"/>
        <v>2020</v>
      </c>
      <c r="B17135" s="260" t="s">
        <v>2228</v>
      </c>
      <c r="C17135" s="261" t="s">
        <v>138</v>
      </c>
      <c r="D17135" s="74" t="str">
        <f t="shared" si="535"/>
        <v>fev/2020</v>
      </c>
      <c r="E17135" s="264">
        <v>43868</v>
      </c>
      <c r="F17135" s="282">
        <v>19088</v>
      </c>
      <c r="G17135" s="282" t="s">
        <v>2229</v>
      </c>
      <c r="H17135" s="265" t="s">
        <v>5152</v>
      </c>
      <c r="I17135" s="265" t="s">
        <v>618</v>
      </c>
      <c r="J17135" s="266">
        <v>-23936.77</v>
      </c>
      <c r="K17135" s="83" t="str">
        <f>IFERROR(IFERROR(VLOOKUP(I17135,'DE-PARA'!B:D,3,0),VLOOKUP(I17135,'DE-PARA'!C:D,2,0)),"NÃO ENCONTRADO")</f>
        <v>Serviços</v>
      </c>
      <c r="L17135" s="50" t="str">
        <f>VLOOKUP(K17135,'Base -Receita-Despesa'!$B:$AS,1,FALSE)</f>
        <v>Serviços</v>
      </c>
    </row>
    <row r="17136" spans="1:12" x14ac:dyDescent="0.3">
      <c r="A17136" s="82" t="str">
        <f t="shared" si="536"/>
        <v>2020</v>
      </c>
      <c r="B17136" s="260" t="s">
        <v>2228</v>
      </c>
      <c r="C17136" s="261" t="s">
        <v>138</v>
      </c>
      <c r="D17136" s="74" t="str">
        <f t="shared" si="535"/>
        <v>fev/2020</v>
      </c>
      <c r="E17136" s="264">
        <v>43868</v>
      </c>
      <c r="F17136" s="282">
        <v>10284</v>
      </c>
      <c r="G17136" s="282" t="s">
        <v>2229</v>
      </c>
      <c r="H17136" s="265" t="s">
        <v>2299</v>
      </c>
      <c r="I17136" s="265" t="s">
        <v>2181</v>
      </c>
      <c r="J17136" s="266">
        <v>-2019.6</v>
      </c>
      <c r="K17136" s="83" t="str">
        <f>IFERROR(IFERROR(VLOOKUP(I17136,'DE-PARA'!B:D,3,0),VLOOKUP(I17136,'DE-PARA'!C:D,2,0)),"NÃO ENCONTRADO")</f>
        <v>Materiais</v>
      </c>
      <c r="L17136" s="50" t="str">
        <f>VLOOKUP(K17136,'Base -Receita-Despesa'!$B:$AS,1,FALSE)</f>
        <v>Materiais</v>
      </c>
    </row>
    <row r="17137" spans="1:12" x14ac:dyDescent="0.3">
      <c r="A17137" s="82" t="str">
        <f t="shared" si="536"/>
        <v>2020</v>
      </c>
      <c r="B17137" s="260" t="s">
        <v>2228</v>
      </c>
      <c r="C17137" s="261" t="s">
        <v>138</v>
      </c>
      <c r="D17137" s="74" t="str">
        <f t="shared" si="535"/>
        <v>fev/2020</v>
      </c>
      <c r="E17137" s="264">
        <v>43868</v>
      </c>
      <c r="F17137" s="282">
        <v>10284</v>
      </c>
      <c r="G17137" s="282" t="s">
        <v>2229</v>
      </c>
      <c r="H17137" s="265" t="s">
        <v>2299</v>
      </c>
      <c r="I17137" s="265" t="s">
        <v>562</v>
      </c>
      <c r="J17137" s="265">
        <v>-296.57</v>
      </c>
      <c r="K17137" s="83" t="str">
        <f>IFERROR(IFERROR(VLOOKUP(I17137,'DE-PARA'!B:D,3,0),VLOOKUP(I17137,'DE-PARA'!C:D,2,0)),"NÃO ENCONTRADO")</f>
        <v>Outras Saídas</v>
      </c>
      <c r="L17137" s="50" t="str">
        <f>VLOOKUP(K17137,'Base -Receita-Despesa'!$B:$AS,1,FALSE)</f>
        <v>Outras Saídas</v>
      </c>
    </row>
    <row r="17138" spans="1:12" x14ac:dyDescent="0.3">
      <c r="A17138" s="82" t="str">
        <f t="shared" si="536"/>
        <v>2020</v>
      </c>
      <c r="B17138" s="260" t="s">
        <v>2228</v>
      </c>
      <c r="C17138" s="261" t="s">
        <v>138</v>
      </c>
      <c r="D17138" s="74" t="str">
        <f t="shared" si="535"/>
        <v>fev/2020</v>
      </c>
      <c r="E17138" s="264">
        <v>43868</v>
      </c>
      <c r="F17138" s="282">
        <v>111149</v>
      </c>
      <c r="G17138" s="282" t="s">
        <v>2229</v>
      </c>
      <c r="H17138" s="265" t="s">
        <v>2602</v>
      </c>
      <c r="I17138" s="265" t="s">
        <v>2182</v>
      </c>
      <c r="J17138" s="266">
        <v>-5868.51</v>
      </c>
      <c r="K17138" s="83" t="str">
        <f>IFERROR(IFERROR(VLOOKUP(I17138,'DE-PARA'!B:D,3,0),VLOOKUP(I17138,'DE-PARA'!C:D,2,0)),"NÃO ENCONTRADO")</f>
        <v>Materiais</v>
      </c>
      <c r="L17138" s="50" t="str">
        <f>VLOOKUP(K17138,'Base -Receita-Despesa'!$B:$AS,1,FALSE)</f>
        <v>Materiais</v>
      </c>
    </row>
    <row r="17139" spans="1:12" x14ac:dyDescent="0.3">
      <c r="A17139" s="82" t="str">
        <f t="shared" si="536"/>
        <v>2020</v>
      </c>
      <c r="B17139" s="260" t="s">
        <v>2228</v>
      </c>
      <c r="C17139" s="261" t="s">
        <v>138</v>
      </c>
      <c r="D17139" s="74" t="str">
        <f t="shared" si="535"/>
        <v>fev/2020</v>
      </c>
      <c r="E17139" s="264">
        <v>43868</v>
      </c>
      <c r="F17139" s="282">
        <v>112515</v>
      </c>
      <c r="G17139" s="282" t="s">
        <v>2229</v>
      </c>
      <c r="H17139" s="265" t="s">
        <v>2602</v>
      </c>
      <c r="I17139" s="265" t="s">
        <v>2181</v>
      </c>
      <c r="J17139" s="266">
        <v>-4112.6899999999996</v>
      </c>
      <c r="K17139" s="83" t="str">
        <f>IFERROR(IFERROR(VLOOKUP(I17139,'DE-PARA'!B:D,3,0),VLOOKUP(I17139,'DE-PARA'!C:D,2,0)),"NÃO ENCONTRADO")</f>
        <v>Materiais</v>
      </c>
      <c r="L17139" s="50" t="str">
        <f>VLOOKUP(K17139,'Base -Receita-Despesa'!$B:$AS,1,FALSE)</f>
        <v>Materiais</v>
      </c>
    </row>
    <row r="17140" spans="1:12" x14ac:dyDescent="0.3">
      <c r="A17140" s="82" t="str">
        <f t="shared" si="536"/>
        <v>2020</v>
      </c>
      <c r="B17140" s="260" t="s">
        <v>2228</v>
      </c>
      <c r="C17140" s="261" t="s">
        <v>138</v>
      </c>
      <c r="D17140" s="74" t="str">
        <f t="shared" si="535"/>
        <v>fev/2020</v>
      </c>
      <c r="E17140" s="264">
        <v>43868</v>
      </c>
      <c r="F17140" s="282">
        <v>3619</v>
      </c>
      <c r="G17140" s="282" t="s">
        <v>2229</v>
      </c>
      <c r="H17140" s="265" t="s">
        <v>2231</v>
      </c>
      <c r="I17140" s="265" t="s">
        <v>2185</v>
      </c>
      <c r="J17140" s="266">
        <v>-2913</v>
      </c>
      <c r="K17140" s="83" t="str">
        <f>IFERROR(IFERROR(VLOOKUP(I17140,'DE-PARA'!B:D,3,0),VLOOKUP(I17140,'DE-PARA'!C:D,2,0)),"NÃO ENCONTRADO")</f>
        <v>Materiais</v>
      </c>
      <c r="L17140" s="50" t="str">
        <f>VLOOKUP(K17140,'Base -Receita-Despesa'!$B:$AS,1,FALSE)</f>
        <v>Materiais</v>
      </c>
    </row>
    <row r="17141" spans="1:12" x14ac:dyDescent="0.3">
      <c r="A17141" s="82" t="str">
        <f t="shared" si="536"/>
        <v>2020</v>
      </c>
      <c r="B17141" s="260" t="s">
        <v>2228</v>
      </c>
      <c r="C17141" s="261" t="s">
        <v>138</v>
      </c>
      <c r="D17141" s="74" t="str">
        <f t="shared" si="535"/>
        <v>fev/2020</v>
      </c>
      <c r="E17141" s="264">
        <v>43868</v>
      </c>
      <c r="F17141" s="282">
        <v>3207</v>
      </c>
      <c r="G17141" s="282" t="s">
        <v>2229</v>
      </c>
      <c r="H17141" s="265" t="s">
        <v>2231</v>
      </c>
      <c r="I17141" s="265" t="s">
        <v>2185</v>
      </c>
      <c r="J17141" s="265">
        <v>-450</v>
      </c>
      <c r="K17141" s="83" t="str">
        <f>IFERROR(IFERROR(VLOOKUP(I17141,'DE-PARA'!B:D,3,0),VLOOKUP(I17141,'DE-PARA'!C:D,2,0)),"NÃO ENCONTRADO")</f>
        <v>Materiais</v>
      </c>
      <c r="L17141" s="50" t="str">
        <f>VLOOKUP(K17141,'Base -Receita-Despesa'!$B:$AS,1,FALSE)</f>
        <v>Materiais</v>
      </c>
    </row>
    <row r="17142" spans="1:12" x14ac:dyDescent="0.3">
      <c r="A17142" s="82" t="str">
        <f t="shared" si="536"/>
        <v>2020</v>
      </c>
      <c r="B17142" s="260" t="s">
        <v>2228</v>
      </c>
      <c r="C17142" s="261" t="s">
        <v>138</v>
      </c>
      <c r="D17142" s="74" t="str">
        <f t="shared" si="535"/>
        <v>fev/2020</v>
      </c>
      <c r="E17142" s="264">
        <v>43868</v>
      </c>
      <c r="F17142" s="282">
        <v>3689</v>
      </c>
      <c r="G17142" s="282" t="s">
        <v>2229</v>
      </c>
      <c r="H17142" s="265" t="s">
        <v>2231</v>
      </c>
      <c r="I17142" s="265" t="s">
        <v>2185</v>
      </c>
      <c r="J17142" s="266">
        <v>-4488.17</v>
      </c>
      <c r="K17142" s="83" t="str">
        <f>IFERROR(IFERROR(VLOOKUP(I17142,'DE-PARA'!B:D,3,0),VLOOKUP(I17142,'DE-PARA'!C:D,2,0)),"NÃO ENCONTRADO")</f>
        <v>Materiais</v>
      </c>
      <c r="L17142" s="50" t="str">
        <f>VLOOKUP(K17142,'Base -Receita-Despesa'!$B:$AS,1,FALSE)</f>
        <v>Materiais</v>
      </c>
    </row>
    <row r="17143" spans="1:12" x14ac:dyDescent="0.3">
      <c r="A17143" s="82" t="str">
        <f t="shared" si="536"/>
        <v>2020</v>
      </c>
      <c r="B17143" s="260" t="s">
        <v>2228</v>
      </c>
      <c r="C17143" s="261" t="s">
        <v>138</v>
      </c>
      <c r="D17143" s="74" t="str">
        <f t="shared" si="535"/>
        <v>fev/2020</v>
      </c>
      <c r="E17143" s="264">
        <v>43868</v>
      </c>
      <c r="F17143" s="282">
        <v>101</v>
      </c>
      <c r="G17143" s="282" t="s">
        <v>2229</v>
      </c>
      <c r="H17143" s="265" t="s">
        <v>5049</v>
      </c>
      <c r="I17143" s="265" t="s">
        <v>2176</v>
      </c>
      <c r="J17143" s="266">
        <v>-120801.41</v>
      </c>
      <c r="K17143" s="83" t="str">
        <f>IFERROR(IFERROR(VLOOKUP(I17143,'DE-PARA'!B:D,3,0),VLOOKUP(I17143,'DE-PARA'!C:D,2,0)),"NÃO ENCONTRADO")</f>
        <v>Pessoal</v>
      </c>
      <c r="L17143" s="50" t="str">
        <f>VLOOKUP(K17143,'Base -Receita-Despesa'!$B:$AS,1,FALSE)</f>
        <v>Pessoal</v>
      </c>
    </row>
    <row r="17144" spans="1:12" x14ac:dyDescent="0.3">
      <c r="A17144" s="82" t="str">
        <f t="shared" si="536"/>
        <v>2020</v>
      </c>
      <c r="B17144" s="260" t="s">
        <v>2228</v>
      </c>
      <c r="C17144" s="261" t="s">
        <v>138</v>
      </c>
      <c r="D17144" s="74" t="str">
        <f t="shared" si="535"/>
        <v>fev/2020</v>
      </c>
      <c r="E17144" s="264">
        <v>43868</v>
      </c>
      <c r="F17144" s="282">
        <v>2269</v>
      </c>
      <c r="G17144" s="282" t="s">
        <v>2229</v>
      </c>
      <c r="H17144" s="265" t="s">
        <v>5178</v>
      </c>
      <c r="I17144" s="265" t="s">
        <v>2182</v>
      </c>
      <c r="J17144" s="265">
        <v>-444</v>
      </c>
      <c r="K17144" s="83" t="str">
        <f>IFERROR(IFERROR(VLOOKUP(I17144,'DE-PARA'!B:D,3,0),VLOOKUP(I17144,'DE-PARA'!C:D,2,0)),"NÃO ENCONTRADO")</f>
        <v>Materiais</v>
      </c>
      <c r="L17144" s="50" t="str">
        <f>VLOOKUP(K17144,'Base -Receita-Despesa'!$B:$AS,1,FALSE)</f>
        <v>Materiais</v>
      </c>
    </row>
    <row r="17145" spans="1:12" x14ac:dyDescent="0.3">
      <c r="A17145" s="82" t="str">
        <f t="shared" si="536"/>
        <v>2020</v>
      </c>
      <c r="B17145" s="260" t="s">
        <v>2228</v>
      </c>
      <c r="C17145" s="261" t="s">
        <v>138</v>
      </c>
      <c r="D17145" s="74" t="str">
        <f t="shared" si="535"/>
        <v>fev/2020</v>
      </c>
      <c r="E17145" s="264">
        <v>43868</v>
      </c>
      <c r="F17145" s="282">
        <v>154333</v>
      </c>
      <c r="G17145" s="282" t="s">
        <v>2229</v>
      </c>
      <c r="H17145" s="265" t="s">
        <v>4662</v>
      </c>
      <c r="I17145" s="265" t="s">
        <v>2182</v>
      </c>
      <c r="J17145" s="265">
        <v>-605.58000000000004</v>
      </c>
      <c r="K17145" s="83" t="str">
        <f>IFERROR(IFERROR(VLOOKUP(I17145,'DE-PARA'!B:D,3,0),VLOOKUP(I17145,'DE-PARA'!C:D,2,0)),"NÃO ENCONTRADO")</f>
        <v>Materiais</v>
      </c>
      <c r="L17145" s="50" t="str">
        <f>VLOOKUP(K17145,'Base -Receita-Despesa'!$B:$AS,1,FALSE)</f>
        <v>Materiais</v>
      </c>
    </row>
    <row r="17146" spans="1:12" x14ac:dyDescent="0.3">
      <c r="A17146" s="82" t="str">
        <f t="shared" si="536"/>
        <v>2020</v>
      </c>
      <c r="B17146" s="260" t="s">
        <v>2228</v>
      </c>
      <c r="C17146" s="261" t="s">
        <v>138</v>
      </c>
      <c r="D17146" s="74" t="str">
        <f t="shared" si="535"/>
        <v>fev/2020</v>
      </c>
      <c r="E17146" s="264">
        <v>43868</v>
      </c>
      <c r="F17146" s="282">
        <v>471</v>
      </c>
      <c r="G17146" s="282" t="s">
        <v>2229</v>
      </c>
      <c r="H17146" s="265" t="s">
        <v>4391</v>
      </c>
      <c r="I17146" s="265" t="s">
        <v>2202</v>
      </c>
      <c r="J17146" s="266">
        <v>-6284.1</v>
      </c>
      <c r="K17146" s="83" t="str">
        <f>IFERROR(IFERROR(VLOOKUP(I17146,'DE-PARA'!B:D,3,0),VLOOKUP(I17146,'DE-PARA'!C:D,2,0)),"NÃO ENCONTRADO")</f>
        <v>Serviços</v>
      </c>
      <c r="L17146" s="50" t="str">
        <f>VLOOKUP(K17146,'Base -Receita-Despesa'!$B:$AS,1,FALSE)</f>
        <v>Serviços</v>
      </c>
    </row>
    <row r="17147" spans="1:12" x14ac:dyDescent="0.3">
      <c r="A17147" s="82" t="str">
        <f t="shared" si="536"/>
        <v>2020</v>
      </c>
      <c r="B17147" s="260" t="s">
        <v>2228</v>
      </c>
      <c r="C17147" s="261" t="s">
        <v>138</v>
      </c>
      <c r="D17147" s="74" t="str">
        <f t="shared" si="535"/>
        <v>fev/2020</v>
      </c>
      <c r="E17147" s="264">
        <v>43868</v>
      </c>
      <c r="F17147" s="282">
        <v>651</v>
      </c>
      <c r="G17147" s="282" t="s">
        <v>2229</v>
      </c>
      <c r="H17147" s="265" t="s">
        <v>5157</v>
      </c>
      <c r="I17147" s="265" t="s">
        <v>116</v>
      </c>
      <c r="J17147" s="266">
        <v>-8111.96</v>
      </c>
      <c r="K17147" s="83" t="str">
        <f>IFERROR(IFERROR(VLOOKUP(I17147,'DE-PARA'!B:D,3,0),VLOOKUP(I17147,'DE-PARA'!C:D,2,0)),"NÃO ENCONTRADO")</f>
        <v>Serviços</v>
      </c>
      <c r="L17147" s="50" t="str">
        <f>VLOOKUP(K17147,'Base -Receita-Despesa'!$B:$AS,1,FALSE)</f>
        <v>Serviços</v>
      </c>
    </row>
    <row r="17148" spans="1:12" x14ac:dyDescent="0.3">
      <c r="A17148" s="82" t="str">
        <f t="shared" si="536"/>
        <v>2020</v>
      </c>
      <c r="B17148" s="260" t="s">
        <v>2228</v>
      </c>
      <c r="C17148" s="261" t="s">
        <v>138</v>
      </c>
      <c r="D17148" s="74" t="str">
        <f t="shared" si="535"/>
        <v>fev/2020</v>
      </c>
      <c r="E17148" s="264">
        <v>43868</v>
      </c>
      <c r="F17148" s="282">
        <v>650</v>
      </c>
      <c r="G17148" s="282" t="s">
        <v>2229</v>
      </c>
      <c r="H17148" s="265" t="s">
        <v>5157</v>
      </c>
      <c r="I17148" s="265" t="s">
        <v>116</v>
      </c>
      <c r="J17148" s="266">
        <v>-14595.05</v>
      </c>
      <c r="K17148" s="83" t="str">
        <f>IFERROR(IFERROR(VLOOKUP(I17148,'DE-PARA'!B:D,3,0),VLOOKUP(I17148,'DE-PARA'!C:D,2,0)),"NÃO ENCONTRADO")</f>
        <v>Serviços</v>
      </c>
      <c r="L17148" s="50" t="str">
        <f>VLOOKUP(K17148,'Base -Receita-Despesa'!$B:$AS,1,FALSE)</f>
        <v>Serviços</v>
      </c>
    </row>
    <row r="17149" spans="1:12" x14ac:dyDescent="0.3">
      <c r="A17149" s="82" t="str">
        <f t="shared" si="536"/>
        <v>2020</v>
      </c>
      <c r="B17149" s="260" t="s">
        <v>2228</v>
      </c>
      <c r="C17149" s="261" t="s">
        <v>138</v>
      </c>
      <c r="D17149" s="74" t="str">
        <f t="shared" si="535"/>
        <v>fev/2020</v>
      </c>
      <c r="E17149" s="264">
        <v>43868</v>
      </c>
      <c r="F17149" s="282" t="s">
        <v>1261</v>
      </c>
      <c r="G17149" s="282" t="s">
        <v>2229</v>
      </c>
      <c r="H17149" s="265" t="s">
        <v>2250</v>
      </c>
      <c r="I17149" s="265" t="s">
        <v>135</v>
      </c>
      <c r="J17149" s="265">
        <v>-9.5</v>
      </c>
      <c r="K17149" s="83" t="str">
        <f>IFERROR(IFERROR(VLOOKUP(I17149,'DE-PARA'!B:D,3,0),VLOOKUP(I17149,'DE-PARA'!C:D,2,0)),"NÃO ENCONTRADO")</f>
        <v>Outras Saídas</v>
      </c>
      <c r="L17149" s="50" t="str">
        <f>VLOOKUP(K17149,'Base -Receita-Despesa'!$B:$AS,1,FALSE)</f>
        <v>Outras Saídas</v>
      </c>
    </row>
    <row r="17150" spans="1:12" x14ac:dyDescent="0.3">
      <c r="A17150" s="82" t="str">
        <f t="shared" si="536"/>
        <v>2020</v>
      </c>
      <c r="B17150" s="260" t="s">
        <v>2228</v>
      </c>
      <c r="C17150" s="261" t="s">
        <v>138</v>
      </c>
      <c r="D17150" s="74" t="str">
        <f t="shared" si="535"/>
        <v>fev/2020</v>
      </c>
      <c r="E17150" s="264">
        <v>43868</v>
      </c>
      <c r="F17150" s="282" t="s">
        <v>1261</v>
      </c>
      <c r="G17150" s="282" t="s">
        <v>2229</v>
      </c>
      <c r="H17150" s="265" t="s">
        <v>2250</v>
      </c>
      <c r="I17150" s="265" t="s">
        <v>135</v>
      </c>
      <c r="J17150" s="265">
        <v>-9.5</v>
      </c>
      <c r="K17150" s="83" t="str">
        <f>IFERROR(IFERROR(VLOOKUP(I17150,'DE-PARA'!B:D,3,0),VLOOKUP(I17150,'DE-PARA'!C:D,2,0)),"NÃO ENCONTRADO")</f>
        <v>Outras Saídas</v>
      </c>
      <c r="L17150" s="50" t="str">
        <f>VLOOKUP(K17150,'Base -Receita-Despesa'!$B:$AS,1,FALSE)</f>
        <v>Outras Saídas</v>
      </c>
    </row>
    <row r="17151" spans="1:12" x14ac:dyDescent="0.3">
      <c r="A17151" s="82" t="str">
        <f t="shared" si="536"/>
        <v>2020</v>
      </c>
      <c r="B17151" s="260" t="s">
        <v>2228</v>
      </c>
      <c r="C17151" s="261" t="s">
        <v>138</v>
      </c>
      <c r="D17151" s="74" t="str">
        <f t="shared" si="535"/>
        <v>fev/2020</v>
      </c>
      <c r="E17151" s="264">
        <v>43868</v>
      </c>
      <c r="F17151" s="282" t="s">
        <v>1261</v>
      </c>
      <c r="G17151" s="282" t="s">
        <v>2229</v>
      </c>
      <c r="H17151" s="265" t="s">
        <v>2250</v>
      </c>
      <c r="I17151" s="265" t="s">
        <v>135</v>
      </c>
      <c r="J17151" s="265">
        <v>-9.5</v>
      </c>
      <c r="K17151" s="83" t="str">
        <f>IFERROR(IFERROR(VLOOKUP(I17151,'DE-PARA'!B:D,3,0),VLOOKUP(I17151,'DE-PARA'!C:D,2,0)),"NÃO ENCONTRADO")</f>
        <v>Outras Saídas</v>
      </c>
      <c r="L17151" s="50" t="str">
        <f>VLOOKUP(K17151,'Base -Receita-Despesa'!$B:$AS,1,FALSE)</f>
        <v>Outras Saídas</v>
      </c>
    </row>
    <row r="17152" spans="1:12" x14ac:dyDescent="0.3">
      <c r="A17152" s="82" t="str">
        <f t="shared" si="536"/>
        <v>2020</v>
      </c>
      <c r="B17152" s="260" t="s">
        <v>2228</v>
      </c>
      <c r="C17152" s="261" t="s">
        <v>138</v>
      </c>
      <c r="D17152" s="74" t="str">
        <f t="shared" si="535"/>
        <v>fev/2020</v>
      </c>
      <c r="E17152" s="264">
        <v>43868</v>
      </c>
      <c r="F17152" s="282" t="s">
        <v>1261</v>
      </c>
      <c r="G17152" s="282" t="s">
        <v>2229</v>
      </c>
      <c r="H17152" s="265" t="s">
        <v>2250</v>
      </c>
      <c r="I17152" s="265" t="s">
        <v>135</v>
      </c>
      <c r="J17152" s="265">
        <v>-9.5</v>
      </c>
      <c r="K17152" s="83" t="str">
        <f>IFERROR(IFERROR(VLOOKUP(I17152,'DE-PARA'!B:D,3,0),VLOOKUP(I17152,'DE-PARA'!C:D,2,0)),"NÃO ENCONTRADO")</f>
        <v>Outras Saídas</v>
      </c>
      <c r="L17152" s="50" t="str">
        <f>VLOOKUP(K17152,'Base -Receita-Despesa'!$B:$AS,1,FALSE)</f>
        <v>Outras Saídas</v>
      </c>
    </row>
    <row r="17153" spans="1:12" x14ac:dyDescent="0.3">
      <c r="A17153" s="82" t="str">
        <f t="shared" si="536"/>
        <v>2020</v>
      </c>
      <c r="B17153" s="260" t="s">
        <v>2228</v>
      </c>
      <c r="C17153" s="261" t="s">
        <v>138</v>
      </c>
      <c r="D17153" s="74" t="str">
        <f t="shared" si="535"/>
        <v>fev/2020</v>
      </c>
      <c r="E17153" s="264">
        <v>43868</v>
      </c>
      <c r="F17153" s="282" t="s">
        <v>1261</v>
      </c>
      <c r="G17153" s="282" t="s">
        <v>2229</v>
      </c>
      <c r="H17153" s="265" t="s">
        <v>2250</v>
      </c>
      <c r="I17153" s="265" t="s">
        <v>135</v>
      </c>
      <c r="J17153" s="265">
        <v>-9.5</v>
      </c>
      <c r="K17153" s="83" t="str">
        <f>IFERROR(IFERROR(VLOOKUP(I17153,'DE-PARA'!B:D,3,0),VLOOKUP(I17153,'DE-PARA'!C:D,2,0)),"NÃO ENCONTRADO")</f>
        <v>Outras Saídas</v>
      </c>
      <c r="L17153" s="50" t="str">
        <f>VLOOKUP(K17153,'Base -Receita-Despesa'!$B:$AS,1,FALSE)</f>
        <v>Outras Saídas</v>
      </c>
    </row>
    <row r="17154" spans="1:12" x14ac:dyDescent="0.3">
      <c r="A17154" s="82" t="str">
        <f t="shared" si="536"/>
        <v>2020</v>
      </c>
      <c r="B17154" s="260" t="s">
        <v>2228</v>
      </c>
      <c r="C17154" s="261" t="s">
        <v>138</v>
      </c>
      <c r="D17154" s="74" t="str">
        <f t="shared" si="535"/>
        <v>fev/2020</v>
      </c>
      <c r="E17154" s="264">
        <v>43868</v>
      </c>
      <c r="F17154" s="282" t="s">
        <v>1261</v>
      </c>
      <c r="G17154" s="282" t="s">
        <v>2229</v>
      </c>
      <c r="H17154" s="265" t="s">
        <v>2250</v>
      </c>
      <c r="I17154" s="265" t="s">
        <v>135</v>
      </c>
      <c r="J17154" s="265">
        <v>-9.5</v>
      </c>
      <c r="K17154" s="83" t="str">
        <f>IFERROR(IFERROR(VLOOKUP(I17154,'DE-PARA'!B:D,3,0),VLOOKUP(I17154,'DE-PARA'!C:D,2,0)),"NÃO ENCONTRADO")</f>
        <v>Outras Saídas</v>
      </c>
      <c r="L17154" s="50" t="str">
        <f>VLOOKUP(K17154,'Base -Receita-Despesa'!$B:$AS,1,FALSE)</f>
        <v>Outras Saídas</v>
      </c>
    </row>
    <row r="17155" spans="1:12" x14ac:dyDescent="0.3">
      <c r="A17155" s="82" t="str">
        <f t="shared" si="536"/>
        <v>2020</v>
      </c>
      <c r="B17155" s="260" t="s">
        <v>2228</v>
      </c>
      <c r="C17155" s="261" t="s">
        <v>138</v>
      </c>
      <c r="D17155" s="74" t="str">
        <f t="shared" si="535"/>
        <v>fev/2020</v>
      </c>
      <c r="E17155" s="264">
        <v>43868</v>
      </c>
      <c r="F17155" s="282" t="s">
        <v>1261</v>
      </c>
      <c r="G17155" s="282" t="s">
        <v>2229</v>
      </c>
      <c r="H17155" s="265" t="s">
        <v>2250</v>
      </c>
      <c r="I17155" s="265" t="s">
        <v>135</v>
      </c>
      <c r="J17155" s="265">
        <v>-9.5</v>
      </c>
      <c r="K17155" s="83" t="str">
        <f>IFERROR(IFERROR(VLOOKUP(I17155,'DE-PARA'!B:D,3,0),VLOOKUP(I17155,'DE-PARA'!C:D,2,0)),"NÃO ENCONTRADO")</f>
        <v>Outras Saídas</v>
      </c>
      <c r="L17155" s="50" t="str">
        <f>VLOOKUP(K17155,'Base -Receita-Despesa'!$B:$AS,1,FALSE)</f>
        <v>Outras Saídas</v>
      </c>
    </row>
    <row r="17156" spans="1:12" x14ac:dyDescent="0.3">
      <c r="A17156" s="82" t="str">
        <f t="shared" si="536"/>
        <v>2020</v>
      </c>
      <c r="B17156" s="260" t="s">
        <v>2228</v>
      </c>
      <c r="C17156" s="261" t="s">
        <v>138</v>
      </c>
      <c r="D17156" s="74" t="str">
        <f t="shared" ref="D17156:D17219" si="537">TEXT(E17156,"mmm/aaaa")</f>
        <v>fev/2020</v>
      </c>
      <c r="E17156" s="264">
        <v>43868</v>
      </c>
      <c r="F17156" s="282" t="s">
        <v>1261</v>
      </c>
      <c r="G17156" s="282" t="s">
        <v>2229</v>
      </c>
      <c r="H17156" s="265" t="s">
        <v>2250</v>
      </c>
      <c r="I17156" s="265" t="s">
        <v>135</v>
      </c>
      <c r="J17156" s="265">
        <v>-9.5</v>
      </c>
      <c r="K17156" s="83" t="str">
        <f>IFERROR(IFERROR(VLOOKUP(I17156,'DE-PARA'!B:D,3,0),VLOOKUP(I17156,'DE-PARA'!C:D,2,0)),"NÃO ENCONTRADO")</f>
        <v>Outras Saídas</v>
      </c>
      <c r="L17156" s="50" t="str">
        <f>VLOOKUP(K17156,'Base -Receita-Despesa'!$B:$AS,1,FALSE)</f>
        <v>Outras Saídas</v>
      </c>
    </row>
    <row r="17157" spans="1:12" x14ac:dyDescent="0.3">
      <c r="A17157" s="82" t="str">
        <f t="shared" si="536"/>
        <v>2020</v>
      </c>
      <c r="B17157" s="260" t="s">
        <v>2228</v>
      </c>
      <c r="C17157" s="261" t="s">
        <v>138</v>
      </c>
      <c r="D17157" s="74" t="str">
        <f t="shared" si="537"/>
        <v>fev/2020</v>
      </c>
      <c r="E17157" s="264">
        <v>43868</v>
      </c>
      <c r="F17157" s="282" t="s">
        <v>1261</v>
      </c>
      <c r="G17157" s="282" t="s">
        <v>2229</v>
      </c>
      <c r="H17157" s="265" t="s">
        <v>2250</v>
      </c>
      <c r="I17157" s="265" t="s">
        <v>135</v>
      </c>
      <c r="J17157" s="265">
        <v>-9.5</v>
      </c>
      <c r="K17157" s="83" t="str">
        <f>IFERROR(IFERROR(VLOOKUP(I17157,'DE-PARA'!B:D,3,0),VLOOKUP(I17157,'DE-PARA'!C:D,2,0)),"NÃO ENCONTRADO")</f>
        <v>Outras Saídas</v>
      </c>
      <c r="L17157" s="50" t="str">
        <f>VLOOKUP(K17157,'Base -Receita-Despesa'!$B:$AS,1,FALSE)</f>
        <v>Outras Saídas</v>
      </c>
    </row>
    <row r="17158" spans="1:12" x14ac:dyDescent="0.3">
      <c r="A17158" s="82" t="str">
        <f t="shared" si="536"/>
        <v>2020</v>
      </c>
      <c r="B17158" s="260" t="s">
        <v>2228</v>
      </c>
      <c r="C17158" s="261" t="s">
        <v>138</v>
      </c>
      <c r="D17158" s="74" t="str">
        <f t="shared" si="537"/>
        <v>fev/2020</v>
      </c>
      <c r="E17158" s="264">
        <v>43868</v>
      </c>
      <c r="F17158" s="282" t="s">
        <v>1261</v>
      </c>
      <c r="G17158" s="282" t="s">
        <v>2229</v>
      </c>
      <c r="H17158" s="265" t="s">
        <v>2250</v>
      </c>
      <c r="I17158" s="265" t="s">
        <v>135</v>
      </c>
      <c r="J17158" s="265">
        <v>-9.5</v>
      </c>
      <c r="K17158" s="83" t="str">
        <f>IFERROR(IFERROR(VLOOKUP(I17158,'DE-PARA'!B:D,3,0),VLOOKUP(I17158,'DE-PARA'!C:D,2,0)),"NÃO ENCONTRADO")</f>
        <v>Outras Saídas</v>
      </c>
      <c r="L17158" s="50" t="str">
        <f>VLOOKUP(K17158,'Base -Receita-Despesa'!$B:$AS,1,FALSE)</f>
        <v>Outras Saídas</v>
      </c>
    </row>
    <row r="17159" spans="1:12" x14ac:dyDescent="0.3">
      <c r="A17159" s="82" t="str">
        <f t="shared" si="536"/>
        <v>2020</v>
      </c>
      <c r="B17159" s="260" t="s">
        <v>2228</v>
      </c>
      <c r="C17159" s="261" t="s">
        <v>138</v>
      </c>
      <c r="D17159" s="74" t="str">
        <f t="shared" si="537"/>
        <v>fev/2020</v>
      </c>
      <c r="E17159" s="264">
        <v>43868</v>
      </c>
      <c r="F17159" s="282" t="s">
        <v>1261</v>
      </c>
      <c r="G17159" s="282" t="s">
        <v>2229</v>
      </c>
      <c r="H17159" s="265" t="s">
        <v>2250</v>
      </c>
      <c r="I17159" s="265" t="s">
        <v>135</v>
      </c>
      <c r="J17159" s="265">
        <v>-9.5</v>
      </c>
      <c r="K17159" s="83" t="str">
        <f>IFERROR(IFERROR(VLOOKUP(I17159,'DE-PARA'!B:D,3,0),VLOOKUP(I17159,'DE-PARA'!C:D,2,0)),"NÃO ENCONTRADO")</f>
        <v>Outras Saídas</v>
      </c>
      <c r="L17159" s="50" t="str">
        <f>VLOOKUP(K17159,'Base -Receita-Despesa'!$B:$AS,1,FALSE)</f>
        <v>Outras Saídas</v>
      </c>
    </row>
    <row r="17160" spans="1:12" x14ac:dyDescent="0.3">
      <c r="A17160" s="82" t="str">
        <f t="shared" si="536"/>
        <v>2020</v>
      </c>
      <c r="B17160" s="260" t="s">
        <v>2228</v>
      </c>
      <c r="C17160" s="261" t="s">
        <v>138</v>
      </c>
      <c r="D17160" s="74" t="str">
        <f t="shared" si="537"/>
        <v>fev/2020</v>
      </c>
      <c r="E17160" s="264">
        <v>43868</v>
      </c>
      <c r="F17160" s="282" t="s">
        <v>1261</v>
      </c>
      <c r="G17160" s="282" t="s">
        <v>2229</v>
      </c>
      <c r="H17160" s="265" t="s">
        <v>2250</v>
      </c>
      <c r="I17160" s="265" t="s">
        <v>135</v>
      </c>
      <c r="J17160" s="265">
        <v>-9.5</v>
      </c>
      <c r="K17160" s="83" t="str">
        <f>IFERROR(IFERROR(VLOOKUP(I17160,'DE-PARA'!B:D,3,0),VLOOKUP(I17160,'DE-PARA'!C:D,2,0)),"NÃO ENCONTRADO")</f>
        <v>Outras Saídas</v>
      </c>
      <c r="L17160" s="50" t="str">
        <f>VLOOKUP(K17160,'Base -Receita-Despesa'!$B:$AS,1,FALSE)</f>
        <v>Outras Saídas</v>
      </c>
    </row>
    <row r="17161" spans="1:12" x14ac:dyDescent="0.3">
      <c r="A17161" s="82" t="str">
        <f t="shared" si="536"/>
        <v>2020</v>
      </c>
      <c r="B17161" s="260" t="s">
        <v>2228</v>
      </c>
      <c r="C17161" s="261" t="s">
        <v>138</v>
      </c>
      <c r="D17161" s="74" t="str">
        <f t="shared" si="537"/>
        <v>fev/2020</v>
      </c>
      <c r="E17161" s="264">
        <v>43868</v>
      </c>
      <c r="F17161" s="282" t="s">
        <v>1261</v>
      </c>
      <c r="G17161" s="282" t="s">
        <v>2229</v>
      </c>
      <c r="H17161" s="265" t="s">
        <v>2250</v>
      </c>
      <c r="I17161" s="265" t="s">
        <v>135</v>
      </c>
      <c r="J17161" s="265">
        <v>-9.5</v>
      </c>
      <c r="K17161" s="83" t="str">
        <f>IFERROR(IFERROR(VLOOKUP(I17161,'DE-PARA'!B:D,3,0),VLOOKUP(I17161,'DE-PARA'!C:D,2,0)),"NÃO ENCONTRADO")</f>
        <v>Outras Saídas</v>
      </c>
      <c r="L17161" s="50" t="str">
        <f>VLOOKUP(K17161,'Base -Receita-Despesa'!$B:$AS,1,FALSE)</f>
        <v>Outras Saídas</v>
      </c>
    </row>
    <row r="17162" spans="1:12" x14ac:dyDescent="0.3">
      <c r="A17162" s="82" t="str">
        <f t="shared" si="536"/>
        <v>2020</v>
      </c>
      <c r="B17162" s="260" t="s">
        <v>2228</v>
      </c>
      <c r="C17162" s="261" t="s">
        <v>138</v>
      </c>
      <c r="D17162" s="74" t="str">
        <f t="shared" si="537"/>
        <v>fev/2020</v>
      </c>
      <c r="E17162" s="264">
        <v>43868</v>
      </c>
      <c r="F17162" s="282" t="s">
        <v>1261</v>
      </c>
      <c r="G17162" s="282" t="s">
        <v>2229</v>
      </c>
      <c r="H17162" s="265" t="s">
        <v>2250</v>
      </c>
      <c r="I17162" s="265" t="s">
        <v>135</v>
      </c>
      <c r="J17162" s="265">
        <v>-9.5</v>
      </c>
      <c r="K17162" s="83" t="str">
        <f>IFERROR(IFERROR(VLOOKUP(I17162,'DE-PARA'!B:D,3,0),VLOOKUP(I17162,'DE-PARA'!C:D,2,0)),"NÃO ENCONTRADO")</f>
        <v>Outras Saídas</v>
      </c>
      <c r="L17162" s="50" t="str">
        <f>VLOOKUP(K17162,'Base -Receita-Despesa'!$B:$AS,1,FALSE)</f>
        <v>Outras Saídas</v>
      </c>
    </row>
    <row r="17163" spans="1:12" x14ac:dyDescent="0.3">
      <c r="A17163" s="82" t="str">
        <f t="shared" si="536"/>
        <v>2020</v>
      </c>
      <c r="B17163" s="260" t="s">
        <v>2228</v>
      </c>
      <c r="C17163" s="261" t="s">
        <v>138</v>
      </c>
      <c r="D17163" s="74" t="str">
        <f t="shared" si="537"/>
        <v>fev/2020</v>
      </c>
      <c r="E17163" s="264">
        <v>43868</v>
      </c>
      <c r="F17163" s="282" t="s">
        <v>1261</v>
      </c>
      <c r="G17163" s="282" t="s">
        <v>2229</v>
      </c>
      <c r="H17163" s="265" t="s">
        <v>2250</v>
      </c>
      <c r="I17163" s="265" t="s">
        <v>135</v>
      </c>
      <c r="J17163" s="265">
        <v>-9.5</v>
      </c>
      <c r="K17163" s="83" t="str">
        <f>IFERROR(IFERROR(VLOOKUP(I17163,'DE-PARA'!B:D,3,0),VLOOKUP(I17163,'DE-PARA'!C:D,2,0)),"NÃO ENCONTRADO")</f>
        <v>Outras Saídas</v>
      </c>
      <c r="L17163" s="50" t="str">
        <f>VLOOKUP(K17163,'Base -Receita-Despesa'!$B:$AS,1,FALSE)</f>
        <v>Outras Saídas</v>
      </c>
    </row>
    <row r="17164" spans="1:12" x14ac:dyDescent="0.3">
      <c r="A17164" s="82" t="str">
        <f t="shared" si="536"/>
        <v>2020</v>
      </c>
      <c r="B17164" s="260" t="s">
        <v>2228</v>
      </c>
      <c r="C17164" s="261" t="s">
        <v>138</v>
      </c>
      <c r="D17164" s="74" t="str">
        <f t="shared" si="537"/>
        <v>fev/2020</v>
      </c>
      <c r="E17164" s="264">
        <v>43868</v>
      </c>
      <c r="F17164" s="282" t="s">
        <v>1261</v>
      </c>
      <c r="G17164" s="282" t="s">
        <v>2229</v>
      </c>
      <c r="H17164" s="265" t="s">
        <v>2250</v>
      </c>
      <c r="I17164" s="265" t="s">
        <v>135</v>
      </c>
      <c r="J17164" s="265">
        <v>-9.5</v>
      </c>
      <c r="K17164" s="83" t="str">
        <f>IFERROR(IFERROR(VLOOKUP(I17164,'DE-PARA'!B:D,3,0),VLOOKUP(I17164,'DE-PARA'!C:D,2,0)),"NÃO ENCONTRADO")</f>
        <v>Outras Saídas</v>
      </c>
      <c r="L17164" s="50" t="str">
        <f>VLOOKUP(K17164,'Base -Receita-Despesa'!$B:$AS,1,FALSE)</f>
        <v>Outras Saídas</v>
      </c>
    </row>
    <row r="17165" spans="1:12" x14ac:dyDescent="0.3">
      <c r="A17165" s="82" t="str">
        <f t="shared" si="536"/>
        <v>2020</v>
      </c>
      <c r="B17165" s="260" t="s">
        <v>2228</v>
      </c>
      <c r="C17165" s="261" t="s">
        <v>138</v>
      </c>
      <c r="D17165" s="74" t="str">
        <f t="shared" si="537"/>
        <v>fev/2020</v>
      </c>
      <c r="E17165" s="264">
        <v>43868</v>
      </c>
      <c r="F17165" s="282" t="s">
        <v>1261</v>
      </c>
      <c r="G17165" s="282" t="s">
        <v>2229</v>
      </c>
      <c r="H17165" s="265" t="s">
        <v>2250</v>
      </c>
      <c r="I17165" s="265" t="s">
        <v>135</v>
      </c>
      <c r="J17165" s="265">
        <v>-9.5</v>
      </c>
      <c r="K17165" s="83" t="str">
        <f>IFERROR(IFERROR(VLOOKUP(I17165,'DE-PARA'!B:D,3,0),VLOOKUP(I17165,'DE-PARA'!C:D,2,0)),"NÃO ENCONTRADO")</f>
        <v>Outras Saídas</v>
      </c>
      <c r="L17165" s="50" t="str">
        <f>VLOOKUP(K17165,'Base -Receita-Despesa'!$B:$AS,1,FALSE)</f>
        <v>Outras Saídas</v>
      </c>
    </row>
    <row r="17166" spans="1:12" x14ac:dyDescent="0.3">
      <c r="A17166" s="82" t="str">
        <f t="shared" si="536"/>
        <v>2020</v>
      </c>
      <c r="B17166" s="260" t="s">
        <v>2228</v>
      </c>
      <c r="C17166" s="261" t="s">
        <v>138</v>
      </c>
      <c r="D17166" s="74" t="str">
        <f t="shared" si="537"/>
        <v>fev/2020</v>
      </c>
      <c r="E17166" s="264">
        <v>43868</v>
      </c>
      <c r="F17166" s="282" t="s">
        <v>1070</v>
      </c>
      <c r="G17166" s="282" t="s">
        <v>2229</v>
      </c>
      <c r="H17166" s="265" t="s">
        <v>1071</v>
      </c>
      <c r="I17166" s="265" t="s">
        <v>2237</v>
      </c>
      <c r="J17166" s="266">
        <v>130807.43</v>
      </c>
      <c r="K17166" s="83" t="str">
        <f>IFERROR(IFERROR(VLOOKUP(I17166,'DE-PARA'!B:D,3,0),VLOOKUP(I17166,'DE-PARA'!C:D,2,0)),"NÃO ENCONTRADO")</f>
        <v>Entrada Conta Aplicação (+)</v>
      </c>
      <c r="L17166" s="50" t="str">
        <f>VLOOKUP(K17166,'Base -Receita-Despesa'!$B:$AS,1,FALSE)</f>
        <v>ENTRADA CONTA APLICAÇÃO (+)</v>
      </c>
    </row>
    <row r="17167" spans="1:12" x14ac:dyDescent="0.3">
      <c r="A17167" s="82" t="str">
        <f t="shared" si="536"/>
        <v>2020</v>
      </c>
      <c r="B17167" s="260" t="s">
        <v>2240</v>
      </c>
      <c r="C17167" s="261" t="s">
        <v>138</v>
      </c>
      <c r="D17167" s="74" t="str">
        <f t="shared" si="537"/>
        <v>fev/2020</v>
      </c>
      <c r="E17167" s="264">
        <v>43871</v>
      </c>
      <c r="F17167" s="282" t="s">
        <v>5127</v>
      </c>
      <c r="G17167" s="282" t="s">
        <v>2229</v>
      </c>
      <c r="H17167" s="265" t="s">
        <v>2251</v>
      </c>
      <c r="I17167" s="265" t="s">
        <v>126</v>
      </c>
      <c r="J17167" s="266">
        <v>-500000</v>
      </c>
      <c r="K17167" s="83" t="str">
        <f>IFERROR(IFERROR(VLOOKUP(I17167,'DE-PARA'!B:D,3,0),VLOOKUP(I17167,'DE-PARA'!C:D,2,0)),"NÃO ENCONTRADO")</f>
        <v>TEV – Transferências Entre Contas (Entradas)</v>
      </c>
      <c r="L17167" s="50" t="str">
        <f>VLOOKUP(K17167,'Base -Receita-Despesa'!$B:$AS,1,FALSE)</f>
        <v>TEV – Transferências Entre Contas (Entradas)</v>
      </c>
    </row>
    <row r="17168" spans="1:12" x14ac:dyDescent="0.3">
      <c r="A17168" s="82" t="str">
        <f t="shared" si="536"/>
        <v>2020</v>
      </c>
      <c r="B17168" s="260" t="s">
        <v>2240</v>
      </c>
      <c r="C17168" s="261" t="s">
        <v>138</v>
      </c>
      <c r="D17168" s="74" t="str">
        <f t="shared" si="537"/>
        <v>fev/2020</v>
      </c>
      <c r="E17168" s="264">
        <v>43871</v>
      </c>
      <c r="F17168" s="282" t="s">
        <v>1070</v>
      </c>
      <c r="G17168" s="282" t="s">
        <v>2229</v>
      </c>
      <c r="H17168" s="265" t="s">
        <v>1071</v>
      </c>
      <c r="I17168" s="265" t="s">
        <v>2237</v>
      </c>
      <c r="J17168" s="266">
        <v>500000</v>
      </c>
      <c r="K17168" s="83" t="str">
        <f>IFERROR(IFERROR(VLOOKUP(I17168,'DE-PARA'!B:D,3,0),VLOOKUP(I17168,'DE-PARA'!C:D,2,0)),"NÃO ENCONTRADO")</f>
        <v>Entrada Conta Aplicação (+)</v>
      </c>
      <c r="L17168" s="50" t="str">
        <f>VLOOKUP(K17168,'Base -Receita-Despesa'!$B:$AS,1,FALSE)</f>
        <v>ENTRADA CONTA APLICAÇÃO (+)</v>
      </c>
    </row>
    <row r="17169" spans="1:12" x14ac:dyDescent="0.3">
      <c r="A17169" s="82" t="str">
        <f t="shared" si="536"/>
        <v>2020</v>
      </c>
      <c r="B17169" s="260" t="s">
        <v>2228</v>
      </c>
      <c r="C17169" s="261" t="s">
        <v>138</v>
      </c>
      <c r="D17169" s="74" t="str">
        <f t="shared" si="537"/>
        <v>fev/2020</v>
      </c>
      <c r="E17169" s="264">
        <v>43871</v>
      </c>
      <c r="F17169" s="282" t="s">
        <v>5130</v>
      </c>
      <c r="G17169" s="282" t="s">
        <v>2229</v>
      </c>
      <c r="H17169" s="265" t="s">
        <v>72</v>
      </c>
      <c r="I17169" s="265" t="s">
        <v>1064</v>
      </c>
      <c r="J17169" s="266">
        <v>-455375.15</v>
      </c>
      <c r="K17169" s="83" t="str">
        <f>IFERROR(IFERROR(VLOOKUP(I17169,'DE-PARA'!B:D,3,0),VLOOKUP(I17169,'DE-PARA'!C:D,2,0)),"NÃO ENCONTRADO")</f>
        <v>Saídas Da C/A Por Regates (-)</v>
      </c>
      <c r="L17169" s="50" t="str">
        <f>VLOOKUP(K17169,'Base -Receita-Despesa'!$B:$AS,1,FALSE)</f>
        <v>SAÍDAS DA C/A POR REGATES (-)</v>
      </c>
    </row>
    <row r="17170" spans="1:12" x14ac:dyDescent="0.3">
      <c r="A17170" s="82" t="str">
        <f t="shared" si="536"/>
        <v>2020</v>
      </c>
      <c r="B17170" s="260" t="s">
        <v>2228</v>
      </c>
      <c r="C17170" s="261" t="s">
        <v>138</v>
      </c>
      <c r="D17170" s="74" t="str">
        <f t="shared" si="537"/>
        <v>fev/2020</v>
      </c>
      <c r="E17170" s="264">
        <v>43871</v>
      </c>
      <c r="F17170" s="282">
        <v>7923</v>
      </c>
      <c r="G17170" s="282" t="s">
        <v>2229</v>
      </c>
      <c r="H17170" s="265" t="s">
        <v>2399</v>
      </c>
      <c r="I17170" s="265" t="s">
        <v>232</v>
      </c>
      <c r="J17170" s="265">
        <v>819.9</v>
      </c>
      <c r="K17170" s="83" t="str">
        <f>IFERROR(IFERROR(VLOOKUP(I17170,'DE-PARA'!B:D,3,0),VLOOKUP(I17170,'DE-PARA'!C:D,2,0)),"NÃO ENCONTRADO")</f>
        <v>Materiais</v>
      </c>
      <c r="L17170" s="50" t="str">
        <f>VLOOKUP(K17170,'Base -Receita-Despesa'!$B:$AS,1,FALSE)</f>
        <v>Materiais</v>
      </c>
    </row>
    <row r="17171" spans="1:12" x14ac:dyDescent="0.3">
      <c r="A17171" s="82" t="str">
        <f t="shared" si="536"/>
        <v>2020</v>
      </c>
      <c r="B17171" s="260" t="s">
        <v>2228</v>
      </c>
      <c r="C17171" s="261" t="s">
        <v>138</v>
      </c>
      <c r="D17171" s="74" t="str">
        <f t="shared" si="537"/>
        <v>fev/2020</v>
      </c>
      <c r="E17171" s="264">
        <v>43871</v>
      </c>
      <c r="F17171" s="282">
        <v>2406</v>
      </c>
      <c r="G17171" s="282" t="s">
        <v>2229</v>
      </c>
      <c r="H17171" s="265" t="s">
        <v>5200</v>
      </c>
      <c r="I17171" s="280" t="s">
        <v>241</v>
      </c>
      <c r="J17171" s="265">
        <v>50</v>
      </c>
      <c r="K17171" s="83" t="str">
        <f>IFERROR(IFERROR(VLOOKUP(I17171,'DE-PARA'!B:D,3,0),VLOOKUP(I17171,'DE-PARA'!C:D,2,0)),"NÃO ENCONTRADO")</f>
        <v>Serviços</v>
      </c>
      <c r="L17171" s="50" t="str">
        <f>VLOOKUP(K17171,'Base -Receita-Despesa'!$B:$AS,1,FALSE)</f>
        <v>Serviços</v>
      </c>
    </row>
    <row r="17172" spans="1:12" x14ac:dyDescent="0.3">
      <c r="A17172" s="82" t="str">
        <f t="shared" si="536"/>
        <v>2020</v>
      </c>
      <c r="B17172" s="260" t="s">
        <v>2228</v>
      </c>
      <c r="C17172" s="261" t="s">
        <v>138</v>
      </c>
      <c r="D17172" s="74" t="str">
        <f t="shared" si="537"/>
        <v>fev/2020</v>
      </c>
      <c r="E17172" s="264">
        <v>43871</v>
      </c>
      <c r="F17172" s="282">
        <v>32648</v>
      </c>
      <c r="G17172" s="282" t="s">
        <v>2229</v>
      </c>
      <c r="H17172" s="265" t="s">
        <v>5200</v>
      </c>
      <c r="I17172" s="280" t="s">
        <v>241</v>
      </c>
      <c r="J17172" s="265">
        <v>458</v>
      </c>
      <c r="K17172" s="83" t="str">
        <f>IFERROR(IFERROR(VLOOKUP(I17172,'DE-PARA'!B:D,3,0),VLOOKUP(I17172,'DE-PARA'!C:D,2,0)),"NÃO ENCONTRADO")</f>
        <v>Serviços</v>
      </c>
      <c r="L17172" s="50" t="str">
        <f>VLOOKUP(K17172,'Base -Receita-Despesa'!$B:$AS,1,FALSE)</f>
        <v>Serviços</v>
      </c>
    </row>
    <row r="17173" spans="1:12" x14ac:dyDescent="0.3">
      <c r="A17173" s="82" t="str">
        <f t="shared" si="536"/>
        <v>2020</v>
      </c>
      <c r="B17173" s="260" t="s">
        <v>2228</v>
      </c>
      <c r="C17173" s="261" t="s">
        <v>138</v>
      </c>
      <c r="D17173" s="74" t="str">
        <f t="shared" si="537"/>
        <v>fev/2020</v>
      </c>
      <c r="E17173" s="264">
        <v>43871</v>
      </c>
      <c r="F17173" s="282">
        <v>32691</v>
      </c>
      <c r="G17173" s="282" t="s">
        <v>2229</v>
      </c>
      <c r="H17173" s="265" t="s">
        <v>5200</v>
      </c>
      <c r="I17173" s="280" t="s">
        <v>241</v>
      </c>
      <c r="J17173" s="265">
        <v>470</v>
      </c>
      <c r="K17173" s="83" t="str">
        <f>IFERROR(IFERROR(VLOOKUP(I17173,'DE-PARA'!B:D,3,0),VLOOKUP(I17173,'DE-PARA'!C:D,2,0)),"NÃO ENCONTRADO")</f>
        <v>Serviços</v>
      </c>
      <c r="L17173" s="50" t="str">
        <f>VLOOKUP(K17173,'Base -Receita-Despesa'!$B:$AS,1,FALSE)</f>
        <v>Serviços</v>
      </c>
    </row>
    <row r="17174" spans="1:12" x14ac:dyDescent="0.3">
      <c r="A17174" s="82" t="str">
        <f t="shared" si="536"/>
        <v>2020</v>
      </c>
      <c r="B17174" s="260" t="s">
        <v>2228</v>
      </c>
      <c r="C17174" s="261" t="s">
        <v>138</v>
      </c>
      <c r="D17174" s="74" t="str">
        <f t="shared" si="537"/>
        <v>fev/2020</v>
      </c>
      <c r="E17174" s="264">
        <v>43871</v>
      </c>
      <c r="F17174" s="282" t="s">
        <v>5127</v>
      </c>
      <c r="G17174" s="282" t="s">
        <v>2229</v>
      </c>
      <c r="H17174" s="265" t="s">
        <v>2251</v>
      </c>
      <c r="I17174" s="265" t="s">
        <v>126</v>
      </c>
      <c r="J17174" s="266">
        <v>500000</v>
      </c>
      <c r="K17174" s="83" t="str">
        <f>IFERROR(IFERROR(VLOOKUP(I17174,'DE-PARA'!B:D,3,0),VLOOKUP(I17174,'DE-PARA'!C:D,2,0)),"NÃO ENCONTRADO")</f>
        <v>TEV – Transferências Entre Contas (Entradas)</v>
      </c>
      <c r="L17174" s="50" t="str">
        <f>VLOOKUP(K17174,'Base -Receita-Despesa'!$B:$AS,1,FALSE)</f>
        <v>TEV – Transferências Entre Contas (Entradas)</v>
      </c>
    </row>
    <row r="17175" spans="1:12" x14ac:dyDescent="0.3">
      <c r="A17175" s="82" t="str">
        <f t="shared" si="536"/>
        <v>2020</v>
      </c>
      <c r="B17175" s="260" t="s">
        <v>2228</v>
      </c>
      <c r="C17175" s="261" t="s">
        <v>138</v>
      </c>
      <c r="D17175" s="74" t="str">
        <f t="shared" si="537"/>
        <v>fev/2020</v>
      </c>
      <c r="E17175" s="264">
        <v>43871</v>
      </c>
      <c r="F17175" s="282" t="s">
        <v>4412</v>
      </c>
      <c r="G17175" s="282" t="s">
        <v>2229</v>
      </c>
      <c r="H17175" s="265" t="s">
        <v>5201</v>
      </c>
      <c r="I17175" s="265" t="s">
        <v>128</v>
      </c>
      <c r="J17175" s="266">
        <v>-8497.42</v>
      </c>
      <c r="K17175" s="83" t="str">
        <f>IFERROR(IFERROR(VLOOKUP(I17175,'DE-PARA'!B:D,3,0),VLOOKUP(I17175,'DE-PARA'!C:D,2,0)),"NÃO ENCONTRADO")</f>
        <v>Encargos sobre Folha de Pagamento</v>
      </c>
      <c r="L17175" s="50" t="str">
        <f>VLOOKUP(K17175,'Base -Receita-Despesa'!$B:$AS,1,FALSE)</f>
        <v>Encargos sobre Folha de Pagamento</v>
      </c>
    </row>
    <row r="17176" spans="1:12" x14ac:dyDescent="0.3">
      <c r="A17176" s="82" t="str">
        <f t="shared" si="536"/>
        <v>2020</v>
      </c>
      <c r="B17176" s="260" t="s">
        <v>2228</v>
      </c>
      <c r="C17176" s="261" t="s">
        <v>138</v>
      </c>
      <c r="D17176" s="74" t="str">
        <f t="shared" si="537"/>
        <v>fev/2020</v>
      </c>
      <c r="E17176" s="264">
        <v>43871</v>
      </c>
      <c r="F17176" s="282" t="s">
        <v>4412</v>
      </c>
      <c r="G17176" s="282" t="s">
        <v>2229</v>
      </c>
      <c r="H17176" s="265" t="s">
        <v>5202</v>
      </c>
      <c r="I17176" s="265" t="s">
        <v>128</v>
      </c>
      <c r="J17176" s="266">
        <v>-1405.02</v>
      </c>
      <c r="K17176" s="83" t="str">
        <f>IFERROR(IFERROR(VLOOKUP(I17176,'DE-PARA'!B:D,3,0),VLOOKUP(I17176,'DE-PARA'!C:D,2,0)),"NÃO ENCONTRADO")</f>
        <v>Encargos sobre Folha de Pagamento</v>
      </c>
      <c r="L17176" s="50" t="str">
        <f>VLOOKUP(K17176,'Base -Receita-Despesa'!$B:$AS,1,FALSE)</f>
        <v>Encargos sobre Folha de Pagamento</v>
      </c>
    </row>
    <row r="17177" spans="1:12" x14ac:dyDescent="0.3">
      <c r="A17177" s="82" t="str">
        <f t="shared" si="536"/>
        <v>2020</v>
      </c>
      <c r="B17177" s="260" t="s">
        <v>2228</v>
      </c>
      <c r="C17177" s="261" t="s">
        <v>138</v>
      </c>
      <c r="D17177" s="74" t="str">
        <f t="shared" si="537"/>
        <v>fev/2020</v>
      </c>
      <c r="E17177" s="264">
        <v>43871</v>
      </c>
      <c r="F17177" s="282">
        <v>2106283540</v>
      </c>
      <c r="G17177" s="282" t="s">
        <v>2229</v>
      </c>
      <c r="H17177" s="265" t="s">
        <v>4529</v>
      </c>
      <c r="I17177" s="265" t="s">
        <v>5137</v>
      </c>
      <c r="J17177" s="266">
        <v>-4465.3</v>
      </c>
      <c r="K17177" s="83" t="str">
        <f>IFERROR(IFERROR(VLOOKUP(I17177,'DE-PARA'!B:D,3,0),VLOOKUP(I17177,'DE-PARA'!C:D,2,0)),"NÃO ENCONTRADO")</f>
        <v>Concessionárias (água, luz e telefone)</v>
      </c>
      <c r="L17177" s="50" t="str">
        <f>VLOOKUP(K17177,'Base -Receita-Despesa'!$B:$AS,1,FALSE)</f>
        <v>Concessionárias (água, luz e telefone)</v>
      </c>
    </row>
    <row r="17178" spans="1:12" x14ac:dyDescent="0.3">
      <c r="A17178" s="82" t="str">
        <f t="shared" si="536"/>
        <v>2020</v>
      </c>
      <c r="B17178" s="260" t="s">
        <v>2228</v>
      </c>
      <c r="C17178" s="261" t="s">
        <v>138</v>
      </c>
      <c r="D17178" s="74" t="str">
        <f t="shared" si="537"/>
        <v>fev/2020</v>
      </c>
      <c r="E17178" s="264">
        <v>43871</v>
      </c>
      <c r="F17178" s="282">
        <v>73672</v>
      </c>
      <c r="G17178" s="282" t="s">
        <v>2229</v>
      </c>
      <c r="H17178" s="265" t="s">
        <v>5203</v>
      </c>
      <c r="I17178" s="265" t="s">
        <v>2183</v>
      </c>
      <c r="J17178" s="266">
        <v>-1410.3</v>
      </c>
      <c r="K17178" s="83" t="str">
        <f>IFERROR(IFERROR(VLOOKUP(I17178,'DE-PARA'!B:D,3,0),VLOOKUP(I17178,'DE-PARA'!C:D,2,0)),"NÃO ENCONTRADO")</f>
        <v>Materiais</v>
      </c>
      <c r="L17178" s="50" t="str">
        <f>VLOOKUP(K17178,'Base -Receita-Despesa'!$B:$AS,1,FALSE)</f>
        <v>Materiais</v>
      </c>
    </row>
    <row r="17179" spans="1:12" x14ac:dyDescent="0.3">
      <c r="A17179" s="82" t="str">
        <f t="shared" si="536"/>
        <v>2020</v>
      </c>
      <c r="B17179" s="260" t="s">
        <v>2228</v>
      </c>
      <c r="C17179" s="261" t="s">
        <v>138</v>
      </c>
      <c r="D17179" s="74" t="str">
        <f t="shared" si="537"/>
        <v>fev/2020</v>
      </c>
      <c r="E17179" s="264">
        <v>43871</v>
      </c>
      <c r="F17179" s="282">
        <v>73673</v>
      </c>
      <c r="G17179" s="282" t="s">
        <v>2229</v>
      </c>
      <c r="H17179" s="265" t="s">
        <v>5203</v>
      </c>
      <c r="I17179" s="265" t="s">
        <v>2183</v>
      </c>
      <c r="J17179" s="265">
        <v>-427.49</v>
      </c>
      <c r="K17179" s="83" t="str">
        <f>IFERROR(IFERROR(VLOOKUP(I17179,'DE-PARA'!B:D,3,0),VLOOKUP(I17179,'DE-PARA'!C:D,2,0)),"NÃO ENCONTRADO")</f>
        <v>Materiais</v>
      </c>
      <c r="L17179" s="50" t="str">
        <f>VLOOKUP(K17179,'Base -Receita-Despesa'!$B:$AS,1,FALSE)</f>
        <v>Materiais</v>
      </c>
    </row>
    <row r="17180" spans="1:12" x14ac:dyDescent="0.3">
      <c r="A17180" s="82" t="str">
        <f t="shared" si="536"/>
        <v>2020</v>
      </c>
      <c r="B17180" s="260" t="s">
        <v>2228</v>
      </c>
      <c r="C17180" s="261" t="s">
        <v>138</v>
      </c>
      <c r="D17180" s="74" t="str">
        <f t="shared" si="537"/>
        <v>fev/2020</v>
      </c>
      <c r="E17180" s="264">
        <v>43871</v>
      </c>
      <c r="F17180" s="282">
        <v>40978</v>
      </c>
      <c r="G17180" s="282" t="s">
        <v>2229</v>
      </c>
      <c r="H17180" s="265" t="s">
        <v>2231</v>
      </c>
      <c r="I17180" s="265" t="s">
        <v>2185</v>
      </c>
      <c r="J17180" s="265">
        <v>-996.59</v>
      </c>
      <c r="K17180" s="83" t="str">
        <f>IFERROR(IFERROR(VLOOKUP(I17180,'DE-PARA'!B:D,3,0),VLOOKUP(I17180,'DE-PARA'!C:D,2,0)),"NÃO ENCONTRADO")</f>
        <v>Materiais</v>
      </c>
      <c r="L17180" s="50" t="str">
        <f>VLOOKUP(K17180,'Base -Receita-Despesa'!$B:$AS,1,FALSE)</f>
        <v>Materiais</v>
      </c>
    </row>
    <row r="17181" spans="1:12" x14ac:dyDescent="0.3">
      <c r="A17181" s="82" t="str">
        <f t="shared" si="536"/>
        <v>2020</v>
      </c>
      <c r="B17181" s="260" t="s">
        <v>2228</v>
      </c>
      <c r="C17181" s="261" t="s">
        <v>138</v>
      </c>
      <c r="D17181" s="74" t="str">
        <f t="shared" si="537"/>
        <v>fev/2020</v>
      </c>
      <c r="E17181" s="264">
        <v>43871</v>
      </c>
      <c r="F17181" s="282">
        <v>15655</v>
      </c>
      <c r="G17181" s="282" t="s">
        <v>2229</v>
      </c>
      <c r="H17181" s="265" t="s">
        <v>5176</v>
      </c>
      <c r="I17181" s="280" t="s">
        <v>2190</v>
      </c>
      <c r="J17181" s="266">
        <v>-1395</v>
      </c>
      <c r="K17181" s="83" t="str">
        <f>IFERROR(IFERROR(VLOOKUP(I17181,'DE-PARA'!B:D,3,0),VLOOKUP(I17181,'DE-PARA'!C:D,2,0)),"NÃO ENCONTRADO")</f>
        <v>Materiais</v>
      </c>
      <c r="L17181" s="50" t="str">
        <f>VLOOKUP(K17181,'Base -Receita-Despesa'!$B:$AS,1,FALSE)</f>
        <v>Materiais</v>
      </c>
    </row>
    <row r="17182" spans="1:12" x14ac:dyDescent="0.3">
      <c r="A17182" s="82" t="str">
        <f t="shared" si="536"/>
        <v>2020</v>
      </c>
      <c r="B17182" s="260" t="s">
        <v>2228</v>
      </c>
      <c r="C17182" s="261" t="s">
        <v>138</v>
      </c>
      <c r="D17182" s="74" t="str">
        <f t="shared" si="537"/>
        <v>fev/2020</v>
      </c>
      <c r="E17182" s="264">
        <v>43871</v>
      </c>
      <c r="F17182" s="282">
        <v>15654</v>
      </c>
      <c r="G17182" s="282" t="s">
        <v>2229</v>
      </c>
      <c r="H17182" s="265" t="s">
        <v>5176</v>
      </c>
      <c r="I17182" s="280" t="s">
        <v>2190</v>
      </c>
      <c r="J17182" s="266">
        <v>-1711.6</v>
      </c>
      <c r="K17182" s="83" t="str">
        <f>IFERROR(IFERROR(VLOOKUP(I17182,'DE-PARA'!B:D,3,0),VLOOKUP(I17182,'DE-PARA'!C:D,2,0)),"NÃO ENCONTRADO")</f>
        <v>Materiais</v>
      </c>
      <c r="L17182" s="50" t="str">
        <f>VLOOKUP(K17182,'Base -Receita-Despesa'!$B:$AS,1,FALSE)</f>
        <v>Materiais</v>
      </c>
    </row>
    <row r="17183" spans="1:12" x14ac:dyDescent="0.3">
      <c r="A17183" s="82" t="str">
        <f t="shared" si="536"/>
        <v>2020</v>
      </c>
      <c r="B17183" s="260" t="s">
        <v>2228</v>
      </c>
      <c r="C17183" s="261" t="s">
        <v>138</v>
      </c>
      <c r="D17183" s="74" t="str">
        <f t="shared" si="537"/>
        <v>fev/2020</v>
      </c>
      <c r="E17183" s="264">
        <v>43871</v>
      </c>
      <c r="F17183" s="282">
        <v>7923</v>
      </c>
      <c r="G17183" s="282" t="s">
        <v>2229</v>
      </c>
      <c r="H17183" s="265" t="s">
        <v>2399</v>
      </c>
      <c r="I17183" s="265" t="s">
        <v>232</v>
      </c>
      <c r="J17183" s="265">
        <v>-819.9</v>
      </c>
      <c r="K17183" s="83" t="str">
        <f>IFERROR(IFERROR(VLOOKUP(I17183,'DE-PARA'!B:D,3,0),VLOOKUP(I17183,'DE-PARA'!C:D,2,0)),"NÃO ENCONTRADO")</f>
        <v>Materiais</v>
      </c>
      <c r="L17183" s="50" t="str">
        <f>VLOOKUP(K17183,'Base -Receita-Despesa'!$B:$AS,1,FALSE)</f>
        <v>Materiais</v>
      </c>
    </row>
    <row r="17184" spans="1:12" x14ac:dyDescent="0.3">
      <c r="A17184" s="82" t="str">
        <f t="shared" si="536"/>
        <v>2020</v>
      </c>
      <c r="B17184" s="260" t="s">
        <v>2228</v>
      </c>
      <c r="C17184" s="261" t="s">
        <v>138</v>
      </c>
      <c r="D17184" s="74" t="str">
        <f t="shared" si="537"/>
        <v>fev/2020</v>
      </c>
      <c r="E17184" s="264">
        <v>43871</v>
      </c>
      <c r="F17184" s="282">
        <v>2406</v>
      </c>
      <c r="G17184" s="282" t="s">
        <v>2229</v>
      </c>
      <c r="H17184" s="265" t="s">
        <v>5200</v>
      </c>
      <c r="I17184" s="280" t="s">
        <v>241</v>
      </c>
      <c r="J17184" s="265">
        <v>-50</v>
      </c>
      <c r="K17184" s="83" t="str">
        <f>IFERROR(IFERROR(VLOOKUP(I17184,'DE-PARA'!B:D,3,0),VLOOKUP(I17184,'DE-PARA'!C:D,2,0)),"NÃO ENCONTRADO")</f>
        <v>Serviços</v>
      </c>
      <c r="L17184" s="50" t="str">
        <f>VLOOKUP(K17184,'Base -Receita-Despesa'!$B:$AS,1,FALSE)</f>
        <v>Serviços</v>
      </c>
    </row>
    <row r="17185" spans="1:12" x14ac:dyDescent="0.3">
      <c r="A17185" s="82" t="str">
        <f t="shared" si="536"/>
        <v>2020</v>
      </c>
      <c r="B17185" s="260" t="s">
        <v>2228</v>
      </c>
      <c r="C17185" s="261" t="s">
        <v>138</v>
      </c>
      <c r="D17185" s="74" t="str">
        <f t="shared" si="537"/>
        <v>fev/2020</v>
      </c>
      <c r="E17185" s="264">
        <v>43871</v>
      </c>
      <c r="F17185" s="282">
        <v>32648</v>
      </c>
      <c r="G17185" s="282" t="s">
        <v>2229</v>
      </c>
      <c r="H17185" s="265" t="s">
        <v>5200</v>
      </c>
      <c r="I17185" s="280" t="s">
        <v>241</v>
      </c>
      <c r="J17185" s="265">
        <v>-458</v>
      </c>
      <c r="K17185" s="83" t="str">
        <f>IFERROR(IFERROR(VLOOKUP(I17185,'DE-PARA'!B:D,3,0),VLOOKUP(I17185,'DE-PARA'!C:D,2,0)),"NÃO ENCONTRADO")</f>
        <v>Serviços</v>
      </c>
      <c r="L17185" s="50" t="str">
        <f>VLOOKUP(K17185,'Base -Receita-Despesa'!$B:$AS,1,FALSE)</f>
        <v>Serviços</v>
      </c>
    </row>
    <row r="17186" spans="1:12" x14ac:dyDescent="0.3">
      <c r="A17186" s="82" t="str">
        <f t="shared" si="536"/>
        <v>2020</v>
      </c>
      <c r="B17186" s="260" t="s">
        <v>2228</v>
      </c>
      <c r="C17186" s="261" t="s">
        <v>138</v>
      </c>
      <c r="D17186" s="74" t="str">
        <f t="shared" si="537"/>
        <v>fev/2020</v>
      </c>
      <c r="E17186" s="264">
        <v>43871</v>
      </c>
      <c r="F17186" s="282">
        <v>32691</v>
      </c>
      <c r="G17186" s="282" t="s">
        <v>2229</v>
      </c>
      <c r="H17186" s="265" t="s">
        <v>5200</v>
      </c>
      <c r="I17186" s="280" t="s">
        <v>241</v>
      </c>
      <c r="J17186" s="265">
        <v>-470</v>
      </c>
      <c r="K17186" s="83" t="str">
        <f>IFERROR(IFERROR(VLOOKUP(I17186,'DE-PARA'!B:D,3,0),VLOOKUP(I17186,'DE-PARA'!C:D,2,0)),"NÃO ENCONTRADO")</f>
        <v>Serviços</v>
      </c>
      <c r="L17186" s="50" t="str">
        <f>VLOOKUP(K17186,'Base -Receita-Despesa'!$B:$AS,1,FALSE)</f>
        <v>Serviços</v>
      </c>
    </row>
    <row r="17187" spans="1:12" x14ac:dyDescent="0.3">
      <c r="A17187" s="82" t="str">
        <f t="shared" si="536"/>
        <v>2020</v>
      </c>
      <c r="B17187" s="260" t="s">
        <v>2228</v>
      </c>
      <c r="C17187" s="261" t="s">
        <v>138</v>
      </c>
      <c r="D17187" s="74" t="str">
        <f t="shared" si="537"/>
        <v>fev/2020</v>
      </c>
      <c r="E17187" s="264">
        <v>43871</v>
      </c>
      <c r="F17187" s="282">
        <v>437617</v>
      </c>
      <c r="G17187" s="282" t="s">
        <v>2229</v>
      </c>
      <c r="H17187" s="265" t="s">
        <v>4398</v>
      </c>
      <c r="I17187" s="265" t="s">
        <v>2182</v>
      </c>
      <c r="J17187" s="265">
        <v>-598</v>
      </c>
      <c r="K17187" s="83" t="str">
        <f>IFERROR(IFERROR(VLOOKUP(I17187,'DE-PARA'!B:D,3,0),VLOOKUP(I17187,'DE-PARA'!C:D,2,0)),"NÃO ENCONTRADO")</f>
        <v>Materiais</v>
      </c>
      <c r="L17187" s="50" t="str">
        <f>VLOOKUP(K17187,'Base -Receita-Despesa'!$B:$AS,1,FALSE)</f>
        <v>Materiais</v>
      </c>
    </row>
    <row r="17188" spans="1:12" x14ac:dyDescent="0.3">
      <c r="A17188" s="82" t="str">
        <f t="shared" si="536"/>
        <v>2020</v>
      </c>
      <c r="B17188" s="260" t="s">
        <v>2228</v>
      </c>
      <c r="C17188" s="261" t="s">
        <v>138</v>
      </c>
      <c r="D17188" s="74" t="str">
        <f t="shared" si="537"/>
        <v>fev/2020</v>
      </c>
      <c r="E17188" s="264">
        <v>43871</v>
      </c>
      <c r="F17188" s="282">
        <v>173</v>
      </c>
      <c r="G17188" s="282" t="s">
        <v>2229</v>
      </c>
      <c r="H17188" s="265" t="s">
        <v>5132</v>
      </c>
      <c r="I17188" s="265" t="s">
        <v>2176</v>
      </c>
      <c r="J17188" s="266">
        <v>-2650</v>
      </c>
      <c r="K17188" s="83" t="str">
        <f>IFERROR(IFERROR(VLOOKUP(I17188,'DE-PARA'!B:D,3,0),VLOOKUP(I17188,'DE-PARA'!C:D,2,0)),"NÃO ENCONTRADO")</f>
        <v>Pessoal</v>
      </c>
      <c r="L17188" s="50" t="str">
        <f>VLOOKUP(K17188,'Base -Receita-Despesa'!$B:$AS,1,FALSE)</f>
        <v>Pessoal</v>
      </c>
    </row>
    <row r="17189" spans="1:12" x14ac:dyDescent="0.3">
      <c r="A17189" s="82" t="str">
        <f t="shared" si="536"/>
        <v>2020</v>
      </c>
      <c r="B17189" s="260" t="s">
        <v>2228</v>
      </c>
      <c r="C17189" s="261" t="s">
        <v>138</v>
      </c>
      <c r="D17189" s="74" t="str">
        <f t="shared" si="537"/>
        <v>fev/2020</v>
      </c>
      <c r="E17189" s="264">
        <v>43871</v>
      </c>
      <c r="F17189" s="282">
        <v>166536</v>
      </c>
      <c r="G17189" s="282" t="s">
        <v>2284</v>
      </c>
      <c r="H17189" s="265" t="s">
        <v>5153</v>
      </c>
      <c r="I17189" s="265" t="s">
        <v>2182</v>
      </c>
      <c r="J17189" s="266">
        <v>-2586.15</v>
      </c>
      <c r="K17189" s="83" t="str">
        <f>IFERROR(IFERROR(VLOOKUP(I17189,'DE-PARA'!B:D,3,0),VLOOKUP(I17189,'DE-PARA'!C:D,2,0)),"NÃO ENCONTRADO")</f>
        <v>Materiais</v>
      </c>
      <c r="L17189" s="50" t="str">
        <f>VLOOKUP(K17189,'Base -Receita-Despesa'!$B:$AS,1,FALSE)</f>
        <v>Materiais</v>
      </c>
    </row>
    <row r="17190" spans="1:12" x14ac:dyDescent="0.3">
      <c r="A17190" s="82" t="str">
        <f t="shared" si="536"/>
        <v>2020</v>
      </c>
      <c r="B17190" s="260" t="s">
        <v>2228</v>
      </c>
      <c r="C17190" s="261" t="s">
        <v>138</v>
      </c>
      <c r="D17190" s="74" t="str">
        <f t="shared" si="537"/>
        <v>fev/2020</v>
      </c>
      <c r="E17190" s="264">
        <v>43871</v>
      </c>
      <c r="F17190" s="282">
        <v>10669</v>
      </c>
      <c r="G17190" s="282" t="s">
        <v>2229</v>
      </c>
      <c r="H17190" s="265" t="s">
        <v>5183</v>
      </c>
      <c r="I17190" s="265" t="s">
        <v>157</v>
      </c>
      <c r="J17190" s="266">
        <v>-4779.18</v>
      </c>
      <c r="K17190" s="83" t="str">
        <f>IFERROR(IFERROR(VLOOKUP(I17190,'DE-PARA'!B:D,3,0),VLOOKUP(I17190,'DE-PARA'!C:D,2,0)),"NÃO ENCONTRADO")</f>
        <v>Materiais</v>
      </c>
      <c r="L17190" s="50" t="str">
        <f>VLOOKUP(K17190,'Base -Receita-Despesa'!$B:$AS,1,FALSE)</f>
        <v>Materiais</v>
      </c>
    </row>
    <row r="17191" spans="1:12" x14ac:dyDescent="0.3">
      <c r="A17191" s="82" t="str">
        <f t="shared" si="536"/>
        <v>2020</v>
      </c>
      <c r="B17191" s="260" t="s">
        <v>2228</v>
      </c>
      <c r="C17191" s="261" t="s">
        <v>138</v>
      </c>
      <c r="D17191" s="74" t="str">
        <f t="shared" si="537"/>
        <v>fev/2020</v>
      </c>
      <c r="E17191" s="264">
        <v>43871</v>
      </c>
      <c r="F17191" s="282">
        <v>10664</v>
      </c>
      <c r="G17191" s="282" t="s">
        <v>2229</v>
      </c>
      <c r="H17191" s="265" t="s">
        <v>5183</v>
      </c>
      <c r="I17191" s="265" t="s">
        <v>157</v>
      </c>
      <c r="J17191" s="266">
        <v>-4076.65</v>
      </c>
      <c r="K17191" s="83" t="str">
        <f>IFERROR(IFERROR(VLOOKUP(I17191,'DE-PARA'!B:D,3,0),VLOOKUP(I17191,'DE-PARA'!C:D,2,0)),"NÃO ENCONTRADO")</f>
        <v>Materiais</v>
      </c>
      <c r="L17191" s="50" t="str">
        <f>VLOOKUP(K17191,'Base -Receita-Despesa'!$B:$AS,1,FALSE)</f>
        <v>Materiais</v>
      </c>
    </row>
    <row r="17192" spans="1:12" x14ac:dyDescent="0.3">
      <c r="A17192" s="82" t="str">
        <f t="shared" si="536"/>
        <v>2020</v>
      </c>
      <c r="B17192" s="260" t="s">
        <v>2228</v>
      </c>
      <c r="C17192" s="261" t="s">
        <v>138</v>
      </c>
      <c r="D17192" s="74" t="str">
        <f t="shared" si="537"/>
        <v>fev/2020</v>
      </c>
      <c r="E17192" s="264">
        <v>43871</v>
      </c>
      <c r="F17192" s="282">
        <v>2851</v>
      </c>
      <c r="G17192" s="282" t="s">
        <v>2229</v>
      </c>
      <c r="H17192" s="265" t="s">
        <v>2322</v>
      </c>
      <c r="I17192" s="265" t="s">
        <v>120</v>
      </c>
      <c r="J17192" s="266">
        <v>-1424.06</v>
      </c>
      <c r="K17192" s="83" t="str">
        <f>IFERROR(IFERROR(VLOOKUP(I17192,'DE-PARA'!B:D,3,0),VLOOKUP(I17192,'DE-PARA'!C:D,2,0)),"NÃO ENCONTRADO")</f>
        <v>Serviços</v>
      </c>
      <c r="L17192" s="50" t="str">
        <f>VLOOKUP(K17192,'Base -Receita-Despesa'!$B:$AS,1,FALSE)</f>
        <v>Serviços</v>
      </c>
    </row>
    <row r="17193" spans="1:12" x14ac:dyDescent="0.3">
      <c r="A17193" s="82" t="str">
        <f t="shared" si="536"/>
        <v>2020</v>
      </c>
      <c r="B17193" s="260" t="s">
        <v>2228</v>
      </c>
      <c r="C17193" s="261" t="s">
        <v>138</v>
      </c>
      <c r="D17193" s="74" t="str">
        <f t="shared" si="537"/>
        <v>fev/2020</v>
      </c>
      <c r="E17193" s="264">
        <v>43871</v>
      </c>
      <c r="F17193" s="282" t="s">
        <v>2326</v>
      </c>
      <c r="G17193" s="282" t="s">
        <v>2229</v>
      </c>
      <c r="H17193" s="265" t="s">
        <v>5173</v>
      </c>
      <c r="I17193" s="265" t="s">
        <v>2209</v>
      </c>
      <c r="J17193" s="265">
        <v>-35.01</v>
      </c>
      <c r="K17193" s="83" t="str">
        <f>IFERROR(IFERROR(VLOOKUP(I17193,'DE-PARA'!B:D,3,0),VLOOKUP(I17193,'DE-PARA'!C:D,2,0)),"NÃO ENCONTRADO")</f>
        <v>Despesas com Viagens</v>
      </c>
      <c r="L17193" s="50" t="str">
        <f>VLOOKUP(K17193,'Base -Receita-Despesa'!$B:$AS,1,FALSE)</f>
        <v>Despesas com Viagens</v>
      </c>
    </row>
    <row r="17194" spans="1:12" x14ac:dyDescent="0.3">
      <c r="A17194" s="82" t="str">
        <f t="shared" ref="A17194:A17257" si="538">IF(K17194="NÃO ENCONTRADO",0,RIGHT(D17194,4))</f>
        <v>2020</v>
      </c>
      <c r="B17194" s="260" t="s">
        <v>2228</v>
      </c>
      <c r="C17194" s="261" t="s">
        <v>138</v>
      </c>
      <c r="D17194" s="74" t="str">
        <f t="shared" si="537"/>
        <v>fev/2020</v>
      </c>
      <c r="E17194" s="264">
        <v>43871</v>
      </c>
      <c r="F17194" s="282" t="s">
        <v>5204</v>
      </c>
      <c r="G17194" s="282" t="s">
        <v>2229</v>
      </c>
      <c r="H17194" s="265" t="s">
        <v>5173</v>
      </c>
      <c r="I17194" s="265" t="s">
        <v>176</v>
      </c>
      <c r="J17194" s="266">
        <v>-4380.62</v>
      </c>
      <c r="K17194" s="83" t="str">
        <f>IFERROR(IFERROR(VLOOKUP(I17194,'DE-PARA'!B:D,3,0),VLOOKUP(I17194,'DE-PARA'!C:D,2,0)),"NÃO ENCONTRADO")</f>
        <v>Pessoal</v>
      </c>
      <c r="L17194" s="50" t="str">
        <f>VLOOKUP(K17194,'Base -Receita-Despesa'!$B:$AS,1,FALSE)</f>
        <v>Pessoal</v>
      </c>
    </row>
    <row r="17195" spans="1:12" x14ac:dyDescent="0.3">
      <c r="A17195" s="82" t="str">
        <f t="shared" si="538"/>
        <v>2020</v>
      </c>
      <c r="B17195" s="260" t="s">
        <v>2228</v>
      </c>
      <c r="C17195" s="261" t="s">
        <v>138</v>
      </c>
      <c r="D17195" s="74" t="str">
        <f t="shared" si="537"/>
        <v>fev/2020</v>
      </c>
      <c r="E17195" s="264">
        <v>43871</v>
      </c>
      <c r="F17195" s="282" t="s">
        <v>5205</v>
      </c>
      <c r="G17195" s="282" t="s">
        <v>2229</v>
      </c>
      <c r="H17195" s="265" t="s">
        <v>5206</v>
      </c>
      <c r="I17195" s="265" t="s">
        <v>176</v>
      </c>
      <c r="J17195" s="265">
        <v>-856.9</v>
      </c>
      <c r="K17195" s="83" t="str">
        <f>IFERROR(IFERROR(VLOOKUP(I17195,'DE-PARA'!B:D,3,0),VLOOKUP(I17195,'DE-PARA'!C:D,2,0)),"NÃO ENCONTRADO")</f>
        <v>Pessoal</v>
      </c>
      <c r="L17195" s="50" t="str">
        <f>VLOOKUP(K17195,'Base -Receita-Despesa'!$B:$AS,1,FALSE)</f>
        <v>Pessoal</v>
      </c>
    </row>
    <row r="17196" spans="1:12" x14ac:dyDescent="0.3">
      <c r="A17196" s="82" t="str">
        <f t="shared" si="538"/>
        <v>2020</v>
      </c>
      <c r="B17196" s="260" t="s">
        <v>2228</v>
      </c>
      <c r="C17196" s="261" t="s">
        <v>138</v>
      </c>
      <c r="D17196" s="74" t="str">
        <f t="shared" si="537"/>
        <v>fev/2020</v>
      </c>
      <c r="E17196" s="264">
        <v>43871</v>
      </c>
      <c r="F17196" s="282">
        <v>30336</v>
      </c>
      <c r="G17196" s="282" t="s">
        <v>2229</v>
      </c>
      <c r="H17196" s="265" t="s">
        <v>5207</v>
      </c>
      <c r="I17196" s="265" t="s">
        <v>2182</v>
      </c>
      <c r="J17196" s="265">
        <v>-298.99</v>
      </c>
      <c r="K17196" s="83" t="str">
        <f>IFERROR(IFERROR(VLOOKUP(I17196,'DE-PARA'!B:D,3,0),VLOOKUP(I17196,'DE-PARA'!C:D,2,0)),"NÃO ENCONTRADO")</f>
        <v>Materiais</v>
      </c>
      <c r="L17196" s="50" t="str">
        <f>VLOOKUP(K17196,'Base -Receita-Despesa'!$B:$AS,1,FALSE)</f>
        <v>Materiais</v>
      </c>
    </row>
    <row r="17197" spans="1:12" x14ac:dyDescent="0.3">
      <c r="A17197" s="82" t="str">
        <f t="shared" si="538"/>
        <v>2020</v>
      </c>
      <c r="B17197" s="260" t="s">
        <v>2228</v>
      </c>
      <c r="C17197" s="261" t="s">
        <v>138</v>
      </c>
      <c r="D17197" s="74" t="str">
        <f t="shared" si="537"/>
        <v>fev/2020</v>
      </c>
      <c r="E17197" s="264">
        <v>43871</v>
      </c>
      <c r="F17197" s="282" t="s">
        <v>5208</v>
      </c>
      <c r="G17197" s="282" t="s">
        <v>2229</v>
      </c>
      <c r="H17197" s="265" t="s">
        <v>5209</v>
      </c>
      <c r="I17197" s="265" t="s">
        <v>176</v>
      </c>
      <c r="J17197" s="266">
        <v>-1480.69</v>
      </c>
      <c r="K17197" s="83" t="str">
        <f>IFERROR(IFERROR(VLOOKUP(I17197,'DE-PARA'!B:D,3,0),VLOOKUP(I17197,'DE-PARA'!C:D,2,0)),"NÃO ENCONTRADO")</f>
        <v>Pessoal</v>
      </c>
      <c r="L17197" s="50" t="str">
        <f>VLOOKUP(K17197,'Base -Receita-Despesa'!$B:$AS,1,FALSE)</f>
        <v>Pessoal</v>
      </c>
    </row>
    <row r="17198" spans="1:12" x14ac:dyDescent="0.3">
      <c r="A17198" s="82" t="str">
        <f t="shared" si="538"/>
        <v>2020</v>
      </c>
      <c r="B17198" s="260" t="s">
        <v>2228</v>
      </c>
      <c r="C17198" s="261" t="s">
        <v>138</v>
      </c>
      <c r="D17198" s="74" t="str">
        <f t="shared" si="537"/>
        <v>fev/2020</v>
      </c>
      <c r="E17198" s="264">
        <v>43871</v>
      </c>
      <c r="F17198" s="282" t="s">
        <v>5210</v>
      </c>
      <c r="G17198" s="282" t="s">
        <v>2229</v>
      </c>
      <c r="H17198" s="265" t="s">
        <v>3379</v>
      </c>
      <c r="I17198" s="265" t="s">
        <v>176</v>
      </c>
      <c r="J17198" s="266">
        <v>-10139.370000000001</v>
      </c>
      <c r="K17198" s="83" t="str">
        <f>IFERROR(IFERROR(VLOOKUP(I17198,'DE-PARA'!B:D,3,0),VLOOKUP(I17198,'DE-PARA'!C:D,2,0)),"NÃO ENCONTRADO")</f>
        <v>Pessoal</v>
      </c>
      <c r="L17198" s="50" t="str">
        <f>VLOOKUP(K17198,'Base -Receita-Despesa'!$B:$AS,1,FALSE)</f>
        <v>Pessoal</v>
      </c>
    </row>
    <row r="17199" spans="1:12" x14ac:dyDescent="0.3">
      <c r="A17199" s="82" t="str">
        <f t="shared" si="538"/>
        <v>2020</v>
      </c>
      <c r="B17199" s="260" t="s">
        <v>2228</v>
      </c>
      <c r="C17199" s="261" t="s">
        <v>138</v>
      </c>
      <c r="D17199" s="74" t="str">
        <f t="shared" si="537"/>
        <v>fev/2020</v>
      </c>
      <c r="E17199" s="264">
        <v>43871</v>
      </c>
      <c r="F17199" s="282" t="s">
        <v>5211</v>
      </c>
      <c r="G17199" s="282" t="s">
        <v>2229</v>
      </c>
      <c r="H17199" s="265" t="s">
        <v>5212</v>
      </c>
      <c r="I17199" s="265" t="s">
        <v>176</v>
      </c>
      <c r="J17199" s="266">
        <v>-1795.4</v>
      </c>
      <c r="K17199" s="83" t="str">
        <f>IFERROR(IFERROR(VLOOKUP(I17199,'DE-PARA'!B:D,3,0),VLOOKUP(I17199,'DE-PARA'!C:D,2,0)),"NÃO ENCONTRADO")</f>
        <v>Pessoal</v>
      </c>
      <c r="L17199" s="50" t="str">
        <f>VLOOKUP(K17199,'Base -Receita-Despesa'!$B:$AS,1,FALSE)</f>
        <v>Pessoal</v>
      </c>
    </row>
    <row r="17200" spans="1:12" x14ac:dyDescent="0.3">
      <c r="A17200" s="82" t="str">
        <f t="shared" si="538"/>
        <v>2020</v>
      </c>
      <c r="B17200" s="260" t="s">
        <v>2228</v>
      </c>
      <c r="C17200" s="261" t="s">
        <v>138</v>
      </c>
      <c r="D17200" s="74" t="str">
        <f t="shared" si="537"/>
        <v>fev/2020</v>
      </c>
      <c r="E17200" s="264">
        <v>43871</v>
      </c>
      <c r="F17200" s="282" t="s">
        <v>2326</v>
      </c>
      <c r="G17200" s="282" t="s">
        <v>2229</v>
      </c>
      <c r="H17200" s="265" t="s">
        <v>4614</v>
      </c>
      <c r="I17200" s="265" t="s">
        <v>2209</v>
      </c>
      <c r="J17200" s="265">
        <v>-21</v>
      </c>
      <c r="K17200" s="83" t="str">
        <f>IFERROR(IFERROR(VLOOKUP(I17200,'DE-PARA'!B:D,3,0),VLOOKUP(I17200,'DE-PARA'!C:D,2,0)),"NÃO ENCONTRADO")</f>
        <v>Despesas com Viagens</v>
      </c>
      <c r="L17200" s="50" t="str">
        <f>VLOOKUP(K17200,'Base -Receita-Despesa'!$B:$AS,1,FALSE)</f>
        <v>Despesas com Viagens</v>
      </c>
    </row>
    <row r="17201" spans="1:12" x14ac:dyDescent="0.3">
      <c r="A17201" s="82" t="str">
        <f t="shared" si="538"/>
        <v>2020</v>
      </c>
      <c r="B17201" s="260" t="s">
        <v>2228</v>
      </c>
      <c r="C17201" s="261" t="s">
        <v>138</v>
      </c>
      <c r="D17201" s="74" t="str">
        <f t="shared" si="537"/>
        <v>fev/2020</v>
      </c>
      <c r="E17201" s="264">
        <v>43871</v>
      </c>
      <c r="F17201" s="282" t="s">
        <v>2326</v>
      </c>
      <c r="G17201" s="282" t="s">
        <v>2229</v>
      </c>
      <c r="H17201" s="265" t="s">
        <v>3280</v>
      </c>
      <c r="I17201" s="265" t="s">
        <v>2209</v>
      </c>
      <c r="J17201" s="265">
        <v>-31</v>
      </c>
      <c r="K17201" s="83" t="str">
        <f>IFERROR(IFERROR(VLOOKUP(I17201,'DE-PARA'!B:D,3,0),VLOOKUP(I17201,'DE-PARA'!C:D,2,0)),"NÃO ENCONTRADO")</f>
        <v>Despesas com Viagens</v>
      </c>
      <c r="L17201" s="50" t="str">
        <f>VLOOKUP(K17201,'Base -Receita-Despesa'!$B:$AS,1,FALSE)</f>
        <v>Despesas com Viagens</v>
      </c>
    </row>
    <row r="17202" spans="1:12" x14ac:dyDescent="0.3">
      <c r="A17202" s="82" t="str">
        <f t="shared" si="538"/>
        <v>2020</v>
      </c>
      <c r="B17202" s="260" t="s">
        <v>2228</v>
      </c>
      <c r="C17202" s="261" t="s">
        <v>138</v>
      </c>
      <c r="D17202" s="74" t="str">
        <f t="shared" si="537"/>
        <v>fev/2020</v>
      </c>
      <c r="E17202" s="264">
        <v>43871</v>
      </c>
      <c r="F17202" s="282" t="s">
        <v>3376</v>
      </c>
      <c r="G17202" s="282" t="s">
        <v>2229</v>
      </c>
      <c r="H17202" s="265" t="s">
        <v>5201</v>
      </c>
      <c r="I17202" s="265" t="s">
        <v>130</v>
      </c>
      <c r="J17202" s="266">
        <v>-24733.99</v>
      </c>
      <c r="K17202" s="83" t="str">
        <f>IFERROR(IFERROR(VLOOKUP(I17202,'DE-PARA'!B:D,3,0),VLOOKUP(I17202,'DE-PARA'!C:D,2,0)),"NÃO ENCONTRADO")</f>
        <v>Rescisões Trabalhistas</v>
      </c>
      <c r="L17202" s="50" t="str">
        <f>VLOOKUP(K17202,'Base -Receita-Despesa'!$B:$AS,1,FALSE)</f>
        <v>Rescisões Trabalhistas</v>
      </c>
    </row>
    <row r="17203" spans="1:12" x14ac:dyDescent="0.3">
      <c r="A17203" s="82" t="str">
        <f t="shared" si="538"/>
        <v>2020</v>
      </c>
      <c r="B17203" s="260" t="s">
        <v>2228</v>
      </c>
      <c r="C17203" s="261" t="s">
        <v>138</v>
      </c>
      <c r="D17203" s="74" t="str">
        <f t="shared" si="537"/>
        <v>fev/2020</v>
      </c>
      <c r="E17203" s="264">
        <v>43871</v>
      </c>
      <c r="F17203" s="282" t="s">
        <v>1261</v>
      </c>
      <c r="G17203" s="282" t="s">
        <v>2229</v>
      </c>
      <c r="H17203" s="265" t="s">
        <v>2250</v>
      </c>
      <c r="I17203" s="265" t="s">
        <v>135</v>
      </c>
      <c r="J17203" s="265">
        <v>-9.5</v>
      </c>
      <c r="K17203" s="83" t="str">
        <f>IFERROR(IFERROR(VLOOKUP(I17203,'DE-PARA'!B:D,3,0),VLOOKUP(I17203,'DE-PARA'!C:D,2,0)),"NÃO ENCONTRADO")</f>
        <v>Outras Saídas</v>
      </c>
      <c r="L17203" s="50" t="str">
        <f>VLOOKUP(K17203,'Base -Receita-Despesa'!$B:$AS,1,FALSE)</f>
        <v>Outras Saídas</v>
      </c>
    </row>
    <row r="17204" spans="1:12" x14ac:dyDescent="0.3">
      <c r="A17204" s="82" t="str">
        <f t="shared" si="538"/>
        <v>2020</v>
      </c>
      <c r="B17204" s="260" t="s">
        <v>2228</v>
      </c>
      <c r="C17204" s="261" t="s">
        <v>138</v>
      </c>
      <c r="D17204" s="74" t="str">
        <f t="shared" si="537"/>
        <v>fev/2020</v>
      </c>
      <c r="E17204" s="264">
        <v>43871</v>
      </c>
      <c r="F17204" s="282" t="s">
        <v>1261</v>
      </c>
      <c r="G17204" s="282" t="s">
        <v>2229</v>
      </c>
      <c r="H17204" s="265" t="s">
        <v>2250</v>
      </c>
      <c r="I17204" s="265" t="s">
        <v>135</v>
      </c>
      <c r="J17204" s="265">
        <v>-9.5</v>
      </c>
      <c r="K17204" s="83" t="str">
        <f>IFERROR(IFERROR(VLOOKUP(I17204,'DE-PARA'!B:D,3,0),VLOOKUP(I17204,'DE-PARA'!C:D,2,0)),"NÃO ENCONTRADO")</f>
        <v>Outras Saídas</v>
      </c>
      <c r="L17204" s="50" t="str">
        <f>VLOOKUP(K17204,'Base -Receita-Despesa'!$B:$AS,1,FALSE)</f>
        <v>Outras Saídas</v>
      </c>
    </row>
    <row r="17205" spans="1:12" x14ac:dyDescent="0.3">
      <c r="A17205" s="82" t="str">
        <f t="shared" si="538"/>
        <v>2020</v>
      </c>
      <c r="B17205" s="260" t="s">
        <v>2228</v>
      </c>
      <c r="C17205" s="261" t="s">
        <v>138</v>
      </c>
      <c r="D17205" s="74" t="str">
        <f t="shared" si="537"/>
        <v>fev/2020</v>
      </c>
      <c r="E17205" s="264">
        <v>43871</v>
      </c>
      <c r="F17205" s="282" t="s">
        <v>1261</v>
      </c>
      <c r="G17205" s="282" t="s">
        <v>2229</v>
      </c>
      <c r="H17205" s="265" t="s">
        <v>2250</v>
      </c>
      <c r="I17205" s="265" t="s">
        <v>135</v>
      </c>
      <c r="J17205" s="265">
        <v>-9.5</v>
      </c>
      <c r="K17205" s="83" t="str">
        <f>IFERROR(IFERROR(VLOOKUP(I17205,'DE-PARA'!B:D,3,0),VLOOKUP(I17205,'DE-PARA'!C:D,2,0)),"NÃO ENCONTRADO")</f>
        <v>Outras Saídas</v>
      </c>
      <c r="L17205" s="50" t="str">
        <f>VLOOKUP(K17205,'Base -Receita-Despesa'!$B:$AS,1,FALSE)</f>
        <v>Outras Saídas</v>
      </c>
    </row>
    <row r="17206" spans="1:12" x14ac:dyDescent="0.3">
      <c r="A17206" s="82" t="str">
        <f t="shared" si="538"/>
        <v>2020</v>
      </c>
      <c r="B17206" s="260" t="s">
        <v>2228</v>
      </c>
      <c r="C17206" s="261" t="s">
        <v>138</v>
      </c>
      <c r="D17206" s="74" t="str">
        <f t="shared" si="537"/>
        <v>fev/2020</v>
      </c>
      <c r="E17206" s="264">
        <v>43871</v>
      </c>
      <c r="F17206" s="282" t="s">
        <v>1261</v>
      </c>
      <c r="G17206" s="282" t="s">
        <v>2229</v>
      </c>
      <c r="H17206" s="265" t="s">
        <v>2250</v>
      </c>
      <c r="I17206" s="265" t="s">
        <v>135</v>
      </c>
      <c r="J17206" s="265">
        <v>-9.5</v>
      </c>
      <c r="K17206" s="83" t="str">
        <f>IFERROR(IFERROR(VLOOKUP(I17206,'DE-PARA'!B:D,3,0),VLOOKUP(I17206,'DE-PARA'!C:D,2,0)),"NÃO ENCONTRADO")</f>
        <v>Outras Saídas</v>
      </c>
      <c r="L17206" s="50" t="str">
        <f>VLOOKUP(K17206,'Base -Receita-Despesa'!$B:$AS,1,FALSE)</f>
        <v>Outras Saídas</v>
      </c>
    </row>
    <row r="17207" spans="1:12" x14ac:dyDescent="0.3">
      <c r="A17207" s="82" t="str">
        <f t="shared" si="538"/>
        <v>2020</v>
      </c>
      <c r="B17207" s="260" t="s">
        <v>2228</v>
      </c>
      <c r="C17207" s="261" t="s">
        <v>138</v>
      </c>
      <c r="D17207" s="74" t="str">
        <f t="shared" si="537"/>
        <v>fev/2020</v>
      </c>
      <c r="E17207" s="264">
        <v>43871</v>
      </c>
      <c r="F17207" s="282" t="s">
        <v>1261</v>
      </c>
      <c r="G17207" s="282" t="s">
        <v>2229</v>
      </c>
      <c r="H17207" s="265" t="s">
        <v>2250</v>
      </c>
      <c r="I17207" s="265" t="s">
        <v>135</v>
      </c>
      <c r="J17207" s="265">
        <v>-9.5</v>
      </c>
      <c r="K17207" s="83" t="str">
        <f>IFERROR(IFERROR(VLOOKUP(I17207,'DE-PARA'!B:D,3,0),VLOOKUP(I17207,'DE-PARA'!C:D,2,0)),"NÃO ENCONTRADO")</f>
        <v>Outras Saídas</v>
      </c>
      <c r="L17207" s="50" t="str">
        <f>VLOOKUP(K17207,'Base -Receita-Despesa'!$B:$AS,1,FALSE)</f>
        <v>Outras Saídas</v>
      </c>
    </row>
    <row r="17208" spans="1:12" x14ac:dyDescent="0.3">
      <c r="A17208" s="82" t="str">
        <f t="shared" si="538"/>
        <v>2020</v>
      </c>
      <c r="B17208" s="260" t="s">
        <v>2228</v>
      </c>
      <c r="C17208" s="261" t="s">
        <v>138</v>
      </c>
      <c r="D17208" s="74" t="str">
        <f t="shared" si="537"/>
        <v>fev/2020</v>
      </c>
      <c r="E17208" s="264">
        <v>43871</v>
      </c>
      <c r="F17208" s="282" t="s">
        <v>1261</v>
      </c>
      <c r="G17208" s="282" t="s">
        <v>2229</v>
      </c>
      <c r="H17208" s="265" t="s">
        <v>2250</v>
      </c>
      <c r="I17208" s="265" t="s">
        <v>135</v>
      </c>
      <c r="J17208" s="265">
        <v>-9.5</v>
      </c>
      <c r="K17208" s="83" t="str">
        <f>IFERROR(IFERROR(VLOOKUP(I17208,'DE-PARA'!B:D,3,0),VLOOKUP(I17208,'DE-PARA'!C:D,2,0)),"NÃO ENCONTRADO")</f>
        <v>Outras Saídas</v>
      </c>
      <c r="L17208" s="50" t="str">
        <f>VLOOKUP(K17208,'Base -Receita-Despesa'!$B:$AS,1,FALSE)</f>
        <v>Outras Saídas</v>
      </c>
    </row>
    <row r="17209" spans="1:12" x14ac:dyDescent="0.3">
      <c r="A17209" s="82" t="str">
        <f t="shared" si="538"/>
        <v>2020</v>
      </c>
      <c r="B17209" s="260" t="s">
        <v>2228</v>
      </c>
      <c r="C17209" s="261" t="s">
        <v>138</v>
      </c>
      <c r="D17209" s="74" t="str">
        <f t="shared" si="537"/>
        <v>fev/2020</v>
      </c>
      <c r="E17209" s="264">
        <v>43871</v>
      </c>
      <c r="F17209" s="282" t="s">
        <v>1261</v>
      </c>
      <c r="G17209" s="282" t="s">
        <v>2229</v>
      </c>
      <c r="H17209" s="265" t="s">
        <v>2250</v>
      </c>
      <c r="I17209" s="265" t="s">
        <v>135</v>
      </c>
      <c r="J17209" s="265">
        <v>-9.5</v>
      </c>
      <c r="K17209" s="83" t="str">
        <f>IFERROR(IFERROR(VLOOKUP(I17209,'DE-PARA'!B:D,3,0),VLOOKUP(I17209,'DE-PARA'!C:D,2,0)),"NÃO ENCONTRADO")</f>
        <v>Outras Saídas</v>
      </c>
      <c r="L17209" s="50" t="str">
        <f>VLOOKUP(K17209,'Base -Receita-Despesa'!$B:$AS,1,FALSE)</f>
        <v>Outras Saídas</v>
      </c>
    </row>
    <row r="17210" spans="1:12" x14ac:dyDescent="0.3">
      <c r="A17210" s="82" t="str">
        <f t="shared" si="538"/>
        <v>2020</v>
      </c>
      <c r="B17210" s="260" t="s">
        <v>2228</v>
      </c>
      <c r="C17210" s="261" t="s">
        <v>138</v>
      </c>
      <c r="D17210" s="74" t="str">
        <f t="shared" si="537"/>
        <v>fev/2020</v>
      </c>
      <c r="E17210" s="264">
        <v>43871</v>
      </c>
      <c r="F17210" s="282" t="s">
        <v>1261</v>
      </c>
      <c r="G17210" s="282" t="s">
        <v>2229</v>
      </c>
      <c r="H17210" s="265" t="s">
        <v>2250</v>
      </c>
      <c r="I17210" s="265" t="s">
        <v>135</v>
      </c>
      <c r="J17210" s="265">
        <v>-9.5</v>
      </c>
      <c r="K17210" s="83" t="str">
        <f>IFERROR(IFERROR(VLOOKUP(I17210,'DE-PARA'!B:D,3,0),VLOOKUP(I17210,'DE-PARA'!C:D,2,0)),"NÃO ENCONTRADO")</f>
        <v>Outras Saídas</v>
      </c>
      <c r="L17210" s="50" t="str">
        <f>VLOOKUP(K17210,'Base -Receita-Despesa'!$B:$AS,1,FALSE)</f>
        <v>Outras Saídas</v>
      </c>
    </row>
    <row r="17211" spans="1:12" x14ac:dyDescent="0.3">
      <c r="A17211" s="82" t="str">
        <f t="shared" si="538"/>
        <v>2020</v>
      </c>
      <c r="B17211" s="260" t="s">
        <v>2228</v>
      </c>
      <c r="C17211" s="261" t="s">
        <v>138</v>
      </c>
      <c r="D17211" s="74" t="str">
        <f t="shared" si="537"/>
        <v>fev/2020</v>
      </c>
      <c r="E17211" s="264">
        <v>43871</v>
      </c>
      <c r="F17211" s="282" t="s">
        <v>1261</v>
      </c>
      <c r="G17211" s="282" t="s">
        <v>2229</v>
      </c>
      <c r="H17211" s="265" t="s">
        <v>2250</v>
      </c>
      <c r="I17211" s="265" t="s">
        <v>135</v>
      </c>
      <c r="J17211" s="265">
        <v>-9.5</v>
      </c>
      <c r="K17211" s="83" t="str">
        <f>IFERROR(IFERROR(VLOOKUP(I17211,'DE-PARA'!B:D,3,0),VLOOKUP(I17211,'DE-PARA'!C:D,2,0)),"NÃO ENCONTRADO")</f>
        <v>Outras Saídas</v>
      </c>
      <c r="L17211" s="50" t="str">
        <f>VLOOKUP(K17211,'Base -Receita-Despesa'!$B:$AS,1,FALSE)</f>
        <v>Outras Saídas</v>
      </c>
    </row>
    <row r="17212" spans="1:12" x14ac:dyDescent="0.3">
      <c r="A17212" s="82" t="str">
        <f t="shared" si="538"/>
        <v>2020</v>
      </c>
      <c r="B17212" s="260" t="s">
        <v>2228</v>
      </c>
      <c r="C17212" s="261" t="s">
        <v>138</v>
      </c>
      <c r="D17212" s="74" t="str">
        <f t="shared" si="537"/>
        <v>fev/2020</v>
      </c>
      <c r="E17212" s="264">
        <v>43871</v>
      </c>
      <c r="F17212" s="282" t="s">
        <v>1261</v>
      </c>
      <c r="G17212" s="282" t="s">
        <v>2229</v>
      </c>
      <c r="H17212" s="265" t="s">
        <v>2250</v>
      </c>
      <c r="I17212" s="265" t="s">
        <v>135</v>
      </c>
      <c r="J17212" s="265">
        <v>-9.5</v>
      </c>
      <c r="K17212" s="83" t="str">
        <f>IFERROR(IFERROR(VLOOKUP(I17212,'DE-PARA'!B:D,3,0),VLOOKUP(I17212,'DE-PARA'!C:D,2,0)),"NÃO ENCONTRADO")</f>
        <v>Outras Saídas</v>
      </c>
      <c r="L17212" s="50" t="str">
        <f>VLOOKUP(K17212,'Base -Receita-Despesa'!$B:$AS,1,FALSE)</f>
        <v>Outras Saídas</v>
      </c>
    </row>
    <row r="17213" spans="1:12" x14ac:dyDescent="0.3">
      <c r="A17213" s="82" t="str">
        <f t="shared" si="538"/>
        <v>2020</v>
      </c>
      <c r="B17213" s="260" t="s">
        <v>2228</v>
      </c>
      <c r="C17213" s="261" t="s">
        <v>138</v>
      </c>
      <c r="D17213" s="74" t="str">
        <f t="shared" si="537"/>
        <v>fev/2020</v>
      </c>
      <c r="E17213" s="264">
        <v>43871</v>
      </c>
      <c r="F17213" s="282" t="s">
        <v>1261</v>
      </c>
      <c r="G17213" s="282" t="s">
        <v>2229</v>
      </c>
      <c r="H17213" s="265" t="s">
        <v>2250</v>
      </c>
      <c r="I17213" s="265" t="s">
        <v>135</v>
      </c>
      <c r="J17213" s="265">
        <v>-9.5</v>
      </c>
      <c r="K17213" s="83" t="str">
        <f>IFERROR(IFERROR(VLOOKUP(I17213,'DE-PARA'!B:D,3,0),VLOOKUP(I17213,'DE-PARA'!C:D,2,0)),"NÃO ENCONTRADO")</f>
        <v>Outras Saídas</v>
      </c>
      <c r="L17213" s="50" t="str">
        <f>VLOOKUP(K17213,'Base -Receita-Despesa'!$B:$AS,1,FALSE)</f>
        <v>Outras Saídas</v>
      </c>
    </row>
    <row r="17214" spans="1:12" x14ac:dyDescent="0.3">
      <c r="A17214" s="82" t="str">
        <f t="shared" si="538"/>
        <v>2020</v>
      </c>
      <c r="B17214" s="260" t="s">
        <v>2228</v>
      </c>
      <c r="C17214" s="261" t="s">
        <v>138</v>
      </c>
      <c r="D17214" s="74" t="str">
        <f t="shared" si="537"/>
        <v>fev/2020</v>
      </c>
      <c r="E17214" s="264">
        <v>43871</v>
      </c>
      <c r="F17214" s="282" t="s">
        <v>1070</v>
      </c>
      <c r="G17214" s="282" t="s">
        <v>2229</v>
      </c>
      <c r="H17214" s="265" t="s">
        <v>1071</v>
      </c>
      <c r="I17214" s="265" t="s">
        <v>2237</v>
      </c>
      <c r="J17214" s="266">
        <v>47450.34</v>
      </c>
      <c r="K17214" s="83" t="str">
        <f>IFERROR(IFERROR(VLOOKUP(I17214,'DE-PARA'!B:D,3,0),VLOOKUP(I17214,'DE-PARA'!C:D,2,0)),"NÃO ENCONTRADO")</f>
        <v>Entrada Conta Aplicação (+)</v>
      </c>
      <c r="L17214" s="50" t="str">
        <f>VLOOKUP(K17214,'Base -Receita-Despesa'!$B:$AS,1,FALSE)</f>
        <v>ENTRADA CONTA APLICAÇÃO (+)</v>
      </c>
    </row>
    <row r="17215" spans="1:12" x14ac:dyDescent="0.3">
      <c r="A17215" s="82" t="str">
        <f t="shared" si="538"/>
        <v>2020</v>
      </c>
      <c r="B17215" s="260" t="s">
        <v>2228</v>
      </c>
      <c r="C17215" s="261" t="s">
        <v>138</v>
      </c>
      <c r="D17215" s="74" t="str">
        <f t="shared" si="537"/>
        <v>fev/2020</v>
      </c>
      <c r="E17215" s="264">
        <v>43871</v>
      </c>
      <c r="F17215" s="282" t="s">
        <v>3376</v>
      </c>
      <c r="G17215" s="282" t="s">
        <v>2229</v>
      </c>
      <c r="H17215" s="265" t="s">
        <v>5213</v>
      </c>
      <c r="I17215" s="265" t="s">
        <v>130</v>
      </c>
      <c r="J17215" s="266">
        <v>-7838.9</v>
      </c>
      <c r="K17215" s="83" t="str">
        <f>IFERROR(IFERROR(VLOOKUP(I17215,'DE-PARA'!B:D,3,0),VLOOKUP(I17215,'DE-PARA'!C:D,2,0)),"NÃO ENCONTRADO")</f>
        <v>Rescisões Trabalhistas</v>
      </c>
      <c r="L17215" s="50" t="str">
        <f>VLOOKUP(K17215,'Base -Receita-Despesa'!$B:$AS,1,FALSE)</f>
        <v>Rescisões Trabalhistas</v>
      </c>
    </row>
    <row r="17216" spans="1:12" x14ac:dyDescent="0.3">
      <c r="A17216" s="82" t="str">
        <f t="shared" si="538"/>
        <v>2020</v>
      </c>
      <c r="B17216" s="260" t="s">
        <v>2228</v>
      </c>
      <c r="C17216" s="261" t="s">
        <v>138</v>
      </c>
      <c r="D17216" s="74" t="str">
        <f t="shared" si="537"/>
        <v>fev/2020</v>
      </c>
      <c r="E17216" s="264">
        <v>43871</v>
      </c>
      <c r="F17216" s="282" t="s">
        <v>3376</v>
      </c>
      <c r="G17216" s="282" t="s">
        <v>2229</v>
      </c>
      <c r="H17216" s="265" t="s">
        <v>5202</v>
      </c>
      <c r="I17216" s="265" t="s">
        <v>130</v>
      </c>
      <c r="J17216" s="266">
        <v>-3936.06</v>
      </c>
      <c r="K17216" s="83" t="str">
        <f>IFERROR(IFERROR(VLOOKUP(I17216,'DE-PARA'!B:D,3,0),VLOOKUP(I17216,'DE-PARA'!C:D,2,0)),"NÃO ENCONTRADO")</f>
        <v>Rescisões Trabalhistas</v>
      </c>
      <c r="L17216" s="50" t="str">
        <f>VLOOKUP(K17216,'Base -Receita-Despesa'!$B:$AS,1,FALSE)</f>
        <v>Rescisões Trabalhistas</v>
      </c>
    </row>
    <row r="17217" spans="1:12" x14ac:dyDescent="0.3">
      <c r="A17217" s="82" t="str">
        <f t="shared" si="538"/>
        <v>2020</v>
      </c>
      <c r="B17217" s="263" t="s">
        <v>2240</v>
      </c>
      <c r="C17217" s="315" t="s">
        <v>138</v>
      </c>
      <c r="D17217" s="74" t="str">
        <f t="shared" si="537"/>
        <v>fev/2020</v>
      </c>
      <c r="E17217" s="283">
        <v>43872</v>
      </c>
      <c r="F17217" s="320" t="s">
        <v>5127</v>
      </c>
      <c r="G17217" s="320" t="s">
        <v>2229</v>
      </c>
      <c r="H17217" s="265" t="s">
        <v>2251</v>
      </c>
      <c r="I17217" s="267" t="s">
        <v>126</v>
      </c>
      <c r="J17217" s="284">
        <v>-392089.55</v>
      </c>
      <c r="K17217" s="83" t="str">
        <f>IFERROR(IFERROR(VLOOKUP(I17217,'DE-PARA'!B:D,3,0),VLOOKUP(I17217,'DE-PARA'!C:D,2,0)),"NÃO ENCONTRADO")</f>
        <v>TEV – Transferências Entre Contas (Entradas)</v>
      </c>
      <c r="L17217" s="50" t="str">
        <f>VLOOKUP(K17217,'Base -Receita-Despesa'!$B:$AS,1,FALSE)</f>
        <v>TEV – Transferências Entre Contas (Entradas)</v>
      </c>
    </row>
    <row r="17218" spans="1:12" x14ac:dyDescent="0.3">
      <c r="A17218" s="82" t="str">
        <f t="shared" si="538"/>
        <v>2020</v>
      </c>
      <c r="B17218" s="263" t="s">
        <v>2240</v>
      </c>
      <c r="C17218" s="315" t="s">
        <v>138</v>
      </c>
      <c r="D17218" s="74" t="str">
        <f t="shared" si="537"/>
        <v>fev/2020</v>
      </c>
      <c r="E17218" s="283">
        <v>43872</v>
      </c>
      <c r="F17218" s="320" t="s">
        <v>1070</v>
      </c>
      <c r="G17218" s="320" t="s">
        <v>2229</v>
      </c>
      <c r="H17218" s="267" t="s">
        <v>1071</v>
      </c>
      <c r="I17218" s="267" t="s">
        <v>2237</v>
      </c>
      <c r="J17218" s="284">
        <v>392089.55</v>
      </c>
      <c r="K17218" s="83" t="str">
        <f>IFERROR(IFERROR(VLOOKUP(I17218,'DE-PARA'!B:D,3,0),VLOOKUP(I17218,'DE-PARA'!C:D,2,0)),"NÃO ENCONTRADO")</f>
        <v>Entrada Conta Aplicação (+)</v>
      </c>
      <c r="L17218" s="50" t="str">
        <f>VLOOKUP(K17218,'Base -Receita-Despesa'!$B:$AS,1,FALSE)</f>
        <v>ENTRADA CONTA APLICAÇÃO (+)</v>
      </c>
    </row>
    <row r="17219" spans="1:12" x14ac:dyDescent="0.3">
      <c r="A17219" s="82" t="str">
        <f t="shared" si="538"/>
        <v>2020</v>
      </c>
      <c r="B17219" s="263" t="s">
        <v>2228</v>
      </c>
      <c r="C17219" s="315" t="s">
        <v>138</v>
      </c>
      <c r="D17219" s="74" t="str">
        <f t="shared" si="537"/>
        <v>fev/2020</v>
      </c>
      <c r="E17219" s="283">
        <v>43872</v>
      </c>
      <c r="F17219" s="320" t="s">
        <v>5130</v>
      </c>
      <c r="G17219" s="320" t="s">
        <v>2229</v>
      </c>
      <c r="H17219" s="267" t="s">
        <v>72</v>
      </c>
      <c r="I17219" s="267" t="s">
        <v>1064</v>
      </c>
      <c r="J17219" s="266">
        <v>-384610.49</v>
      </c>
      <c r="K17219" s="83" t="str">
        <f>IFERROR(IFERROR(VLOOKUP(I17219,'DE-PARA'!B:D,3,0),VLOOKUP(I17219,'DE-PARA'!C:D,2,0)),"NÃO ENCONTRADO")</f>
        <v>Saídas Da C/A Por Regates (-)</v>
      </c>
      <c r="L17219" s="50" t="str">
        <f>VLOOKUP(K17219,'Base -Receita-Despesa'!$B:$AS,1,FALSE)</f>
        <v>SAÍDAS DA C/A POR REGATES (-)</v>
      </c>
    </row>
    <row r="17220" spans="1:12" x14ac:dyDescent="0.3">
      <c r="A17220" s="82" t="str">
        <f t="shared" si="538"/>
        <v>2020</v>
      </c>
      <c r="B17220" s="260" t="s">
        <v>2228</v>
      </c>
      <c r="C17220" s="315" t="s">
        <v>138</v>
      </c>
      <c r="D17220" s="74" t="str">
        <f t="shared" ref="D17220:D17283" si="539">TEXT(E17220,"mmm/aaaa")</f>
        <v>fev/2020</v>
      </c>
      <c r="E17220" s="283">
        <v>43872</v>
      </c>
      <c r="F17220" s="282">
        <v>7923</v>
      </c>
      <c r="G17220" s="282" t="s">
        <v>2229</v>
      </c>
      <c r="H17220" s="265" t="s">
        <v>2399</v>
      </c>
      <c r="I17220" s="265" t="s">
        <v>232</v>
      </c>
      <c r="J17220" s="265">
        <v>819.9</v>
      </c>
      <c r="K17220" s="83" t="str">
        <f>IFERROR(IFERROR(VLOOKUP(I17220,'DE-PARA'!B:D,3,0),VLOOKUP(I17220,'DE-PARA'!C:D,2,0)),"NÃO ENCONTRADO")</f>
        <v>Materiais</v>
      </c>
      <c r="L17220" s="50" t="str">
        <f>VLOOKUP(K17220,'Base -Receita-Despesa'!$B:$AS,1,FALSE)</f>
        <v>Materiais</v>
      </c>
    </row>
    <row r="17221" spans="1:12" x14ac:dyDescent="0.3">
      <c r="A17221" s="82" t="str">
        <f t="shared" si="538"/>
        <v>2020</v>
      </c>
      <c r="B17221" s="260" t="s">
        <v>2228</v>
      </c>
      <c r="C17221" s="315" t="s">
        <v>138</v>
      </c>
      <c r="D17221" s="74" t="str">
        <f t="shared" si="539"/>
        <v>fev/2020</v>
      </c>
      <c r="E17221" s="283">
        <v>43872</v>
      </c>
      <c r="F17221" s="282" t="s">
        <v>5127</v>
      </c>
      <c r="G17221" s="282" t="s">
        <v>2229</v>
      </c>
      <c r="H17221" s="265" t="s">
        <v>2251</v>
      </c>
      <c r="I17221" s="265" t="s">
        <v>126</v>
      </c>
      <c r="J17221" s="266">
        <v>392089.55</v>
      </c>
      <c r="K17221" s="83" t="str">
        <f>IFERROR(IFERROR(VLOOKUP(I17221,'DE-PARA'!B:D,3,0),VLOOKUP(I17221,'DE-PARA'!C:D,2,0)),"NÃO ENCONTRADO")</f>
        <v>TEV – Transferências Entre Contas (Entradas)</v>
      </c>
      <c r="L17221" s="50" t="str">
        <f>VLOOKUP(K17221,'Base -Receita-Despesa'!$B:$AS,1,FALSE)</f>
        <v>TEV – Transferências Entre Contas (Entradas)</v>
      </c>
    </row>
    <row r="17222" spans="1:12" x14ac:dyDescent="0.3">
      <c r="A17222" s="82" t="str">
        <f t="shared" si="538"/>
        <v>2020</v>
      </c>
      <c r="B17222" s="260" t="s">
        <v>2228</v>
      </c>
      <c r="C17222" s="261" t="s">
        <v>138</v>
      </c>
      <c r="D17222" s="74" t="str">
        <f t="shared" si="539"/>
        <v>fev/2020</v>
      </c>
      <c r="E17222" s="264">
        <v>43872</v>
      </c>
      <c r="F17222" s="282" t="s">
        <v>4412</v>
      </c>
      <c r="G17222" s="282" t="s">
        <v>2229</v>
      </c>
      <c r="H17222" s="265" t="s">
        <v>3049</v>
      </c>
      <c r="I17222" s="265" t="s">
        <v>128</v>
      </c>
      <c r="J17222" s="266">
        <v>-3560.1</v>
      </c>
      <c r="K17222" s="83" t="str">
        <f>IFERROR(IFERROR(VLOOKUP(I17222,'DE-PARA'!B:D,3,0),VLOOKUP(I17222,'DE-PARA'!C:D,2,0)),"NÃO ENCONTRADO")</f>
        <v>Encargos sobre Folha de Pagamento</v>
      </c>
      <c r="L17222" s="50" t="str">
        <f>VLOOKUP(K17222,'Base -Receita-Despesa'!$B:$AS,1,FALSE)</f>
        <v>Encargos sobre Folha de Pagamento</v>
      </c>
    </row>
    <row r="17223" spans="1:12" x14ac:dyDescent="0.3">
      <c r="A17223" s="82" t="str">
        <f t="shared" si="538"/>
        <v>2020</v>
      </c>
      <c r="B17223" s="260" t="s">
        <v>2228</v>
      </c>
      <c r="C17223" s="261" t="s">
        <v>138</v>
      </c>
      <c r="D17223" s="74" t="str">
        <f t="shared" si="539"/>
        <v>fev/2020</v>
      </c>
      <c r="E17223" s="264">
        <v>43872</v>
      </c>
      <c r="F17223" s="282">
        <v>171660</v>
      </c>
      <c r="G17223" s="282" t="s">
        <v>2229</v>
      </c>
      <c r="H17223" s="265" t="s">
        <v>5214</v>
      </c>
      <c r="I17223" s="265" t="s">
        <v>145</v>
      </c>
      <c r="J17223" s="265">
        <v>-597.97</v>
      </c>
      <c r="K17223" s="83" t="str">
        <f>IFERROR(IFERROR(VLOOKUP(I17223,'DE-PARA'!B:D,3,0),VLOOKUP(I17223,'DE-PARA'!C:D,2,0)),"NÃO ENCONTRADO")</f>
        <v>Serviços</v>
      </c>
      <c r="L17223" s="50" t="str">
        <f>VLOOKUP(K17223,'Base -Receita-Despesa'!$B:$AS,1,FALSE)</f>
        <v>Serviços</v>
      </c>
    </row>
    <row r="17224" spans="1:12" x14ac:dyDescent="0.3">
      <c r="A17224" s="82" t="str">
        <f t="shared" si="538"/>
        <v>2020</v>
      </c>
      <c r="B17224" s="260" t="s">
        <v>2228</v>
      </c>
      <c r="C17224" s="261" t="s">
        <v>138</v>
      </c>
      <c r="D17224" s="74" t="str">
        <f t="shared" si="539"/>
        <v>fev/2020</v>
      </c>
      <c r="E17224" s="264">
        <v>43872</v>
      </c>
      <c r="F17224" s="282">
        <v>2406</v>
      </c>
      <c r="G17224" s="282" t="s">
        <v>2229</v>
      </c>
      <c r="H17224" s="265" t="s">
        <v>5200</v>
      </c>
      <c r="I17224" s="280" t="s">
        <v>241</v>
      </c>
      <c r="J17224" s="265">
        <v>-50</v>
      </c>
      <c r="K17224" s="83" t="str">
        <f>IFERROR(IFERROR(VLOOKUP(I17224,'DE-PARA'!B:D,3,0),VLOOKUP(I17224,'DE-PARA'!C:D,2,0)),"NÃO ENCONTRADO")</f>
        <v>Serviços</v>
      </c>
      <c r="L17224" s="50" t="str">
        <f>VLOOKUP(K17224,'Base -Receita-Despesa'!$B:$AS,1,FALSE)</f>
        <v>Serviços</v>
      </c>
    </row>
    <row r="17225" spans="1:12" x14ac:dyDescent="0.3">
      <c r="A17225" s="82" t="str">
        <f t="shared" si="538"/>
        <v>2020</v>
      </c>
      <c r="B17225" s="260" t="s">
        <v>2228</v>
      </c>
      <c r="C17225" s="261" t="s">
        <v>138</v>
      </c>
      <c r="D17225" s="74" t="str">
        <f t="shared" si="539"/>
        <v>fev/2020</v>
      </c>
      <c r="E17225" s="264">
        <v>43872</v>
      </c>
      <c r="F17225" s="282">
        <v>32648</v>
      </c>
      <c r="G17225" s="282" t="s">
        <v>2229</v>
      </c>
      <c r="H17225" s="265" t="s">
        <v>5200</v>
      </c>
      <c r="I17225" s="280" t="s">
        <v>241</v>
      </c>
      <c r="J17225" s="265">
        <v>-458</v>
      </c>
      <c r="K17225" s="83" t="str">
        <f>IFERROR(IFERROR(VLOOKUP(I17225,'DE-PARA'!B:D,3,0),VLOOKUP(I17225,'DE-PARA'!C:D,2,0)),"NÃO ENCONTRADO")</f>
        <v>Serviços</v>
      </c>
      <c r="L17225" s="50" t="str">
        <f>VLOOKUP(K17225,'Base -Receita-Despesa'!$B:$AS,1,FALSE)</f>
        <v>Serviços</v>
      </c>
    </row>
    <row r="17226" spans="1:12" x14ac:dyDescent="0.3">
      <c r="A17226" s="82" t="str">
        <f t="shared" si="538"/>
        <v>2020</v>
      </c>
      <c r="B17226" s="260" t="s">
        <v>2228</v>
      </c>
      <c r="C17226" s="261" t="s">
        <v>138</v>
      </c>
      <c r="D17226" s="74" t="str">
        <f t="shared" si="539"/>
        <v>fev/2020</v>
      </c>
      <c r="E17226" s="264">
        <v>43872</v>
      </c>
      <c r="F17226" s="282">
        <v>32691</v>
      </c>
      <c r="G17226" s="282" t="s">
        <v>2229</v>
      </c>
      <c r="H17226" s="265" t="s">
        <v>5200</v>
      </c>
      <c r="I17226" s="280" t="s">
        <v>241</v>
      </c>
      <c r="J17226" s="265">
        <v>-470</v>
      </c>
      <c r="K17226" s="83" t="str">
        <f>IFERROR(IFERROR(VLOOKUP(I17226,'DE-PARA'!B:D,3,0),VLOOKUP(I17226,'DE-PARA'!C:D,2,0)),"NÃO ENCONTRADO")</f>
        <v>Serviços</v>
      </c>
      <c r="L17226" s="50" t="str">
        <f>VLOOKUP(K17226,'Base -Receita-Despesa'!$B:$AS,1,FALSE)</f>
        <v>Serviços</v>
      </c>
    </row>
    <row r="17227" spans="1:12" x14ac:dyDescent="0.3">
      <c r="A17227" s="82" t="str">
        <f t="shared" si="538"/>
        <v>2020</v>
      </c>
      <c r="B17227" s="260" t="s">
        <v>2228</v>
      </c>
      <c r="C17227" s="261" t="s">
        <v>138</v>
      </c>
      <c r="D17227" s="74" t="str">
        <f t="shared" si="539"/>
        <v>fev/2020</v>
      </c>
      <c r="E17227" s="264">
        <v>43872</v>
      </c>
      <c r="F17227" s="282" t="s">
        <v>437</v>
      </c>
      <c r="G17227" s="282" t="s">
        <v>2229</v>
      </c>
      <c r="H17227" s="265" t="s">
        <v>438</v>
      </c>
      <c r="I17227" s="265" t="s">
        <v>439</v>
      </c>
      <c r="J17227" s="266">
        <v>-1039</v>
      </c>
      <c r="K17227" s="83" t="str">
        <f>IFERROR(IFERROR(VLOOKUP(I17227,'DE-PARA'!B:D,3,0),VLOOKUP(I17227,'DE-PARA'!C:D,2,0)),"NÃO ENCONTRADO")</f>
        <v>Aluguéis</v>
      </c>
      <c r="L17227" s="50" t="str">
        <f>VLOOKUP(K17227,'Base -Receita-Despesa'!$B:$AS,1,FALSE)</f>
        <v>Aluguéis</v>
      </c>
    </row>
    <row r="17228" spans="1:12" x14ac:dyDescent="0.3">
      <c r="A17228" s="82" t="str">
        <f t="shared" si="538"/>
        <v>2020</v>
      </c>
      <c r="B17228" s="260" t="s">
        <v>2228</v>
      </c>
      <c r="C17228" s="261" t="s">
        <v>138</v>
      </c>
      <c r="D17228" s="74" t="str">
        <f t="shared" si="539"/>
        <v>fev/2020</v>
      </c>
      <c r="E17228" s="264">
        <v>43872</v>
      </c>
      <c r="F17228" s="282">
        <v>7923</v>
      </c>
      <c r="G17228" s="282" t="s">
        <v>2229</v>
      </c>
      <c r="H17228" s="265" t="s">
        <v>2399</v>
      </c>
      <c r="I17228" s="265" t="s">
        <v>232</v>
      </c>
      <c r="J17228" s="265">
        <v>-819.9</v>
      </c>
      <c r="K17228" s="83" t="str">
        <f>IFERROR(IFERROR(VLOOKUP(I17228,'DE-PARA'!B:D,3,0),VLOOKUP(I17228,'DE-PARA'!C:D,2,0)),"NÃO ENCONTRADO")</f>
        <v>Materiais</v>
      </c>
      <c r="L17228" s="50" t="str">
        <f>VLOOKUP(K17228,'Base -Receita-Despesa'!$B:$AS,1,FALSE)</f>
        <v>Materiais</v>
      </c>
    </row>
    <row r="17229" spans="1:12" x14ac:dyDescent="0.3">
      <c r="A17229" s="82" t="str">
        <f t="shared" si="538"/>
        <v>2020</v>
      </c>
      <c r="B17229" s="260" t="s">
        <v>2228</v>
      </c>
      <c r="C17229" s="261" t="s">
        <v>138</v>
      </c>
      <c r="D17229" s="74" t="str">
        <f t="shared" si="539"/>
        <v>fev/2020</v>
      </c>
      <c r="E17229" s="264">
        <v>43872</v>
      </c>
      <c r="F17229" s="282">
        <v>43957</v>
      </c>
      <c r="G17229" s="282" t="s">
        <v>2229</v>
      </c>
      <c r="H17229" s="265" t="s">
        <v>5215</v>
      </c>
      <c r="I17229" s="265" t="s">
        <v>2182</v>
      </c>
      <c r="J17229" s="265">
        <v>-888</v>
      </c>
      <c r="K17229" s="83" t="str">
        <f>IFERROR(IFERROR(VLOOKUP(I17229,'DE-PARA'!B:D,3,0),VLOOKUP(I17229,'DE-PARA'!C:D,2,0)),"NÃO ENCONTRADO")</f>
        <v>Materiais</v>
      </c>
      <c r="L17229" s="50" t="str">
        <f>VLOOKUP(K17229,'Base -Receita-Despesa'!$B:$AS,1,FALSE)</f>
        <v>Materiais</v>
      </c>
    </row>
    <row r="17230" spans="1:12" x14ac:dyDescent="0.3">
      <c r="A17230" s="82" t="str">
        <f t="shared" si="538"/>
        <v>2020</v>
      </c>
      <c r="B17230" s="260" t="s">
        <v>2228</v>
      </c>
      <c r="C17230" s="261" t="s">
        <v>138</v>
      </c>
      <c r="D17230" s="74" t="str">
        <f t="shared" si="539"/>
        <v>fev/2020</v>
      </c>
      <c r="E17230" s="264">
        <v>43872</v>
      </c>
      <c r="F17230" s="282">
        <v>7171</v>
      </c>
      <c r="G17230" s="282" t="s">
        <v>2229</v>
      </c>
      <c r="H17230" s="265" t="s">
        <v>5216</v>
      </c>
      <c r="I17230" s="265" t="s">
        <v>2182</v>
      </c>
      <c r="J17230" s="265">
        <v>-255</v>
      </c>
      <c r="K17230" s="83" t="str">
        <f>IFERROR(IFERROR(VLOOKUP(I17230,'DE-PARA'!B:D,3,0),VLOOKUP(I17230,'DE-PARA'!C:D,2,0)),"NÃO ENCONTRADO")</f>
        <v>Materiais</v>
      </c>
      <c r="L17230" s="50" t="str">
        <f>VLOOKUP(K17230,'Base -Receita-Despesa'!$B:$AS,1,FALSE)</f>
        <v>Materiais</v>
      </c>
    </row>
    <row r="17231" spans="1:12" x14ac:dyDescent="0.3">
      <c r="A17231" s="82" t="str">
        <f t="shared" si="538"/>
        <v>2020</v>
      </c>
      <c r="B17231" s="260" t="s">
        <v>2228</v>
      </c>
      <c r="C17231" s="261" t="s">
        <v>138</v>
      </c>
      <c r="D17231" s="74" t="str">
        <f t="shared" si="539"/>
        <v>fev/2020</v>
      </c>
      <c r="E17231" s="264">
        <v>43872</v>
      </c>
      <c r="F17231" s="282">
        <v>7407</v>
      </c>
      <c r="G17231" s="282" t="s">
        <v>2229</v>
      </c>
      <c r="H17231" s="265" t="s">
        <v>5216</v>
      </c>
      <c r="I17231" s="265" t="s">
        <v>2182</v>
      </c>
      <c r="J17231" s="265">
        <v>-893.5</v>
      </c>
      <c r="K17231" s="83" t="str">
        <f>IFERROR(IFERROR(VLOOKUP(I17231,'DE-PARA'!B:D,3,0),VLOOKUP(I17231,'DE-PARA'!C:D,2,0)),"NÃO ENCONTRADO")</f>
        <v>Materiais</v>
      </c>
      <c r="L17231" s="50" t="str">
        <f>VLOOKUP(K17231,'Base -Receita-Despesa'!$B:$AS,1,FALSE)</f>
        <v>Materiais</v>
      </c>
    </row>
    <row r="17232" spans="1:12" x14ac:dyDescent="0.3">
      <c r="A17232" s="82" t="str">
        <f t="shared" si="538"/>
        <v>2020</v>
      </c>
      <c r="B17232" s="260" t="s">
        <v>2228</v>
      </c>
      <c r="C17232" s="261" t="s">
        <v>138</v>
      </c>
      <c r="D17232" s="74" t="str">
        <f t="shared" si="539"/>
        <v>fev/2020</v>
      </c>
      <c r="E17232" s="264">
        <v>43872</v>
      </c>
      <c r="F17232" s="282">
        <v>31637</v>
      </c>
      <c r="G17232" s="282" t="s">
        <v>2229</v>
      </c>
      <c r="H17232" s="265" t="s">
        <v>5172</v>
      </c>
      <c r="I17232" s="265" t="s">
        <v>2182</v>
      </c>
      <c r="J17232" s="266">
        <v>-1038.1600000000001</v>
      </c>
      <c r="K17232" s="83" t="str">
        <f>IFERROR(IFERROR(VLOOKUP(I17232,'DE-PARA'!B:D,3,0),VLOOKUP(I17232,'DE-PARA'!C:D,2,0)),"NÃO ENCONTRADO")</f>
        <v>Materiais</v>
      </c>
      <c r="L17232" s="50" t="str">
        <f>VLOOKUP(K17232,'Base -Receita-Despesa'!$B:$AS,1,FALSE)</f>
        <v>Materiais</v>
      </c>
    </row>
    <row r="17233" spans="1:12" x14ac:dyDescent="0.3">
      <c r="A17233" s="82" t="str">
        <f t="shared" si="538"/>
        <v>2020</v>
      </c>
      <c r="B17233" s="260" t="s">
        <v>2228</v>
      </c>
      <c r="C17233" s="261" t="s">
        <v>138</v>
      </c>
      <c r="D17233" s="74" t="str">
        <f t="shared" si="539"/>
        <v>fev/2020</v>
      </c>
      <c r="E17233" s="264">
        <v>43872</v>
      </c>
      <c r="F17233" s="282">
        <v>40235</v>
      </c>
      <c r="G17233" s="282" t="s">
        <v>2229</v>
      </c>
      <c r="H17233" s="265" t="s">
        <v>2654</v>
      </c>
      <c r="I17233" s="265" t="s">
        <v>120</v>
      </c>
      <c r="J17233" s="266">
        <v>-1574.64</v>
      </c>
      <c r="K17233" s="83" t="str">
        <f>IFERROR(IFERROR(VLOOKUP(I17233,'DE-PARA'!B:D,3,0),VLOOKUP(I17233,'DE-PARA'!C:D,2,0)),"NÃO ENCONTRADO")</f>
        <v>Serviços</v>
      </c>
      <c r="L17233" s="50" t="str">
        <f>VLOOKUP(K17233,'Base -Receita-Despesa'!$B:$AS,1,FALSE)</f>
        <v>Serviços</v>
      </c>
    </row>
    <row r="17234" spans="1:12" x14ac:dyDescent="0.3">
      <c r="A17234" s="82" t="str">
        <f t="shared" si="538"/>
        <v>2020</v>
      </c>
      <c r="B17234" s="260" t="s">
        <v>2228</v>
      </c>
      <c r="C17234" s="261" t="s">
        <v>138</v>
      </c>
      <c r="D17234" s="74" t="str">
        <f t="shared" si="539"/>
        <v>fev/2020</v>
      </c>
      <c r="E17234" s="264">
        <v>43872</v>
      </c>
      <c r="F17234" s="282">
        <v>1644</v>
      </c>
      <c r="G17234" s="282" t="s">
        <v>2229</v>
      </c>
      <c r="H17234" s="265" t="s">
        <v>5217</v>
      </c>
      <c r="I17234" s="265" t="s">
        <v>2181</v>
      </c>
      <c r="J17234" s="265">
        <v>-634.12</v>
      </c>
      <c r="K17234" s="83" t="str">
        <f>IFERROR(IFERROR(VLOOKUP(I17234,'DE-PARA'!B:D,3,0),VLOOKUP(I17234,'DE-PARA'!C:D,2,0)),"NÃO ENCONTRADO")</f>
        <v>Materiais</v>
      </c>
      <c r="L17234" s="50" t="str">
        <f>VLOOKUP(K17234,'Base -Receita-Despesa'!$B:$AS,1,FALSE)</f>
        <v>Materiais</v>
      </c>
    </row>
    <row r="17235" spans="1:12" x14ac:dyDescent="0.3">
      <c r="A17235" s="82" t="str">
        <f t="shared" si="538"/>
        <v>2020</v>
      </c>
      <c r="B17235" s="260" t="s">
        <v>2228</v>
      </c>
      <c r="C17235" s="261" t="s">
        <v>138</v>
      </c>
      <c r="D17235" s="74" t="str">
        <f t="shared" si="539"/>
        <v>fev/2020</v>
      </c>
      <c r="E17235" s="264">
        <v>43872</v>
      </c>
      <c r="F17235" s="282">
        <v>1476</v>
      </c>
      <c r="G17235" s="282" t="s">
        <v>2229</v>
      </c>
      <c r="H17235" s="265" t="s">
        <v>5197</v>
      </c>
      <c r="I17235" s="265" t="s">
        <v>157</v>
      </c>
      <c r="J17235" s="265">
        <v>-325.8</v>
      </c>
      <c r="K17235" s="83" t="str">
        <f>IFERROR(IFERROR(VLOOKUP(I17235,'DE-PARA'!B:D,3,0),VLOOKUP(I17235,'DE-PARA'!C:D,2,0)),"NÃO ENCONTRADO")</f>
        <v>Materiais</v>
      </c>
      <c r="L17235" s="50" t="str">
        <f>VLOOKUP(K17235,'Base -Receita-Despesa'!$B:$AS,1,FALSE)</f>
        <v>Materiais</v>
      </c>
    </row>
    <row r="17236" spans="1:12" x14ac:dyDescent="0.3">
      <c r="A17236" s="82" t="str">
        <f t="shared" si="538"/>
        <v>2020</v>
      </c>
      <c r="B17236" s="260" t="s">
        <v>2228</v>
      </c>
      <c r="C17236" s="261" t="s">
        <v>138</v>
      </c>
      <c r="D17236" s="74" t="str">
        <f t="shared" si="539"/>
        <v>fev/2020</v>
      </c>
      <c r="E17236" s="264">
        <v>43872</v>
      </c>
      <c r="F17236" s="282" t="s">
        <v>2326</v>
      </c>
      <c r="G17236" s="282" t="s">
        <v>2229</v>
      </c>
      <c r="H17236" s="265" t="s">
        <v>5218</v>
      </c>
      <c r="I17236" s="265" t="s">
        <v>2209</v>
      </c>
      <c r="J17236" s="265">
        <v>-35</v>
      </c>
      <c r="K17236" s="83" t="str">
        <f>IFERROR(IFERROR(VLOOKUP(I17236,'DE-PARA'!B:D,3,0),VLOOKUP(I17236,'DE-PARA'!C:D,2,0)),"NÃO ENCONTRADO")</f>
        <v>Despesas com Viagens</v>
      </c>
      <c r="L17236" s="50" t="str">
        <f>VLOOKUP(K17236,'Base -Receita-Despesa'!$B:$AS,1,FALSE)</f>
        <v>Despesas com Viagens</v>
      </c>
    </row>
    <row r="17237" spans="1:12" x14ac:dyDescent="0.3">
      <c r="A17237" s="82" t="str">
        <f t="shared" si="538"/>
        <v>2020</v>
      </c>
      <c r="B17237" s="260" t="s">
        <v>2228</v>
      </c>
      <c r="C17237" s="261" t="s">
        <v>138</v>
      </c>
      <c r="D17237" s="74" t="str">
        <f t="shared" si="539"/>
        <v>fev/2020</v>
      </c>
      <c r="E17237" s="264">
        <v>43872</v>
      </c>
      <c r="F17237" s="282" t="s">
        <v>3376</v>
      </c>
      <c r="G17237" s="282" t="s">
        <v>2229</v>
      </c>
      <c r="H17237" s="265" t="s">
        <v>3049</v>
      </c>
      <c r="I17237" s="265" t="s">
        <v>130</v>
      </c>
      <c r="J17237" s="266">
        <v>-3833.96</v>
      </c>
      <c r="K17237" s="83" t="str">
        <f>IFERROR(IFERROR(VLOOKUP(I17237,'DE-PARA'!B:D,3,0),VLOOKUP(I17237,'DE-PARA'!C:D,2,0)),"NÃO ENCONTRADO")</f>
        <v>Rescisões Trabalhistas</v>
      </c>
      <c r="L17237" s="50" t="str">
        <f>VLOOKUP(K17237,'Base -Receita-Despesa'!$B:$AS,1,FALSE)</f>
        <v>Rescisões Trabalhistas</v>
      </c>
    </row>
    <row r="17238" spans="1:12" x14ac:dyDescent="0.3">
      <c r="A17238" s="82" t="str">
        <f t="shared" si="538"/>
        <v>2020</v>
      </c>
      <c r="B17238" s="260" t="s">
        <v>2228</v>
      </c>
      <c r="C17238" s="261" t="s">
        <v>138</v>
      </c>
      <c r="D17238" s="74" t="str">
        <f t="shared" si="539"/>
        <v>fev/2020</v>
      </c>
      <c r="E17238" s="264">
        <v>43872</v>
      </c>
      <c r="F17238" s="282" t="s">
        <v>5219</v>
      </c>
      <c r="G17238" s="282" t="s">
        <v>2229</v>
      </c>
      <c r="H17238" s="265" t="s">
        <v>5129</v>
      </c>
      <c r="I17238" s="265" t="s">
        <v>176</v>
      </c>
      <c r="J17238" s="266">
        <v>-2600.1</v>
      </c>
      <c r="K17238" s="83" t="str">
        <f>IFERROR(IFERROR(VLOOKUP(I17238,'DE-PARA'!B:D,3,0),VLOOKUP(I17238,'DE-PARA'!C:D,2,0)),"NÃO ENCONTRADO")</f>
        <v>Pessoal</v>
      </c>
      <c r="L17238" s="50" t="str">
        <f>VLOOKUP(K17238,'Base -Receita-Despesa'!$B:$AS,1,FALSE)</f>
        <v>Pessoal</v>
      </c>
    </row>
    <row r="17239" spans="1:12" x14ac:dyDescent="0.3">
      <c r="A17239" s="82" t="str">
        <f t="shared" si="538"/>
        <v>2020</v>
      </c>
      <c r="B17239" s="260" t="s">
        <v>2228</v>
      </c>
      <c r="C17239" s="261" t="s">
        <v>138</v>
      </c>
      <c r="D17239" s="74" t="str">
        <f t="shared" si="539"/>
        <v>fev/2020</v>
      </c>
      <c r="E17239" s="264">
        <v>43872</v>
      </c>
      <c r="F17239" s="282">
        <v>11422</v>
      </c>
      <c r="G17239" s="282" t="s">
        <v>2229</v>
      </c>
      <c r="H17239" s="265" t="s">
        <v>5220</v>
      </c>
      <c r="I17239" s="265" t="s">
        <v>198</v>
      </c>
      <c r="J17239" s="265">
        <v>-804.31</v>
      </c>
      <c r="K17239" s="83" t="str">
        <f>IFERROR(IFERROR(VLOOKUP(I17239,'DE-PARA'!B:D,3,0),VLOOKUP(I17239,'DE-PARA'!C:D,2,0)),"NÃO ENCONTRADO")</f>
        <v>Materiais</v>
      </c>
      <c r="L17239" s="50" t="str">
        <f>VLOOKUP(K17239,'Base -Receita-Despesa'!$B:$AS,1,FALSE)</f>
        <v>Materiais</v>
      </c>
    </row>
    <row r="17240" spans="1:12" x14ac:dyDescent="0.3">
      <c r="A17240" s="82" t="str">
        <f t="shared" si="538"/>
        <v>2020</v>
      </c>
      <c r="B17240" s="260" t="s">
        <v>2228</v>
      </c>
      <c r="C17240" s="261" t="s">
        <v>138</v>
      </c>
      <c r="D17240" s="74" t="str">
        <f t="shared" si="539"/>
        <v>fev/2020</v>
      </c>
      <c r="E17240" s="264">
        <v>43872</v>
      </c>
      <c r="F17240" s="282">
        <v>6040</v>
      </c>
      <c r="G17240" s="282" t="s">
        <v>2229</v>
      </c>
      <c r="H17240" s="265" t="s">
        <v>2316</v>
      </c>
      <c r="I17240" s="265" t="s">
        <v>2181</v>
      </c>
      <c r="J17240" s="265">
        <v>-406.42</v>
      </c>
      <c r="K17240" s="83" t="str">
        <f>IFERROR(IFERROR(VLOOKUP(I17240,'DE-PARA'!B:D,3,0),VLOOKUP(I17240,'DE-PARA'!C:D,2,0)),"NÃO ENCONTRADO")</f>
        <v>Materiais</v>
      </c>
      <c r="L17240" s="50" t="str">
        <f>VLOOKUP(K17240,'Base -Receita-Despesa'!$B:$AS,1,FALSE)</f>
        <v>Materiais</v>
      </c>
    </row>
    <row r="17241" spans="1:12" x14ac:dyDescent="0.3">
      <c r="A17241" s="82" t="str">
        <f t="shared" si="538"/>
        <v>2020</v>
      </c>
      <c r="B17241" s="260" t="s">
        <v>2228</v>
      </c>
      <c r="C17241" s="261" t="s">
        <v>138</v>
      </c>
      <c r="D17241" s="74" t="str">
        <f t="shared" si="539"/>
        <v>fev/2020</v>
      </c>
      <c r="E17241" s="264">
        <v>43872</v>
      </c>
      <c r="F17241" s="282" t="s">
        <v>1261</v>
      </c>
      <c r="G17241" s="282" t="s">
        <v>2229</v>
      </c>
      <c r="H17241" s="265" t="s">
        <v>2250</v>
      </c>
      <c r="I17241" s="265" t="s">
        <v>135</v>
      </c>
      <c r="J17241" s="265">
        <v>-9.5</v>
      </c>
      <c r="K17241" s="83" t="str">
        <f>IFERROR(IFERROR(VLOOKUP(I17241,'DE-PARA'!B:D,3,0),VLOOKUP(I17241,'DE-PARA'!C:D,2,0)),"NÃO ENCONTRADO")</f>
        <v>Outras Saídas</v>
      </c>
      <c r="L17241" s="50" t="str">
        <f>VLOOKUP(K17241,'Base -Receita-Despesa'!$B:$AS,1,FALSE)</f>
        <v>Outras Saídas</v>
      </c>
    </row>
    <row r="17242" spans="1:12" x14ac:dyDescent="0.3">
      <c r="A17242" s="82" t="str">
        <f t="shared" si="538"/>
        <v>2020</v>
      </c>
      <c r="B17242" s="260" t="s">
        <v>2228</v>
      </c>
      <c r="C17242" s="261" t="s">
        <v>138</v>
      </c>
      <c r="D17242" s="74" t="str">
        <f t="shared" si="539"/>
        <v>fev/2020</v>
      </c>
      <c r="E17242" s="264">
        <v>43872</v>
      </c>
      <c r="F17242" s="282" t="s">
        <v>1261</v>
      </c>
      <c r="G17242" s="282" t="s">
        <v>2229</v>
      </c>
      <c r="H17242" s="265" t="s">
        <v>2250</v>
      </c>
      <c r="I17242" s="265" t="s">
        <v>135</v>
      </c>
      <c r="J17242" s="265">
        <v>-9.5</v>
      </c>
      <c r="K17242" s="83" t="str">
        <f>IFERROR(IFERROR(VLOOKUP(I17242,'DE-PARA'!B:D,3,0),VLOOKUP(I17242,'DE-PARA'!C:D,2,0)),"NÃO ENCONTRADO")</f>
        <v>Outras Saídas</v>
      </c>
      <c r="L17242" s="50" t="str">
        <f>VLOOKUP(K17242,'Base -Receita-Despesa'!$B:$AS,1,FALSE)</f>
        <v>Outras Saídas</v>
      </c>
    </row>
    <row r="17243" spans="1:12" x14ac:dyDescent="0.3">
      <c r="A17243" s="82" t="str">
        <f t="shared" si="538"/>
        <v>2020</v>
      </c>
      <c r="B17243" s="260" t="s">
        <v>2228</v>
      </c>
      <c r="C17243" s="261" t="s">
        <v>138</v>
      </c>
      <c r="D17243" s="74" t="str">
        <f t="shared" si="539"/>
        <v>fev/2020</v>
      </c>
      <c r="E17243" s="264">
        <v>43872</v>
      </c>
      <c r="F17243" s="282" t="s">
        <v>1261</v>
      </c>
      <c r="G17243" s="282" t="s">
        <v>2229</v>
      </c>
      <c r="H17243" s="265" t="s">
        <v>2250</v>
      </c>
      <c r="I17243" s="265" t="s">
        <v>135</v>
      </c>
      <c r="J17243" s="265">
        <v>-9.5</v>
      </c>
      <c r="K17243" s="83" t="str">
        <f>IFERROR(IFERROR(VLOOKUP(I17243,'DE-PARA'!B:D,3,0),VLOOKUP(I17243,'DE-PARA'!C:D,2,0)),"NÃO ENCONTRADO")</f>
        <v>Outras Saídas</v>
      </c>
      <c r="L17243" s="50" t="str">
        <f>VLOOKUP(K17243,'Base -Receita-Despesa'!$B:$AS,1,FALSE)</f>
        <v>Outras Saídas</v>
      </c>
    </row>
    <row r="17244" spans="1:12" x14ac:dyDescent="0.3">
      <c r="A17244" s="82" t="str">
        <f t="shared" si="538"/>
        <v>2020</v>
      </c>
      <c r="B17244" s="260" t="s">
        <v>2228</v>
      </c>
      <c r="C17244" s="261" t="s">
        <v>138</v>
      </c>
      <c r="D17244" s="74" t="str">
        <f t="shared" si="539"/>
        <v>fev/2020</v>
      </c>
      <c r="E17244" s="264">
        <v>43872</v>
      </c>
      <c r="F17244" s="282" t="s">
        <v>1261</v>
      </c>
      <c r="G17244" s="282" t="s">
        <v>2229</v>
      </c>
      <c r="H17244" s="265" t="s">
        <v>2250</v>
      </c>
      <c r="I17244" s="265" t="s">
        <v>135</v>
      </c>
      <c r="J17244" s="265">
        <v>-9.5</v>
      </c>
      <c r="K17244" s="83" t="str">
        <f>IFERROR(IFERROR(VLOOKUP(I17244,'DE-PARA'!B:D,3,0),VLOOKUP(I17244,'DE-PARA'!C:D,2,0)),"NÃO ENCONTRADO")</f>
        <v>Outras Saídas</v>
      </c>
      <c r="L17244" s="50" t="str">
        <f>VLOOKUP(K17244,'Base -Receita-Despesa'!$B:$AS,1,FALSE)</f>
        <v>Outras Saídas</v>
      </c>
    </row>
    <row r="17245" spans="1:12" x14ac:dyDescent="0.3">
      <c r="A17245" s="82" t="str">
        <f t="shared" si="538"/>
        <v>2020</v>
      </c>
      <c r="B17245" s="260" t="s">
        <v>2228</v>
      </c>
      <c r="C17245" s="261" t="s">
        <v>138</v>
      </c>
      <c r="D17245" s="74" t="str">
        <f t="shared" si="539"/>
        <v>fev/2020</v>
      </c>
      <c r="E17245" s="264">
        <v>43872</v>
      </c>
      <c r="F17245" s="282" t="s">
        <v>1261</v>
      </c>
      <c r="G17245" s="282" t="s">
        <v>2229</v>
      </c>
      <c r="H17245" s="265" t="s">
        <v>2250</v>
      </c>
      <c r="I17245" s="265" t="s">
        <v>135</v>
      </c>
      <c r="J17245" s="265">
        <v>-9.5</v>
      </c>
      <c r="K17245" s="83" t="str">
        <f>IFERROR(IFERROR(VLOOKUP(I17245,'DE-PARA'!B:D,3,0),VLOOKUP(I17245,'DE-PARA'!C:D,2,0)),"NÃO ENCONTRADO")</f>
        <v>Outras Saídas</v>
      </c>
      <c r="L17245" s="50" t="str">
        <f>VLOOKUP(K17245,'Base -Receita-Despesa'!$B:$AS,1,FALSE)</f>
        <v>Outras Saídas</v>
      </c>
    </row>
    <row r="17246" spans="1:12" x14ac:dyDescent="0.3">
      <c r="A17246" s="82" t="str">
        <f t="shared" si="538"/>
        <v>2020</v>
      </c>
      <c r="B17246" s="260" t="s">
        <v>2228</v>
      </c>
      <c r="C17246" s="261" t="s">
        <v>138</v>
      </c>
      <c r="D17246" s="74" t="str">
        <f t="shared" si="539"/>
        <v>fev/2020</v>
      </c>
      <c r="E17246" s="264">
        <v>43872</v>
      </c>
      <c r="F17246" s="282" t="s">
        <v>1261</v>
      </c>
      <c r="G17246" s="282" t="s">
        <v>2229</v>
      </c>
      <c r="H17246" s="265" t="s">
        <v>2250</v>
      </c>
      <c r="I17246" s="265" t="s">
        <v>135</v>
      </c>
      <c r="J17246" s="265">
        <v>-9.5</v>
      </c>
      <c r="K17246" s="83" t="str">
        <f>IFERROR(IFERROR(VLOOKUP(I17246,'DE-PARA'!B:D,3,0),VLOOKUP(I17246,'DE-PARA'!C:D,2,0)),"NÃO ENCONTRADO")</f>
        <v>Outras Saídas</v>
      </c>
      <c r="L17246" s="50" t="str">
        <f>VLOOKUP(K17246,'Base -Receita-Despesa'!$B:$AS,1,FALSE)</f>
        <v>Outras Saídas</v>
      </c>
    </row>
    <row r="17247" spans="1:12" x14ac:dyDescent="0.3">
      <c r="A17247" s="82" t="str">
        <f t="shared" si="538"/>
        <v>2020</v>
      </c>
      <c r="B17247" s="260" t="s">
        <v>2228</v>
      </c>
      <c r="C17247" s="261" t="s">
        <v>138</v>
      </c>
      <c r="D17247" s="74" t="str">
        <f t="shared" si="539"/>
        <v>fev/2020</v>
      </c>
      <c r="E17247" s="264">
        <v>43872</v>
      </c>
      <c r="F17247" s="282" t="s">
        <v>1261</v>
      </c>
      <c r="G17247" s="282" t="s">
        <v>2229</v>
      </c>
      <c r="H17247" s="265" t="s">
        <v>2250</v>
      </c>
      <c r="I17247" s="265" t="s">
        <v>135</v>
      </c>
      <c r="J17247" s="265">
        <v>-9.5</v>
      </c>
      <c r="K17247" s="83" t="str">
        <f>IFERROR(IFERROR(VLOOKUP(I17247,'DE-PARA'!B:D,3,0),VLOOKUP(I17247,'DE-PARA'!C:D,2,0)),"NÃO ENCONTRADO")</f>
        <v>Outras Saídas</v>
      </c>
      <c r="L17247" s="50" t="str">
        <f>VLOOKUP(K17247,'Base -Receita-Despesa'!$B:$AS,1,FALSE)</f>
        <v>Outras Saídas</v>
      </c>
    </row>
    <row r="17248" spans="1:12" x14ac:dyDescent="0.3">
      <c r="A17248" s="82" t="str">
        <f t="shared" si="538"/>
        <v>2020</v>
      </c>
      <c r="B17248" s="260" t="s">
        <v>2228</v>
      </c>
      <c r="C17248" s="261" t="s">
        <v>138</v>
      </c>
      <c r="D17248" s="74" t="str">
        <f t="shared" si="539"/>
        <v>fev/2020</v>
      </c>
      <c r="E17248" s="264">
        <v>43872</v>
      </c>
      <c r="F17248" s="282" t="s">
        <v>1261</v>
      </c>
      <c r="G17248" s="282" t="s">
        <v>2229</v>
      </c>
      <c r="H17248" s="265" t="s">
        <v>2250</v>
      </c>
      <c r="I17248" s="265" t="s">
        <v>135</v>
      </c>
      <c r="J17248" s="265">
        <v>-9.5</v>
      </c>
      <c r="K17248" s="83" t="str">
        <f>IFERROR(IFERROR(VLOOKUP(I17248,'DE-PARA'!B:D,3,0),VLOOKUP(I17248,'DE-PARA'!C:D,2,0)),"NÃO ENCONTRADO")</f>
        <v>Outras Saídas</v>
      </c>
      <c r="L17248" s="50" t="str">
        <f>VLOOKUP(K17248,'Base -Receita-Despesa'!$B:$AS,1,FALSE)</f>
        <v>Outras Saídas</v>
      </c>
    </row>
    <row r="17249" spans="1:12" x14ac:dyDescent="0.3">
      <c r="A17249" s="82" t="str">
        <f t="shared" si="538"/>
        <v>2020</v>
      </c>
      <c r="B17249" s="260" t="s">
        <v>2228</v>
      </c>
      <c r="C17249" s="261" t="s">
        <v>138</v>
      </c>
      <c r="D17249" s="74" t="str">
        <f t="shared" si="539"/>
        <v>fev/2020</v>
      </c>
      <c r="E17249" s="264">
        <v>43872</v>
      </c>
      <c r="F17249" s="282" t="s">
        <v>1261</v>
      </c>
      <c r="G17249" s="282" t="s">
        <v>2229</v>
      </c>
      <c r="H17249" s="265" t="s">
        <v>2250</v>
      </c>
      <c r="I17249" s="265" t="s">
        <v>135</v>
      </c>
      <c r="J17249" s="265">
        <v>-9.5</v>
      </c>
      <c r="K17249" s="83" t="str">
        <f>IFERROR(IFERROR(VLOOKUP(I17249,'DE-PARA'!B:D,3,0),VLOOKUP(I17249,'DE-PARA'!C:D,2,0)),"NÃO ENCONTRADO")</f>
        <v>Outras Saídas</v>
      </c>
      <c r="L17249" s="50" t="str">
        <f>VLOOKUP(K17249,'Base -Receita-Despesa'!$B:$AS,1,FALSE)</f>
        <v>Outras Saídas</v>
      </c>
    </row>
    <row r="17250" spans="1:12" x14ac:dyDescent="0.3">
      <c r="A17250" s="82" t="str">
        <f t="shared" si="538"/>
        <v>2020</v>
      </c>
      <c r="B17250" s="260" t="s">
        <v>2228</v>
      </c>
      <c r="C17250" s="261" t="s">
        <v>138</v>
      </c>
      <c r="D17250" s="74" t="str">
        <f t="shared" si="539"/>
        <v>fev/2020</v>
      </c>
      <c r="E17250" s="264">
        <v>43872</v>
      </c>
      <c r="F17250" s="282" t="s">
        <v>1070</v>
      </c>
      <c r="G17250" s="282" t="s">
        <v>2229</v>
      </c>
      <c r="H17250" s="265" t="s">
        <v>1071</v>
      </c>
      <c r="I17250" s="265" t="s">
        <v>2237</v>
      </c>
      <c r="J17250" s="266">
        <v>12070.52</v>
      </c>
      <c r="K17250" s="83" t="str">
        <f>IFERROR(IFERROR(VLOOKUP(I17250,'DE-PARA'!B:D,3,0),VLOOKUP(I17250,'DE-PARA'!C:D,2,0)),"NÃO ENCONTRADO")</f>
        <v>Entrada Conta Aplicação (+)</v>
      </c>
      <c r="L17250" s="50" t="str">
        <f>VLOOKUP(K17250,'Base -Receita-Despesa'!$B:$AS,1,FALSE)</f>
        <v>ENTRADA CONTA APLICAÇÃO (+)</v>
      </c>
    </row>
    <row r="17251" spans="1:12" x14ac:dyDescent="0.3">
      <c r="A17251" s="82" t="str">
        <f t="shared" si="538"/>
        <v>2020</v>
      </c>
      <c r="B17251" s="260" t="s">
        <v>2228</v>
      </c>
      <c r="C17251" s="261" t="s">
        <v>138</v>
      </c>
      <c r="D17251" s="74" t="str">
        <f t="shared" si="539"/>
        <v>fev/2020</v>
      </c>
      <c r="E17251" s="264">
        <v>43873</v>
      </c>
      <c r="F17251" s="282" t="s">
        <v>4412</v>
      </c>
      <c r="G17251" s="282" t="s">
        <v>2229</v>
      </c>
      <c r="H17251" s="265" t="s">
        <v>3264</v>
      </c>
      <c r="I17251" s="265" t="s">
        <v>128</v>
      </c>
      <c r="J17251" s="266">
        <v>-2481.81</v>
      </c>
      <c r="K17251" s="83" t="str">
        <f>IFERROR(IFERROR(VLOOKUP(I17251,'DE-PARA'!B:D,3,0),VLOOKUP(I17251,'DE-PARA'!C:D,2,0)),"NÃO ENCONTRADO")</f>
        <v>Encargos sobre Folha de Pagamento</v>
      </c>
      <c r="L17251" s="50" t="str">
        <f>VLOOKUP(K17251,'Base -Receita-Despesa'!$B:$AS,1,FALSE)</f>
        <v>Encargos sobre Folha de Pagamento</v>
      </c>
    </row>
    <row r="17252" spans="1:12" x14ac:dyDescent="0.3">
      <c r="A17252" s="82" t="str">
        <f t="shared" si="538"/>
        <v>2020</v>
      </c>
      <c r="B17252" s="260" t="s">
        <v>2228</v>
      </c>
      <c r="C17252" s="261" t="s">
        <v>138</v>
      </c>
      <c r="D17252" s="74" t="str">
        <f t="shared" si="539"/>
        <v>fev/2020</v>
      </c>
      <c r="E17252" s="264">
        <v>43873</v>
      </c>
      <c r="F17252" s="282">
        <v>40</v>
      </c>
      <c r="G17252" s="282" t="s">
        <v>2229</v>
      </c>
      <c r="H17252" s="265" t="s">
        <v>5115</v>
      </c>
      <c r="I17252" s="265" t="s">
        <v>118</v>
      </c>
      <c r="J17252" s="266">
        <v>-110596.82</v>
      </c>
      <c r="K17252" s="83" t="str">
        <f>IFERROR(IFERROR(VLOOKUP(I17252,'DE-PARA'!B:D,3,0),VLOOKUP(I17252,'DE-PARA'!C:D,2,0)),"NÃO ENCONTRADO")</f>
        <v>Serviços</v>
      </c>
      <c r="L17252" s="50" t="str">
        <f>VLOOKUP(K17252,'Base -Receita-Despesa'!$B:$AS,1,FALSE)</f>
        <v>Serviços</v>
      </c>
    </row>
    <row r="17253" spans="1:12" x14ac:dyDescent="0.3">
      <c r="A17253" s="82" t="str">
        <f t="shared" si="538"/>
        <v>2020</v>
      </c>
      <c r="B17253" s="260" t="s">
        <v>2228</v>
      </c>
      <c r="C17253" s="261" t="s">
        <v>138</v>
      </c>
      <c r="D17253" s="74" t="str">
        <f t="shared" si="539"/>
        <v>fev/2020</v>
      </c>
      <c r="E17253" s="264">
        <v>43873</v>
      </c>
      <c r="F17253" s="282">
        <v>211</v>
      </c>
      <c r="G17253" s="282" t="s">
        <v>2229</v>
      </c>
      <c r="H17253" s="265" t="s">
        <v>4736</v>
      </c>
      <c r="I17253" s="265" t="s">
        <v>188</v>
      </c>
      <c r="J17253" s="266">
        <v>-32526.76</v>
      </c>
      <c r="K17253" s="83" t="str">
        <f>IFERROR(IFERROR(VLOOKUP(I17253,'DE-PARA'!B:D,3,0),VLOOKUP(I17253,'DE-PARA'!C:D,2,0)),"NÃO ENCONTRADO")</f>
        <v>Serviços</v>
      </c>
      <c r="L17253" s="50" t="str">
        <f>VLOOKUP(K17253,'Base -Receita-Despesa'!$B:$AS,1,FALSE)</f>
        <v>Serviços</v>
      </c>
    </row>
    <row r="17254" spans="1:12" x14ac:dyDescent="0.3">
      <c r="A17254" s="82" t="str">
        <f t="shared" si="538"/>
        <v>2020</v>
      </c>
      <c r="B17254" s="260" t="s">
        <v>2228</v>
      </c>
      <c r="C17254" s="261" t="s">
        <v>138</v>
      </c>
      <c r="D17254" s="74" t="str">
        <f t="shared" si="539"/>
        <v>fev/2020</v>
      </c>
      <c r="E17254" s="264">
        <v>43873</v>
      </c>
      <c r="F17254" s="282">
        <v>215</v>
      </c>
      <c r="G17254" s="282" t="s">
        <v>2229</v>
      </c>
      <c r="H17254" s="265" t="s">
        <v>4736</v>
      </c>
      <c r="I17254" s="265" t="s">
        <v>188</v>
      </c>
      <c r="J17254" s="265">
        <v>-816.51</v>
      </c>
      <c r="K17254" s="83" t="str">
        <f>IFERROR(IFERROR(VLOOKUP(I17254,'DE-PARA'!B:D,3,0),VLOOKUP(I17254,'DE-PARA'!C:D,2,0)),"NÃO ENCONTRADO")</f>
        <v>Serviços</v>
      </c>
      <c r="L17254" s="50" t="str">
        <f>VLOOKUP(K17254,'Base -Receita-Despesa'!$B:$AS,1,FALSE)</f>
        <v>Serviços</v>
      </c>
    </row>
    <row r="17255" spans="1:12" x14ac:dyDescent="0.3">
      <c r="A17255" s="82" t="str">
        <f t="shared" si="538"/>
        <v>2020</v>
      </c>
      <c r="B17255" s="260" t="s">
        <v>2228</v>
      </c>
      <c r="C17255" s="261" t="s">
        <v>138</v>
      </c>
      <c r="D17255" s="74" t="str">
        <f t="shared" si="539"/>
        <v>fev/2020</v>
      </c>
      <c r="E17255" s="264">
        <v>43873</v>
      </c>
      <c r="F17255" s="282">
        <v>213</v>
      </c>
      <c r="G17255" s="282" t="s">
        <v>2229</v>
      </c>
      <c r="H17255" s="265" t="s">
        <v>4736</v>
      </c>
      <c r="I17255" s="265" t="s">
        <v>188</v>
      </c>
      <c r="J17255" s="266">
        <v>-16084.44</v>
      </c>
      <c r="K17255" s="83" t="str">
        <f>IFERROR(IFERROR(VLOOKUP(I17255,'DE-PARA'!B:D,3,0),VLOOKUP(I17255,'DE-PARA'!C:D,2,0)),"NÃO ENCONTRADO")</f>
        <v>Serviços</v>
      </c>
      <c r="L17255" s="50" t="str">
        <f>VLOOKUP(K17255,'Base -Receita-Despesa'!$B:$AS,1,FALSE)</f>
        <v>Serviços</v>
      </c>
    </row>
    <row r="17256" spans="1:12" x14ac:dyDescent="0.3">
      <c r="A17256" s="82" t="str">
        <f t="shared" si="538"/>
        <v>2020</v>
      </c>
      <c r="B17256" s="260" t="s">
        <v>2228</v>
      </c>
      <c r="C17256" s="261" t="s">
        <v>138</v>
      </c>
      <c r="D17256" s="74" t="str">
        <f t="shared" si="539"/>
        <v>fev/2020</v>
      </c>
      <c r="E17256" s="264">
        <v>43873</v>
      </c>
      <c r="F17256" s="282">
        <v>7923</v>
      </c>
      <c r="G17256" s="282" t="s">
        <v>2229</v>
      </c>
      <c r="H17256" s="265" t="s">
        <v>2399</v>
      </c>
      <c r="I17256" s="265" t="s">
        <v>232</v>
      </c>
      <c r="J17256" s="265">
        <v>-819.9</v>
      </c>
      <c r="K17256" s="83" t="str">
        <f>IFERROR(IFERROR(VLOOKUP(I17256,'DE-PARA'!B:D,3,0),VLOOKUP(I17256,'DE-PARA'!C:D,2,0)),"NÃO ENCONTRADO")</f>
        <v>Materiais</v>
      </c>
      <c r="L17256" s="50" t="str">
        <f>VLOOKUP(K17256,'Base -Receita-Despesa'!$B:$AS,1,FALSE)</f>
        <v>Materiais</v>
      </c>
    </row>
    <row r="17257" spans="1:12" x14ac:dyDescent="0.3">
      <c r="A17257" s="82" t="str">
        <f t="shared" si="538"/>
        <v>2020</v>
      </c>
      <c r="B17257" s="260" t="s">
        <v>2228</v>
      </c>
      <c r="C17257" s="261" t="s">
        <v>138</v>
      </c>
      <c r="D17257" s="74" t="str">
        <f t="shared" si="539"/>
        <v>fev/2020</v>
      </c>
      <c r="E17257" s="264">
        <v>43873</v>
      </c>
      <c r="F17257" s="282">
        <v>11377</v>
      </c>
      <c r="G17257" s="282" t="s">
        <v>2229</v>
      </c>
      <c r="H17257" s="265" t="s">
        <v>3292</v>
      </c>
      <c r="I17257" s="265" t="s">
        <v>2182</v>
      </c>
      <c r="J17257" s="265">
        <v>-945.12</v>
      </c>
      <c r="K17257" s="83" t="str">
        <f>IFERROR(IFERROR(VLOOKUP(I17257,'DE-PARA'!B:D,3,0),VLOOKUP(I17257,'DE-PARA'!C:D,2,0)),"NÃO ENCONTRADO")</f>
        <v>Materiais</v>
      </c>
      <c r="L17257" s="50" t="str">
        <f>VLOOKUP(K17257,'Base -Receita-Despesa'!$B:$AS,1,FALSE)</f>
        <v>Materiais</v>
      </c>
    </row>
    <row r="17258" spans="1:12" x14ac:dyDescent="0.3">
      <c r="A17258" s="82" t="str">
        <f t="shared" ref="A17258:A17321" si="540">IF(K17258="NÃO ENCONTRADO",0,RIGHT(D17258,4))</f>
        <v>2020</v>
      </c>
      <c r="B17258" s="260" t="s">
        <v>2228</v>
      </c>
      <c r="C17258" s="261" t="s">
        <v>138</v>
      </c>
      <c r="D17258" s="74" t="str">
        <f t="shared" si="539"/>
        <v>fev/2020</v>
      </c>
      <c r="E17258" s="264">
        <v>43873</v>
      </c>
      <c r="F17258" s="282">
        <v>28154</v>
      </c>
      <c r="G17258" s="282" t="s">
        <v>2229</v>
      </c>
      <c r="H17258" s="265" t="s">
        <v>5221</v>
      </c>
      <c r="I17258" s="265" t="s">
        <v>2181</v>
      </c>
      <c r="J17258" s="265">
        <v>-875</v>
      </c>
      <c r="K17258" s="83" t="str">
        <f>IFERROR(IFERROR(VLOOKUP(I17258,'DE-PARA'!B:D,3,0),VLOOKUP(I17258,'DE-PARA'!C:D,2,0)),"NÃO ENCONTRADO")</f>
        <v>Materiais</v>
      </c>
      <c r="L17258" s="50" t="str">
        <f>VLOOKUP(K17258,'Base -Receita-Despesa'!$B:$AS,1,FALSE)</f>
        <v>Materiais</v>
      </c>
    </row>
    <row r="17259" spans="1:12" x14ac:dyDescent="0.3">
      <c r="A17259" s="82" t="str">
        <f t="shared" si="540"/>
        <v>2020</v>
      </c>
      <c r="B17259" s="260" t="s">
        <v>2228</v>
      </c>
      <c r="C17259" s="261" t="s">
        <v>138</v>
      </c>
      <c r="D17259" s="74" t="str">
        <f t="shared" si="539"/>
        <v>fev/2020</v>
      </c>
      <c r="E17259" s="264">
        <v>43873</v>
      </c>
      <c r="F17259" s="282">
        <v>41869</v>
      </c>
      <c r="G17259" s="282" t="s">
        <v>2229</v>
      </c>
      <c r="H17259" s="265" t="s">
        <v>2787</v>
      </c>
      <c r="I17259" s="265" t="s">
        <v>2181</v>
      </c>
      <c r="J17259" s="265">
        <v>-207</v>
      </c>
      <c r="K17259" s="83" t="str">
        <f>IFERROR(IFERROR(VLOOKUP(I17259,'DE-PARA'!B:D,3,0),VLOOKUP(I17259,'DE-PARA'!C:D,2,0)),"NÃO ENCONTRADO")</f>
        <v>Materiais</v>
      </c>
      <c r="L17259" s="50" t="str">
        <f>VLOOKUP(K17259,'Base -Receita-Despesa'!$B:$AS,1,FALSE)</f>
        <v>Materiais</v>
      </c>
    </row>
    <row r="17260" spans="1:12" x14ac:dyDescent="0.3">
      <c r="A17260" s="82" t="str">
        <f t="shared" si="540"/>
        <v>2020</v>
      </c>
      <c r="B17260" s="260" t="s">
        <v>2228</v>
      </c>
      <c r="C17260" s="261" t="s">
        <v>138</v>
      </c>
      <c r="D17260" s="74" t="str">
        <f t="shared" si="539"/>
        <v>fev/2020</v>
      </c>
      <c r="E17260" s="264">
        <v>43873</v>
      </c>
      <c r="F17260" s="282" t="s">
        <v>3376</v>
      </c>
      <c r="G17260" s="282" t="s">
        <v>2229</v>
      </c>
      <c r="H17260" s="265" t="s">
        <v>3264</v>
      </c>
      <c r="I17260" s="265" t="s">
        <v>130</v>
      </c>
      <c r="J17260" s="266">
        <v>-10387.870000000001</v>
      </c>
      <c r="K17260" s="83" t="str">
        <f>IFERROR(IFERROR(VLOOKUP(I17260,'DE-PARA'!B:D,3,0),VLOOKUP(I17260,'DE-PARA'!C:D,2,0)),"NÃO ENCONTRADO")</f>
        <v>Rescisões Trabalhistas</v>
      </c>
      <c r="L17260" s="50" t="str">
        <f>VLOOKUP(K17260,'Base -Receita-Despesa'!$B:$AS,1,FALSE)</f>
        <v>Rescisões Trabalhistas</v>
      </c>
    </row>
    <row r="17261" spans="1:12" x14ac:dyDescent="0.3">
      <c r="A17261" s="82" t="str">
        <f t="shared" si="540"/>
        <v>2020</v>
      </c>
      <c r="B17261" s="260" t="s">
        <v>2228</v>
      </c>
      <c r="C17261" s="261" t="s">
        <v>138</v>
      </c>
      <c r="D17261" s="74" t="str">
        <f t="shared" si="539"/>
        <v>fev/2020</v>
      </c>
      <c r="E17261" s="264">
        <v>43873</v>
      </c>
      <c r="F17261" s="282" t="s">
        <v>1261</v>
      </c>
      <c r="G17261" s="282" t="s">
        <v>2229</v>
      </c>
      <c r="H17261" s="265" t="s">
        <v>2250</v>
      </c>
      <c r="I17261" s="265" t="s">
        <v>135</v>
      </c>
      <c r="J17261" s="265">
        <v>-9.5</v>
      </c>
      <c r="K17261" s="83" t="str">
        <f>IFERROR(IFERROR(VLOOKUP(I17261,'DE-PARA'!B:D,3,0),VLOOKUP(I17261,'DE-PARA'!C:D,2,0)),"NÃO ENCONTRADO")</f>
        <v>Outras Saídas</v>
      </c>
      <c r="L17261" s="50" t="str">
        <f>VLOOKUP(K17261,'Base -Receita-Despesa'!$B:$AS,1,FALSE)</f>
        <v>Outras Saídas</v>
      </c>
    </row>
    <row r="17262" spans="1:12" x14ac:dyDescent="0.3">
      <c r="A17262" s="82" t="str">
        <f t="shared" si="540"/>
        <v>2020</v>
      </c>
      <c r="B17262" s="260" t="s">
        <v>2228</v>
      </c>
      <c r="C17262" s="261" t="s">
        <v>138</v>
      </c>
      <c r="D17262" s="74" t="str">
        <f t="shared" si="539"/>
        <v>fev/2020</v>
      </c>
      <c r="E17262" s="264">
        <v>43873</v>
      </c>
      <c r="F17262" s="282" t="s">
        <v>1261</v>
      </c>
      <c r="G17262" s="282" t="s">
        <v>2229</v>
      </c>
      <c r="H17262" s="265" t="s">
        <v>2250</v>
      </c>
      <c r="I17262" s="265" t="s">
        <v>135</v>
      </c>
      <c r="J17262" s="265">
        <v>-9.5</v>
      </c>
      <c r="K17262" s="83" t="str">
        <f>IFERROR(IFERROR(VLOOKUP(I17262,'DE-PARA'!B:D,3,0),VLOOKUP(I17262,'DE-PARA'!C:D,2,0)),"NÃO ENCONTRADO")</f>
        <v>Outras Saídas</v>
      </c>
      <c r="L17262" s="50" t="str">
        <f>VLOOKUP(K17262,'Base -Receita-Despesa'!$B:$AS,1,FALSE)</f>
        <v>Outras Saídas</v>
      </c>
    </row>
    <row r="17263" spans="1:12" x14ac:dyDescent="0.3">
      <c r="A17263" s="82" t="str">
        <f t="shared" si="540"/>
        <v>2020</v>
      </c>
      <c r="B17263" s="260" t="s">
        <v>2228</v>
      </c>
      <c r="C17263" s="261" t="s">
        <v>138</v>
      </c>
      <c r="D17263" s="74" t="str">
        <f t="shared" si="539"/>
        <v>fev/2020</v>
      </c>
      <c r="E17263" s="264">
        <v>43873</v>
      </c>
      <c r="F17263" s="282" t="s">
        <v>1261</v>
      </c>
      <c r="G17263" s="282" t="s">
        <v>2229</v>
      </c>
      <c r="H17263" s="265" t="s">
        <v>2250</v>
      </c>
      <c r="I17263" s="265" t="s">
        <v>135</v>
      </c>
      <c r="J17263" s="265">
        <v>-9.5</v>
      </c>
      <c r="K17263" s="83" t="str">
        <f>IFERROR(IFERROR(VLOOKUP(I17263,'DE-PARA'!B:D,3,0),VLOOKUP(I17263,'DE-PARA'!C:D,2,0)),"NÃO ENCONTRADO")</f>
        <v>Outras Saídas</v>
      </c>
      <c r="L17263" s="50" t="str">
        <f>VLOOKUP(K17263,'Base -Receita-Despesa'!$B:$AS,1,FALSE)</f>
        <v>Outras Saídas</v>
      </c>
    </row>
    <row r="17264" spans="1:12" x14ac:dyDescent="0.3">
      <c r="A17264" s="82" t="str">
        <f t="shared" si="540"/>
        <v>2020</v>
      </c>
      <c r="B17264" s="260" t="s">
        <v>2228</v>
      </c>
      <c r="C17264" s="261" t="s">
        <v>138</v>
      </c>
      <c r="D17264" s="74" t="str">
        <f t="shared" si="539"/>
        <v>fev/2020</v>
      </c>
      <c r="E17264" s="264">
        <v>43873</v>
      </c>
      <c r="F17264" s="282" t="s">
        <v>1261</v>
      </c>
      <c r="G17264" s="282" t="s">
        <v>2229</v>
      </c>
      <c r="H17264" s="265" t="s">
        <v>2250</v>
      </c>
      <c r="I17264" s="265" t="s">
        <v>135</v>
      </c>
      <c r="J17264" s="265">
        <v>-9.5</v>
      </c>
      <c r="K17264" s="83" t="str">
        <f>IFERROR(IFERROR(VLOOKUP(I17264,'DE-PARA'!B:D,3,0),VLOOKUP(I17264,'DE-PARA'!C:D,2,0)),"NÃO ENCONTRADO")</f>
        <v>Outras Saídas</v>
      </c>
      <c r="L17264" s="50" t="str">
        <f>VLOOKUP(K17264,'Base -Receita-Despesa'!$B:$AS,1,FALSE)</f>
        <v>Outras Saídas</v>
      </c>
    </row>
    <row r="17265" spans="1:12" x14ac:dyDescent="0.3">
      <c r="A17265" s="82" t="str">
        <f t="shared" si="540"/>
        <v>2020</v>
      </c>
      <c r="B17265" s="260" t="s">
        <v>2228</v>
      </c>
      <c r="C17265" s="261" t="s">
        <v>138</v>
      </c>
      <c r="D17265" s="74" t="str">
        <f t="shared" si="539"/>
        <v>fev/2020</v>
      </c>
      <c r="E17265" s="264">
        <v>43873</v>
      </c>
      <c r="F17265" s="282" t="s">
        <v>1261</v>
      </c>
      <c r="G17265" s="282" t="s">
        <v>2229</v>
      </c>
      <c r="H17265" s="265" t="s">
        <v>2250</v>
      </c>
      <c r="I17265" s="265" t="s">
        <v>135</v>
      </c>
      <c r="J17265" s="265">
        <v>-9.5</v>
      </c>
      <c r="K17265" s="83" t="str">
        <f>IFERROR(IFERROR(VLOOKUP(I17265,'DE-PARA'!B:D,3,0),VLOOKUP(I17265,'DE-PARA'!C:D,2,0)),"NÃO ENCONTRADO")</f>
        <v>Outras Saídas</v>
      </c>
      <c r="L17265" s="50" t="str">
        <f>VLOOKUP(K17265,'Base -Receita-Despesa'!$B:$AS,1,FALSE)</f>
        <v>Outras Saídas</v>
      </c>
    </row>
    <row r="17266" spans="1:12" x14ac:dyDescent="0.3">
      <c r="A17266" s="82" t="str">
        <f t="shared" si="540"/>
        <v>2020</v>
      </c>
      <c r="B17266" s="260" t="s">
        <v>2228</v>
      </c>
      <c r="C17266" s="261" t="s">
        <v>138</v>
      </c>
      <c r="D17266" s="74" t="str">
        <f t="shared" si="539"/>
        <v>fev/2020</v>
      </c>
      <c r="E17266" s="264">
        <v>43873</v>
      </c>
      <c r="F17266" s="282" t="s">
        <v>1261</v>
      </c>
      <c r="G17266" s="282" t="s">
        <v>2229</v>
      </c>
      <c r="H17266" s="265" t="s">
        <v>2250</v>
      </c>
      <c r="I17266" s="265" t="s">
        <v>135</v>
      </c>
      <c r="J17266" s="265">
        <v>-9.5</v>
      </c>
      <c r="K17266" s="83" t="str">
        <f>IFERROR(IFERROR(VLOOKUP(I17266,'DE-PARA'!B:D,3,0),VLOOKUP(I17266,'DE-PARA'!C:D,2,0)),"NÃO ENCONTRADO")</f>
        <v>Outras Saídas</v>
      </c>
      <c r="L17266" s="50" t="str">
        <f>VLOOKUP(K17266,'Base -Receita-Despesa'!$B:$AS,1,FALSE)</f>
        <v>Outras Saídas</v>
      </c>
    </row>
    <row r="17267" spans="1:12" x14ac:dyDescent="0.3">
      <c r="A17267" s="82" t="str">
        <f t="shared" si="540"/>
        <v>2020</v>
      </c>
      <c r="B17267" s="260" t="s">
        <v>2228</v>
      </c>
      <c r="C17267" s="261" t="s">
        <v>138</v>
      </c>
      <c r="D17267" s="74" t="str">
        <f t="shared" si="539"/>
        <v>fev/2020</v>
      </c>
      <c r="E17267" s="264">
        <v>43873</v>
      </c>
      <c r="F17267" s="282" t="s">
        <v>1261</v>
      </c>
      <c r="G17267" s="282" t="s">
        <v>2229</v>
      </c>
      <c r="H17267" s="265" t="s">
        <v>262</v>
      </c>
      <c r="I17267" s="265" t="s">
        <v>135</v>
      </c>
      <c r="J17267" s="265">
        <v>-2.46</v>
      </c>
      <c r="K17267" s="83" t="str">
        <f>IFERROR(IFERROR(VLOOKUP(I17267,'DE-PARA'!B:D,3,0),VLOOKUP(I17267,'DE-PARA'!C:D,2,0)),"NÃO ENCONTRADO")</f>
        <v>Outras Saídas</v>
      </c>
      <c r="L17267" s="50" t="str">
        <f>VLOOKUP(K17267,'Base -Receita-Despesa'!$B:$AS,1,FALSE)</f>
        <v>Outras Saídas</v>
      </c>
    </row>
    <row r="17268" spans="1:12" x14ac:dyDescent="0.3">
      <c r="A17268" s="82" t="str">
        <f t="shared" si="540"/>
        <v>2020</v>
      </c>
      <c r="B17268" s="260" t="s">
        <v>2228</v>
      </c>
      <c r="C17268" s="261" t="s">
        <v>138</v>
      </c>
      <c r="D17268" s="74" t="str">
        <f t="shared" si="539"/>
        <v>fev/2020</v>
      </c>
      <c r="E17268" s="264">
        <v>43873</v>
      </c>
      <c r="F17268" s="282" t="s">
        <v>1070</v>
      </c>
      <c r="G17268" s="282" t="s">
        <v>2229</v>
      </c>
      <c r="H17268" s="265" t="s">
        <v>1071</v>
      </c>
      <c r="I17268" s="265" t="s">
        <v>2237</v>
      </c>
      <c r="J17268" s="266">
        <v>175800.69</v>
      </c>
      <c r="K17268" s="83" t="str">
        <f>IFERROR(IFERROR(VLOOKUP(I17268,'DE-PARA'!B:D,3,0),VLOOKUP(I17268,'DE-PARA'!C:D,2,0)),"NÃO ENCONTRADO")</f>
        <v>Entrada Conta Aplicação (+)</v>
      </c>
      <c r="L17268" s="50" t="str">
        <f>VLOOKUP(K17268,'Base -Receita-Despesa'!$B:$AS,1,FALSE)</f>
        <v>ENTRADA CONTA APLICAÇÃO (+)</v>
      </c>
    </row>
    <row r="17269" spans="1:12" x14ac:dyDescent="0.3">
      <c r="A17269" s="82" t="str">
        <f t="shared" si="540"/>
        <v>2020</v>
      </c>
      <c r="B17269" s="260" t="s">
        <v>2228</v>
      </c>
      <c r="C17269" s="261" t="s">
        <v>138</v>
      </c>
      <c r="D17269" s="74" t="str">
        <f t="shared" si="539"/>
        <v>fev/2020</v>
      </c>
      <c r="E17269" s="264">
        <v>43874</v>
      </c>
      <c r="F17269" s="282">
        <v>2399015</v>
      </c>
      <c r="G17269" s="282" t="s">
        <v>2229</v>
      </c>
      <c r="H17269" s="265" t="s">
        <v>5222</v>
      </c>
      <c r="I17269" s="265" t="s">
        <v>145</v>
      </c>
      <c r="J17269" s="266">
        <v>-7277.95</v>
      </c>
      <c r="K17269" s="83" t="str">
        <f>IFERROR(IFERROR(VLOOKUP(I17269,'DE-PARA'!B:D,3,0),VLOOKUP(I17269,'DE-PARA'!C:D,2,0)),"NÃO ENCONTRADO")</f>
        <v>Serviços</v>
      </c>
      <c r="L17269" s="50" t="str">
        <f>VLOOKUP(K17269,'Base -Receita-Despesa'!$B:$AS,1,FALSE)</f>
        <v>Serviços</v>
      </c>
    </row>
    <row r="17270" spans="1:12" x14ac:dyDescent="0.3">
      <c r="A17270" s="82" t="str">
        <f t="shared" si="540"/>
        <v>2020</v>
      </c>
      <c r="B17270" s="260" t="s">
        <v>2228</v>
      </c>
      <c r="C17270" s="261" t="s">
        <v>138</v>
      </c>
      <c r="D17270" s="74" t="str">
        <f t="shared" si="539"/>
        <v>fev/2020</v>
      </c>
      <c r="E17270" s="264">
        <v>43874</v>
      </c>
      <c r="F17270" s="282">
        <v>48057</v>
      </c>
      <c r="G17270" s="282" t="s">
        <v>2229</v>
      </c>
      <c r="H17270" s="265" t="s">
        <v>2317</v>
      </c>
      <c r="I17270" s="265" t="s">
        <v>846</v>
      </c>
      <c r="J17270" s="265">
        <v>-64</v>
      </c>
      <c r="K17270" s="83" t="str">
        <f>IFERROR(IFERROR(VLOOKUP(I17270,'DE-PARA'!B:D,3,0),VLOOKUP(I17270,'DE-PARA'!C:D,2,0)),"NÃO ENCONTRADO")</f>
        <v>Pessoal</v>
      </c>
      <c r="L17270" s="50" t="str">
        <f>VLOOKUP(K17270,'Base -Receita-Despesa'!$B:$AS,1,FALSE)</f>
        <v>Pessoal</v>
      </c>
    </row>
    <row r="17271" spans="1:12" x14ac:dyDescent="0.3">
      <c r="A17271" s="82" t="str">
        <f t="shared" si="540"/>
        <v>2020</v>
      </c>
      <c r="B17271" s="260" t="s">
        <v>2228</v>
      </c>
      <c r="C17271" s="261" t="s">
        <v>138</v>
      </c>
      <c r="D17271" s="74" t="str">
        <f t="shared" si="539"/>
        <v>fev/2020</v>
      </c>
      <c r="E17271" s="264">
        <v>43874</v>
      </c>
      <c r="F17271" s="282">
        <v>48057</v>
      </c>
      <c r="G17271" s="282" t="s">
        <v>2229</v>
      </c>
      <c r="H17271" s="265" t="s">
        <v>2317</v>
      </c>
      <c r="I17271" s="265" t="s">
        <v>562</v>
      </c>
      <c r="J17271" s="265">
        <v>-1.34</v>
      </c>
      <c r="K17271" s="83" t="str">
        <f>IFERROR(IFERROR(VLOOKUP(I17271,'DE-PARA'!B:D,3,0),VLOOKUP(I17271,'DE-PARA'!C:D,2,0)),"NÃO ENCONTRADO")</f>
        <v>Outras Saídas</v>
      </c>
      <c r="L17271" s="50" t="str">
        <f>VLOOKUP(K17271,'Base -Receita-Despesa'!$B:$AS,1,FALSE)</f>
        <v>Outras Saídas</v>
      </c>
    </row>
    <row r="17272" spans="1:12" x14ac:dyDescent="0.3">
      <c r="A17272" s="82" t="str">
        <f t="shared" si="540"/>
        <v>2020</v>
      </c>
      <c r="B17272" s="260" t="s">
        <v>2228</v>
      </c>
      <c r="C17272" s="261" t="s">
        <v>138</v>
      </c>
      <c r="D17272" s="74" t="str">
        <f t="shared" si="539"/>
        <v>fev/2020</v>
      </c>
      <c r="E17272" s="264">
        <v>43874</v>
      </c>
      <c r="F17272" s="282">
        <v>4282</v>
      </c>
      <c r="G17272" s="282" t="s">
        <v>2229</v>
      </c>
      <c r="H17272" s="265" t="s">
        <v>2231</v>
      </c>
      <c r="I17272" s="265" t="s">
        <v>2185</v>
      </c>
      <c r="J17272" s="266">
        <v>-4346.5</v>
      </c>
      <c r="K17272" s="83" t="str">
        <f>IFERROR(IFERROR(VLOOKUP(I17272,'DE-PARA'!B:D,3,0),VLOOKUP(I17272,'DE-PARA'!C:D,2,0)),"NÃO ENCONTRADO")</f>
        <v>Materiais</v>
      </c>
      <c r="L17272" s="50" t="str">
        <f>VLOOKUP(K17272,'Base -Receita-Despesa'!$B:$AS,1,FALSE)</f>
        <v>Materiais</v>
      </c>
    </row>
    <row r="17273" spans="1:12" x14ac:dyDescent="0.3">
      <c r="A17273" s="82" t="str">
        <f t="shared" si="540"/>
        <v>2020</v>
      </c>
      <c r="B17273" s="260" t="s">
        <v>2228</v>
      </c>
      <c r="C17273" s="261" t="s">
        <v>138</v>
      </c>
      <c r="D17273" s="74" t="str">
        <f t="shared" si="539"/>
        <v>fev/2020</v>
      </c>
      <c r="E17273" s="264">
        <v>43874</v>
      </c>
      <c r="F17273" s="282" t="s">
        <v>2326</v>
      </c>
      <c r="G17273" s="282" t="s">
        <v>2229</v>
      </c>
      <c r="H17273" s="265" t="s">
        <v>5223</v>
      </c>
      <c r="I17273" s="265" t="s">
        <v>2209</v>
      </c>
      <c r="J17273" s="265">
        <v>-50</v>
      </c>
      <c r="K17273" s="83" t="str">
        <f>IFERROR(IFERROR(VLOOKUP(I17273,'DE-PARA'!B:D,3,0),VLOOKUP(I17273,'DE-PARA'!C:D,2,0)),"NÃO ENCONTRADO")</f>
        <v>Despesas com Viagens</v>
      </c>
      <c r="L17273" s="50" t="str">
        <f>VLOOKUP(K17273,'Base -Receita-Despesa'!$B:$AS,1,FALSE)</f>
        <v>Despesas com Viagens</v>
      </c>
    </row>
    <row r="17274" spans="1:12" x14ac:dyDescent="0.3">
      <c r="A17274" s="82" t="str">
        <f t="shared" si="540"/>
        <v>2020</v>
      </c>
      <c r="B17274" s="260" t="s">
        <v>2228</v>
      </c>
      <c r="C17274" s="261" t="s">
        <v>138</v>
      </c>
      <c r="D17274" s="74" t="str">
        <f t="shared" si="539"/>
        <v>fev/2020</v>
      </c>
      <c r="E17274" s="264">
        <v>43874</v>
      </c>
      <c r="F17274" s="282" t="s">
        <v>2326</v>
      </c>
      <c r="G17274" s="282" t="s">
        <v>2229</v>
      </c>
      <c r="H17274" s="265" t="s">
        <v>5224</v>
      </c>
      <c r="I17274" s="265" t="s">
        <v>2209</v>
      </c>
      <c r="J17274" s="265">
        <v>-50</v>
      </c>
      <c r="K17274" s="83" t="str">
        <f>IFERROR(IFERROR(VLOOKUP(I17274,'DE-PARA'!B:D,3,0),VLOOKUP(I17274,'DE-PARA'!C:D,2,0)),"NÃO ENCONTRADO")</f>
        <v>Despesas com Viagens</v>
      </c>
      <c r="L17274" s="50" t="str">
        <f>VLOOKUP(K17274,'Base -Receita-Despesa'!$B:$AS,1,FALSE)</f>
        <v>Despesas com Viagens</v>
      </c>
    </row>
    <row r="17275" spans="1:12" x14ac:dyDescent="0.3">
      <c r="A17275" s="82" t="str">
        <f t="shared" si="540"/>
        <v>2020</v>
      </c>
      <c r="B17275" s="260" t="s">
        <v>2228</v>
      </c>
      <c r="C17275" s="261" t="s">
        <v>138</v>
      </c>
      <c r="D17275" s="74" t="str">
        <f t="shared" si="539"/>
        <v>fev/2020</v>
      </c>
      <c r="E17275" s="264">
        <v>43874</v>
      </c>
      <c r="F17275" s="282">
        <v>20164</v>
      </c>
      <c r="G17275" s="282" t="s">
        <v>2229</v>
      </c>
      <c r="H17275" s="265" t="s">
        <v>5150</v>
      </c>
      <c r="I17275" s="265" t="s">
        <v>2204</v>
      </c>
      <c r="J17275" s="266">
        <v>-3073</v>
      </c>
      <c r="K17275" s="83" t="str">
        <f>IFERROR(IFERROR(VLOOKUP(I17275,'DE-PARA'!B:D,3,0),VLOOKUP(I17275,'DE-PARA'!C:D,2,0)),"NÃO ENCONTRADO")</f>
        <v>Serviços</v>
      </c>
      <c r="L17275" s="50" t="str">
        <f>VLOOKUP(K17275,'Base -Receita-Despesa'!$B:$AS,1,FALSE)</f>
        <v>Serviços</v>
      </c>
    </row>
    <row r="17276" spans="1:12" x14ac:dyDescent="0.3">
      <c r="A17276" s="82" t="str">
        <f t="shared" si="540"/>
        <v>2020</v>
      </c>
      <c r="B17276" s="260" t="s">
        <v>2228</v>
      </c>
      <c r="C17276" s="261" t="s">
        <v>138</v>
      </c>
      <c r="D17276" s="74" t="str">
        <f t="shared" si="539"/>
        <v>fev/2020</v>
      </c>
      <c r="E17276" s="264">
        <v>43874</v>
      </c>
      <c r="F17276" s="282" t="s">
        <v>1267</v>
      </c>
      <c r="G17276" s="282" t="s">
        <v>2229</v>
      </c>
      <c r="H17276" s="265" t="s">
        <v>5225</v>
      </c>
      <c r="I17276" s="265" t="s">
        <v>160</v>
      </c>
      <c r="J17276" s="266">
        <v>-3000</v>
      </c>
      <c r="K17276" s="83" t="str">
        <f>IFERROR(IFERROR(VLOOKUP(I17276,'DE-PARA'!B:D,3,0),VLOOKUP(I17276,'DE-PARA'!C:D,2,0)),"NÃO ENCONTRADO")</f>
        <v>Outras Saídas</v>
      </c>
      <c r="L17276" s="50" t="str">
        <f>VLOOKUP(K17276,'Base -Receita-Despesa'!$B:$AS,1,FALSE)</f>
        <v>Outras Saídas</v>
      </c>
    </row>
    <row r="17277" spans="1:12" x14ac:dyDescent="0.3">
      <c r="A17277" s="82" t="str">
        <f t="shared" si="540"/>
        <v>2020</v>
      </c>
      <c r="B17277" s="260" t="s">
        <v>2228</v>
      </c>
      <c r="C17277" s="261" t="s">
        <v>138</v>
      </c>
      <c r="D17277" s="74" t="str">
        <f t="shared" si="539"/>
        <v>fev/2020</v>
      </c>
      <c r="E17277" s="264">
        <v>43874</v>
      </c>
      <c r="F17277" s="282">
        <v>131</v>
      </c>
      <c r="G17277" s="282" t="s">
        <v>2229</v>
      </c>
      <c r="H17277" s="265" t="s">
        <v>3270</v>
      </c>
      <c r="I17277" s="265" t="s">
        <v>2177</v>
      </c>
      <c r="J17277" s="266">
        <v>-3350</v>
      </c>
      <c r="K17277" s="83" t="str">
        <f>IFERROR(IFERROR(VLOOKUP(I17277,'DE-PARA'!B:D,3,0),VLOOKUP(I17277,'DE-PARA'!C:D,2,0)),"NÃO ENCONTRADO")</f>
        <v>Pessoal</v>
      </c>
      <c r="L17277" s="50" t="str">
        <f>VLOOKUP(K17277,'Base -Receita-Despesa'!$B:$AS,1,FALSE)</f>
        <v>Pessoal</v>
      </c>
    </row>
    <row r="17278" spans="1:12" x14ac:dyDescent="0.3">
      <c r="A17278" s="82" t="str">
        <f t="shared" si="540"/>
        <v>2020</v>
      </c>
      <c r="B17278" s="260" t="s">
        <v>2228</v>
      </c>
      <c r="C17278" s="261" t="s">
        <v>138</v>
      </c>
      <c r="D17278" s="74" t="str">
        <f t="shared" si="539"/>
        <v>fev/2020</v>
      </c>
      <c r="E17278" s="264">
        <v>43874</v>
      </c>
      <c r="F17278" s="282">
        <v>11951</v>
      </c>
      <c r="G17278" s="282" t="s">
        <v>2229</v>
      </c>
      <c r="H17278" s="265" t="s">
        <v>5226</v>
      </c>
      <c r="I17278" s="265" t="s">
        <v>2183</v>
      </c>
      <c r="J17278" s="265">
        <v>-483.75</v>
      </c>
      <c r="K17278" s="83" t="str">
        <f>IFERROR(IFERROR(VLOOKUP(I17278,'DE-PARA'!B:D,3,0),VLOOKUP(I17278,'DE-PARA'!C:D,2,0)),"NÃO ENCONTRADO")</f>
        <v>Materiais</v>
      </c>
      <c r="L17278" s="50" t="str">
        <f>VLOOKUP(K17278,'Base -Receita-Despesa'!$B:$AS,1,FALSE)</f>
        <v>Materiais</v>
      </c>
    </row>
    <row r="17279" spans="1:12" x14ac:dyDescent="0.3">
      <c r="A17279" s="82" t="str">
        <f t="shared" si="540"/>
        <v>2020</v>
      </c>
      <c r="B17279" s="260" t="s">
        <v>2228</v>
      </c>
      <c r="C17279" s="261" t="s">
        <v>138</v>
      </c>
      <c r="D17279" s="74" t="str">
        <f t="shared" si="539"/>
        <v>fev/2020</v>
      </c>
      <c r="E17279" s="264">
        <v>43874</v>
      </c>
      <c r="F17279" s="282">
        <v>11844</v>
      </c>
      <c r="G17279" s="282" t="s">
        <v>2229</v>
      </c>
      <c r="H17279" s="265" t="s">
        <v>5226</v>
      </c>
      <c r="I17279" s="265" t="s">
        <v>2183</v>
      </c>
      <c r="J17279" s="266">
        <v>-1236.25</v>
      </c>
      <c r="K17279" s="83" t="str">
        <f>IFERROR(IFERROR(VLOOKUP(I17279,'DE-PARA'!B:D,3,0),VLOOKUP(I17279,'DE-PARA'!C:D,2,0)),"NÃO ENCONTRADO")</f>
        <v>Materiais</v>
      </c>
      <c r="L17279" s="50" t="str">
        <f>VLOOKUP(K17279,'Base -Receita-Despesa'!$B:$AS,1,FALSE)</f>
        <v>Materiais</v>
      </c>
    </row>
    <row r="17280" spans="1:12" x14ac:dyDescent="0.3">
      <c r="A17280" s="82" t="str">
        <f t="shared" si="540"/>
        <v>2020</v>
      </c>
      <c r="B17280" s="260" t="s">
        <v>2228</v>
      </c>
      <c r="C17280" s="261" t="s">
        <v>138</v>
      </c>
      <c r="D17280" s="74" t="str">
        <f t="shared" si="539"/>
        <v>fev/2020</v>
      </c>
      <c r="E17280" s="264">
        <v>43874</v>
      </c>
      <c r="F17280" s="282" t="s">
        <v>1261</v>
      </c>
      <c r="G17280" s="282" t="s">
        <v>2229</v>
      </c>
      <c r="H17280" s="265" t="s">
        <v>2250</v>
      </c>
      <c r="I17280" s="265" t="s">
        <v>135</v>
      </c>
      <c r="J17280" s="265">
        <v>-9.5</v>
      </c>
      <c r="K17280" s="83" t="str">
        <f>IFERROR(IFERROR(VLOOKUP(I17280,'DE-PARA'!B:D,3,0),VLOOKUP(I17280,'DE-PARA'!C:D,2,0)),"NÃO ENCONTRADO")</f>
        <v>Outras Saídas</v>
      </c>
      <c r="L17280" s="50" t="str">
        <f>VLOOKUP(K17280,'Base -Receita-Despesa'!$B:$AS,1,FALSE)</f>
        <v>Outras Saídas</v>
      </c>
    </row>
    <row r="17281" spans="1:12" x14ac:dyDescent="0.3">
      <c r="A17281" s="82" t="str">
        <f t="shared" si="540"/>
        <v>2020</v>
      </c>
      <c r="B17281" s="260" t="s">
        <v>2228</v>
      </c>
      <c r="C17281" s="261" t="s">
        <v>138</v>
      </c>
      <c r="D17281" s="74" t="str">
        <f t="shared" si="539"/>
        <v>fev/2020</v>
      </c>
      <c r="E17281" s="264">
        <v>43874</v>
      </c>
      <c r="F17281" s="282" t="s">
        <v>1261</v>
      </c>
      <c r="G17281" s="282" t="s">
        <v>2229</v>
      </c>
      <c r="H17281" s="265" t="s">
        <v>2250</v>
      </c>
      <c r="I17281" s="265" t="s">
        <v>135</v>
      </c>
      <c r="J17281" s="265">
        <v>-9.5</v>
      </c>
      <c r="K17281" s="83" t="str">
        <f>IFERROR(IFERROR(VLOOKUP(I17281,'DE-PARA'!B:D,3,0),VLOOKUP(I17281,'DE-PARA'!C:D,2,0)),"NÃO ENCONTRADO")</f>
        <v>Outras Saídas</v>
      </c>
      <c r="L17281" s="50" t="str">
        <f>VLOOKUP(K17281,'Base -Receita-Despesa'!$B:$AS,1,FALSE)</f>
        <v>Outras Saídas</v>
      </c>
    </row>
    <row r="17282" spans="1:12" x14ac:dyDescent="0.3">
      <c r="A17282" s="82" t="str">
        <f t="shared" si="540"/>
        <v>2020</v>
      </c>
      <c r="B17282" s="260" t="s">
        <v>2228</v>
      </c>
      <c r="C17282" s="261" t="s">
        <v>138</v>
      </c>
      <c r="D17282" s="74" t="str">
        <f t="shared" si="539"/>
        <v>fev/2020</v>
      </c>
      <c r="E17282" s="264">
        <v>43874</v>
      </c>
      <c r="F17282" s="282" t="s">
        <v>1261</v>
      </c>
      <c r="G17282" s="282" t="s">
        <v>2229</v>
      </c>
      <c r="H17282" s="265" t="s">
        <v>2250</v>
      </c>
      <c r="I17282" s="265" t="s">
        <v>135</v>
      </c>
      <c r="J17282" s="265">
        <v>-9.5</v>
      </c>
      <c r="K17282" s="83" t="str">
        <f>IFERROR(IFERROR(VLOOKUP(I17282,'DE-PARA'!B:D,3,0),VLOOKUP(I17282,'DE-PARA'!C:D,2,0)),"NÃO ENCONTRADO")</f>
        <v>Outras Saídas</v>
      </c>
      <c r="L17282" s="50" t="str">
        <f>VLOOKUP(K17282,'Base -Receita-Despesa'!$B:$AS,1,FALSE)</f>
        <v>Outras Saídas</v>
      </c>
    </row>
    <row r="17283" spans="1:12" x14ac:dyDescent="0.3">
      <c r="A17283" s="82" t="str">
        <f t="shared" si="540"/>
        <v>2020</v>
      </c>
      <c r="B17283" s="260" t="s">
        <v>2228</v>
      </c>
      <c r="C17283" s="261" t="s">
        <v>138</v>
      </c>
      <c r="D17283" s="74" t="str">
        <f t="shared" si="539"/>
        <v>fev/2020</v>
      </c>
      <c r="E17283" s="264">
        <v>43874</v>
      </c>
      <c r="F17283" s="282" t="s">
        <v>1261</v>
      </c>
      <c r="G17283" s="282" t="s">
        <v>2229</v>
      </c>
      <c r="H17283" s="265" t="s">
        <v>2250</v>
      </c>
      <c r="I17283" s="265" t="s">
        <v>135</v>
      </c>
      <c r="J17283" s="265">
        <v>-9.5</v>
      </c>
      <c r="K17283" s="83" t="str">
        <f>IFERROR(IFERROR(VLOOKUP(I17283,'DE-PARA'!B:D,3,0),VLOOKUP(I17283,'DE-PARA'!C:D,2,0)),"NÃO ENCONTRADO")</f>
        <v>Outras Saídas</v>
      </c>
      <c r="L17283" s="50" t="str">
        <f>VLOOKUP(K17283,'Base -Receita-Despesa'!$B:$AS,1,FALSE)</f>
        <v>Outras Saídas</v>
      </c>
    </row>
    <row r="17284" spans="1:12" x14ac:dyDescent="0.3">
      <c r="A17284" s="82" t="str">
        <f t="shared" si="540"/>
        <v>2020</v>
      </c>
      <c r="B17284" s="260" t="s">
        <v>2228</v>
      </c>
      <c r="C17284" s="261" t="s">
        <v>138</v>
      </c>
      <c r="D17284" s="74" t="str">
        <f t="shared" ref="D17284:D17347" si="541">TEXT(E17284,"mmm/aaaa")</f>
        <v>fev/2020</v>
      </c>
      <c r="E17284" s="264">
        <v>43874</v>
      </c>
      <c r="F17284" s="282" t="s">
        <v>1261</v>
      </c>
      <c r="G17284" s="282" t="s">
        <v>2229</v>
      </c>
      <c r="H17284" s="265" t="s">
        <v>2250</v>
      </c>
      <c r="I17284" s="265" t="s">
        <v>135</v>
      </c>
      <c r="J17284" s="265">
        <v>-9.5</v>
      </c>
      <c r="K17284" s="83" t="str">
        <f>IFERROR(IFERROR(VLOOKUP(I17284,'DE-PARA'!B:D,3,0),VLOOKUP(I17284,'DE-PARA'!C:D,2,0)),"NÃO ENCONTRADO")</f>
        <v>Outras Saídas</v>
      </c>
      <c r="L17284" s="50" t="str">
        <f>VLOOKUP(K17284,'Base -Receita-Despesa'!$B:$AS,1,FALSE)</f>
        <v>Outras Saídas</v>
      </c>
    </row>
    <row r="17285" spans="1:12" x14ac:dyDescent="0.3">
      <c r="A17285" s="82" t="str">
        <f t="shared" si="540"/>
        <v>2020</v>
      </c>
      <c r="B17285" s="260" t="s">
        <v>2228</v>
      </c>
      <c r="C17285" s="261" t="s">
        <v>138</v>
      </c>
      <c r="D17285" s="74" t="str">
        <f t="shared" si="541"/>
        <v>fev/2020</v>
      </c>
      <c r="E17285" s="264">
        <v>43874</v>
      </c>
      <c r="F17285" s="282" t="s">
        <v>1070</v>
      </c>
      <c r="G17285" s="282" t="s">
        <v>2229</v>
      </c>
      <c r="H17285" s="265" t="s">
        <v>1071</v>
      </c>
      <c r="I17285" s="265" t="s">
        <v>2237</v>
      </c>
      <c r="J17285" s="266">
        <v>22980.29</v>
      </c>
      <c r="K17285" s="83" t="str">
        <f>IFERROR(IFERROR(VLOOKUP(I17285,'DE-PARA'!B:D,3,0),VLOOKUP(I17285,'DE-PARA'!C:D,2,0)),"NÃO ENCONTRADO")</f>
        <v>Entrada Conta Aplicação (+)</v>
      </c>
      <c r="L17285" s="50" t="str">
        <f>VLOOKUP(K17285,'Base -Receita-Despesa'!$B:$AS,1,FALSE)</f>
        <v>ENTRADA CONTA APLICAÇÃO (+)</v>
      </c>
    </row>
    <row r="17286" spans="1:12" x14ac:dyDescent="0.3">
      <c r="A17286" s="82" t="str">
        <f t="shared" si="540"/>
        <v>2020</v>
      </c>
      <c r="B17286" s="260" t="s">
        <v>2228</v>
      </c>
      <c r="C17286" s="261" t="s">
        <v>138</v>
      </c>
      <c r="D17286" s="74" t="str">
        <f t="shared" si="541"/>
        <v>fev/2020</v>
      </c>
      <c r="E17286" s="264">
        <v>43875</v>
      </c>
      <c r="F17286" s="282">
        <v>18934</v>
      </c>
      <c r="G17286" s="282" t="s">
        <v>2229</v>
      </c>
      <c r="H17286" s="265" t="s">
        <v>3145</v>
      </c>
      <c r="I17286" s="265" t="s">
        <v>2182</v>
      </c>
      <c r="J17286" s="266">
        <v>-2670.44</v>
      </c>
      <c r="K17286" s="83" t="str">
        <f>IFERROR(IFERROR(VLOOKUP(I17286,'DE-PARA'!B:D,3,0),VLOOKUP(I17286,'DE-PARA'!C:D,2,0)),"NÃO ENCONTRADO")</f>
        <v>Materiais</v>
      </c>
      <c r="L17286" s="50" t="str">
        <f>VLOOKUP(K17286,'Base -Receita-Despesa'!$B:$AS,1,FALSE)</f>
        <v>Materiais</v>
      </c>
    </row>
    <row r="17287" spans="1:12" x14ac:dyDescent="0.3">
      <c r="A17287" s="82" t="str">
        <f t="shared" si="540"/>
        <v>2020</v>
      </c>
      <c r="B17287" s="260" t="s">
        <v>2228</v>
      </c>
      <c r="C17287" s="261" t="s">
        <v>138</v>
      </c>
      <c r="D17287" s="74" t="str">
        <f t="shared" si="541"/>
        <v>fev/2020</v>
      </c>
      <c r="E17287" s="264">
        <v>43875</v>
      </c>
      <c r="F17287" s="282">
        <v>3417</v>
      </c>
      <c r="G17287" s="282" t="s">
        <v>2229</v>
      </c>
      <c r="H17287" s="265" t="s">
        <v>5227</v>
      </c>
      <c r="I17287" s="265" t="s">
        <v>2181</v>
      </c>
      <c r="J17287" s="265">
        <v>-300.5</v>
      </c>
      <c r="K17287" s="83" t="str">
        <f>IFERROR(IFERROR(VLOOKUP(I17287,'DE-PARA'!B:D,3,0),VLOOKUP(I17287,'DE-PARA'!C:D,2,0)),"NÃO ENCONTRADO")</f>
        <v>Materiais</v>
      </c>
      <c r="L17287" s="50" t="str">
        <f>VLOOKUP(K17287,'Base -Receita-Despesa'!$B:$AS,1,FALSE)</f>
        <v>Materiais</v>
      </c>
    </row>
    <row r="17288" spans="1:12" x14ac:dyDescent="0.3">
      <c r="A17288" s="82" t="str">
        <f t="shared" si="540"/>
        <v>2020</v>
      </c>
      <c r="B17288" s="260" t="s">
        <v>2228</v>
      </c>
      <c r="C17288" s="261" t="s">
        <v>138</v>
      </c>
      <c r="D17288" s="74" t="str">
        <f t="shared" si="541"/>
        <v>fev/2020</v>
      </c>
      <c r="E17288" s="264">
        <v>43875</v>
      </c>
      <c r="F17288" s="282" t="s">
        <v>1261</v>
      </c>
      <c r="G17288" s="282" t="s">
        <v>2229</v>
      </c>
      <c r="H17288" s="265" t="s">
        <v>2250</v>
      </c>
      <c r="I17288" s="265" t="s">
        <v>135</v>
      </c>
      <c r="J17288" s="265">
        <v>-9.5</v>
      </c>
      <c r="K17288" s="83" t="str">
        <f>IFERROR(IFERROR(VLOOKUP(I17288,'DE-PARA'!B:D,3,0),VLOOKUP(I17288,'DE-PARA'!C:D,2,0)),"NÃO ENCONTRADO")</f>
        <v>Outras Saídas</v>
      </c>
      <c r="L17288" s="50" t="str">
        <f>VLOOKUP(K17288,'Base -Receita-Despesa'!$B:$AS,1,FALSE)</f>
        <v>Outras Saídas</v>
      </c>
    </row>
    <row r="17289" spans="1:12" x14ac:dyDescent="0.3">
      <c r="A17289" s="82" t="str">
        <f t="shared" si="540"/>
        <v>2020</v>
      </c>
      <c r="B17289" s="260" t="s">
        <v>2228</v>
      </c>
      <c r="C17289" s="261" t="s">
        <v>138</v>
      </c>
      <c r="D17289" s="74" t="str">
        <f t="shared" si="541"/>
        <v>fev/2020</v>
      </c>
      <c r="E17289" s="264">
        <v>43875</v>
      </c>
      <c r="F17289" s="282" t="s">
        <v>1070</v>
      </c>
      <c r="G17289" s="282" t="s">
        <v>2229</v>
      </c>
      <c r="H17289" s="265" t="s">
        <v>1071</v>
      </c>
      <c r="I17289" s="265" t="s">
        <v>2237</v>
      </c>
      <c r="J17289" s="266">
        <v>2980.44</v>
      </c>
      <c r="K17289" s="83" t="str">
        <f>IFERROR(IFERROR(VLOOKUP(I17289,'DE-PARA'!B:D,3,0),VLOOKUP(I17289,'DE-PARA'!C:D,2,0)),"NÃO ENCONTRADO")</f>
        <v>Entrada Conta Aplicação (+)</v>
      </c>
      <c r="L17289" s="50" t="str">
        <f>VLOOKUP(K17289,'Base -Receita-Despesa'!$B:$AS,1,FALSE)</f>
        <v>ENTRADA CONTA APLICAÇÃO (+)</v>
      </c>
    </row>
    <row r="17290" spans="1:12" x14ac:dyDescent="0.3">
      <c r="A17290" s="82" t="str">
        <f t="shared" si="540"/>
        <v>2020</v>
      </c>
      <c r="B17290" s="260" t="s">
        <v>2228</v>
      </c>
      <c r="C17290" s="261" t="s">
        <v>138</v>
      </c>
      <c r="D17290" s="74" t="str">
        <f t="shared" si="541"/>
        <v>fev/2020</v>
      </c>
      <c r="E17290" s="264">
        <v>43878</v>
      </c>
      <c r="F17290" s="282" t="s">
        <v>2326</v>
      </c>
      <c r="G17290" s="282" t="s">
        <v>2229</v>
      </c>
      <c r="H17290" s="265" t="s">
        <v>5224</v>
      </c>
      <c r="I17290" s="265" t="s">
        <v>2209</v>
      </c>
      <c r="J17290" s="265">
        <v>50</v>
      </c>
      <c r="K17290" s="83" t="str">
        <f>IFERROR(IFERROR(VLOOKUP(I17290,'DE-PARA'!B:D,3,0),VLOOKUP(I17290,'DE-PARA'!C:D,2,0)),"NÃO ENCONTRADO")</f>
        <v>Despesas com Viagens</v>
      </c>
      <c r="L17290" s="50" t="str">
        <f>VLOOKUP(K17290,'Base -Receita-Despesa'!$B:$AS,1,FALSE)</f>
        <v>Despesas com Viagens</v>
      </c>
    </row>
    <row r="17291" spans="1:12" x14ac:dyDescent="0.3">
      <c r="A17291" s="82" t="str">
        <f t="shared" si="540"/>
        <v>2020</v>
      </c>
      <c r="B17291" s="260" t="s">
        <v>2228</v>
      </c>
      <c r="C17291" s="261" t="s">
        <v>138</v>
      </c>
      <c r="D17291" s="74" t="str">
        <f t="shared" si="541"/>
        <v>fev/2020</v>
      </c>
      <c r="E17291" s="264">
        <v>43878</v>
      </c>
      <c r="F17291" s="282" t="s">
        <v>2326</v>
      </c>
      <c r="G17291" s="282" t="s">
        <v>2229</v>
      </c>
      <c r="H17291" s="265" t="s">
        <v>5223</v>
      </c>
      <c r="I17291" s="265" t="s">
        <v>2209</v>
      </c>
      <c r="J17291" s="265">
        <v>50</v>
      </c>
      <c r="K17291" s="83" t="str">
        <f>IFERROR(IFERROR(VLOOKUP(I17291,'DE-PARA'!B:D,3,0),VLOOKUP(I17291,'DE-PARA'!C:D,2,0)),"NÃO ENCONTRADO")</f>
        <v>Despesas com Viagens</v>
      </c>
      <c r="L17291" s="50" t="str">
        <f>VLOOKUP(K17291,'Base -Receita-Despesa'!$B:$AS,1,FALSE)</f>
        <v>Despesas com Viagens</v>
      </c>
    </row>
    <row r="17292" spans="1:12" x14ac:dyDescent="0.3">
      <c r="A17292" s="82" t="str">
        <f t="shared" si="540"/>
        <v>2020</v>
      </c>
      <c r="B17292" s="260" t="s">
        <v>2228</v>
      </c>
      <c r="C17292" s="261" t="s">
        <v>138</v>
      </c>
      <c r="D17292" s="74" t="str">
        <f t="shared" si="541"/>
        <v>fev/2020</v>
      </c>
      <c r="E17292" s="264">
        <v>43878</v>
      </c>
      <c r="F17292" s="282">
        <v>108393</v>
      </c>
      <c r="G17292" s="282" t="s">
        <v>2229</v>
      </c>
      <c r="H17292" s="265" t="s">
        <v>528</v>
      </c>
      <c r="I17292" s="265" t="s">
        <v>2182</v>
      </c>
      <c r="J17292" s="266">
        <v>-5234.78</v>
      </c>
      <c r="K17292" s="83" t="str">
        <f>IFERROR(IFERROR(VLOOKUP(I17292,'DE-PARA'!B:D,3,0),VLOOKUP(I17292,'DE-PARA'!C:D,2,0)),"NÃO ENCONTRADO")</f>
        <v>Materiais</v>
      </c>
      <c r="L17292" s="50" t="str">
        <f>VLOOKUP(K17292,'Base -Receita-Despesa'!$B:$AS,1,FALSE)</f>
        <v>Materiais</v>
      </c>
    </row>
    <row r="17293" spans="1:12" x14ac:dyDescent="0.3">
      <c r="A17293" s="82" t="str">
        <f t="shared" si="540"/>
        <v>2020</v>
      </c>
      <c r="B17293" s="260" t="s">
        <v>2228</v>
      </c>
      <c r="C17293" s="261" t="s">
        <v>138</v>
      </c>
      <c r="D17293" s="74" t="str">
        <f t="shared" si="541"/>
        <v>fev/2020</v>
      </c>
      <c r="E17293" s="264">
        <v>43878</v>
      </c>
      <c r="F17293" s="282">
        <v>108311</v>
      </c>
      <c r="G17293" s="282" t="s">
        <v>2229</v>
      </c>
      <c r="H17293" s="265" t="s">
        <v>528</v>
      </c>
      <c r="I17293" s="265" t="s">
        <v>2181</v>
      </c>
      <c r="J17293" s="265">
        <v>-654.70000000000005</v>
      </c>
      <c r="K17293" s="83" t="str">
        <f>IFERROR(IFERROR(VLOOKUP(I17293,'DE-PARA'!B:D,3,0),VLOOKUP(I17293,'DE-PARA'!C:D,2,0)),"NÃO ENCONTRADO")</f>
        <v>Materiais</v>
      </c>
      <c r="L17293" s="50" t="str">
        <f>VLOOKUP(K17293,'Base -Receita-Despesa'!$B:$AS,1,FALSE)</f>
        <v>Materiais</v>
      </c>
    </row>
    <row r="17294" spans="1:12" x14ac:dyDescent="0.3">
      <c r="A17294" s="82" t="str">
        <f t="shared" si="540"/>
        <v>2020</v>
      </c>
      <c r="B17294" s="260" t="s">
        <v>2228</v>
      </c>
      <c r="C17294" s="261" t="s">
        <v>138</v>
      </c>
      <c r="D17294" s="74" t="str">
        <f t="shared" si="541"/>
        <v>fev/2020</v>
      </c>
      <c r="E17294" s="264">
        <v>43878</v>
      </c>
      <c r="F17294" s="282">
        <v>1166536</v>
      </c>
      <c r="G17294" s="282" t="s">
        <v>2232</v>
      </c>
      <c r="H17294" s="265" t="s">
        <v>5153</v>
      </c>
      <c r="I17294" s="265" t="s">
        <v>2182</v>
      </c>
      <c r="J17294" s="266">
        <v>-2586.15</v>
      </c>
      <c r="K17294" s="83" t="str">
        <f>IFERROR(IFERROR(VLOOKUP(I17294,'DE-PARA'!B:D,3,0),VLOOKUP(I17294,'DE-PARA'!C:D,2,0)),"NÃO ENCONTRADO")</f>
        <v>Materiais</v>
      </c>
      <c r="L17294" s="50" t="str">
        <f>VLOOKUP(K17294,'Base -Receita-Despesa'!$B:$AS,1,FALSE)</f>
        <v>Materiais</v>
      </c>
    </row>
    <row r="17295" spans="1:12" x14ac:dyDescent="0.3">
      <c r="A17295" s="82" t="str">
        <f t="shared" si="540"/>
        <v>2020</v>
      </c>
      <c r="B17295" s="260" t="s">
        <v>2228</v>
      </c>
      <c r="C17295" s="261" t="s">
        <v>138</v>
      </c>
      <c r="D17295" s="74" t="str">
        <f t="shared" si="541"/>
        <v>fev/2020</v>
      </c>
      <c r="E17295" s="264">
        <v>43878</v>
      </c>
      <c r="F17295" s="282">
        <v>34218</v>
      </c>
      <c r="G17295" s="282" t="s">
        <v>2229</v>
      </c>
      <c r="H17295" s="265" t="s">
        <v>5172</v>
      </c>
      <c r="I17295" s="265" t="s">
        <v>2182</v>
      </c>
      <c r="J17295" s="266">
        <v>-2445.2800000000002</v>
      </c>
      <c r="K17295" s="83" t="str">
        <f>IFERROR(IFERROR(VLOOKUP(I17295,'DE-PARA'!B:D,3,0),VLOOKUP(I17295,'DE-PARA'!C:D,2,0)),"NÃO ENCONTRADO")</f>
        <v>Materiais</v>
      </c>
      <c r="L17295" s="50" t="str">
        <f>VLOOKUP(K17295,'Base -Receita-Despesa'!$B:$AS,1,FALSE)</f>
        <v>Materiais</v>
      </c>
    </row>
    <row r="17296" spans="1:12" x14ac:dyDescent="0.3">
      <c r="A17296" s="82" t="str">
        <f t="shared" si="540"/>
        <v>2020</v>
      </c>
      <c r="B17296" s="260" t="s">
        <v>2228</v>
      </c>
      <c r="C17296" s="261" t="s">
        <v>138</v>
      </c>
      <c r="D17296" s="74" t="str">
        <f t="shared" si="541"/>
        <v>fev/2020</v>
      </c>
      <c r="E17296" s="264">
        <v>43878</v>
      </c>
      <c r="F17296" s="282">
        <v>11259983</v>
      </c>
      <c r="G17296" s="282" t="s">
        <v>2229</v>
      </c>
      <c r="H17296" s="265" t="s">
        <v>2470</v>
      </c>
      <c r="I17296" s="265" t="s">
        <v>151</v>
      </c>
      <c r="J17296" s="266">
        <v>-1201.9100000000001</v>
      </c>
      <c r="K17296" s="83" t="str">
        <f>IFERROR(IFERROR(VLOOKUP(I17296,'DE-PARA'!B:D,3,0),VLOOKUP(I17296,'DE-PARA'!C:D,2,0)),"NÃO ENCONTRADO")</f>
        <v>Concessionárias (água, luz e telefone)</v>
      </c>
      <c r="L17296" s="50" t="str">
        <f>VLOOKUP(K17296,'Base -Receita-Despesa'!$B:$AS,1,FALSE)</f>
        <v>Concessionárias (água, luz e telefone)</v>
      </c>
    </row>
    <row r="17297" spans="1:12" x14ac:dyDescent="0.3">
      <c r="A17297" s="82" t="str">
        <f t="shared" si="540"/>
        <v>2020</v>
      </c>
      <c r="B17297" s="260" t="s">
        <v>2228</v>
      </c>
      <c r="C17297" s="261" t="s">
        <v>138</v>
      </c>
      <c r="D17297" s="74" t="str">
        <f t="shared" si="541"/>
        <v>fev/2020</v>
      </c>
      <c r="E17297" s="264">
        <v>43878</v>
      </c>
      <c r="F17297" s="282" t="s">
        <v>5228</v>
      </c>
      <c r="G17297" s="282" t="s">
        <v>2229</v>
      </c>
      <c r="H17297" s="265" t="s">
        <v>4736</v>
      </c>
      <c r="I17297" s="265" t="s">
        <v>188</v>
      </c>
      <c r="J17297" s="266">
        <v>-1225.26</v>
      </c>
      <c r="K17297" s="83" t="str">
        <f>IFERROR(IFERROR(VLOOKUP(I17297,'DE-PARA'!B:D,3,0),VLOOKUP(I17297,'DE-PARA'!C:D,2,0)),"NÃO ENCONTRADO")</f>
        <v>Serviços</v>
      </c>
      <c r="L17297" s="50" t="str">
        <f>VLOOKUP(K17297,'Base -Receita-Despesa'!$B:$AS,1,FALSE)</f>
        <v>Serviços</v>
      </c>
    </row>
    <row r="17298" spans="1:12" x14ac:dyDescent="0.3">
      <c r="A17298" s="82" t="str">
        <f t="shared" si="540"/>
        <v>2020</v>
      </c>
      <c r="B17298" s="260" t="s">
        <v>2228</v>
      </c>
      <c r="C17298" s="261" t="s">
        <v>138</v>
      </c>
      <c r="D17298" s="74" t="str">
        <f t="shared" si="541"/>
        <v>fev/2020</v>
      </c>
      <c r="E17298" s="264">
        <v>43878</v>
      </c>
      <c r="F17298" s="282" t="s">
        <v>5229</v>
      </c>
      <c r="G17298" s="282" t="s">
        <v>2229</v>
      </c>
      <c r="H17298" s="265" t="s">
        <v>5209</v>
      </c>
      <c r="I17298" s="265" t="s">
        <v>176</v>
      </c>
      <c r="J17298" s="265">
        <v>-72.930000000000007</v>
      </c>
      <c r="K17298" s="83" t="str">
        <f>IFERROR(IFERROR(VLOOKUP(I17298,'DE-PARA'!B:D,3,0),VLOOKUP(I17298,'DE-PARA'!C:D,2,0)),"NÃO ENCONTRADO")</f>
        <v>Pessoal</v>
      </c>
      <c r="L17298" s="50" t="str">
        <f>VLOOKUP(K17298,'Base -Receita-Despesa'!$B:$AS,1,FALSE)</f>
        <v>Pessoal</v>
      </c>
    </row>
    <row r="17299" spans="1:12" x14ac:dyDescent="0.3">
      <c r="A17299" s="82" t="str">
        <f t="shared" si="540"/>
        <v>2020</v>
      </c>
      <c r="B17299" s="260" t="s">
        <v>2228</v>
      </c>
      <c r="C17299" s="261" t="s">
        <v>138</v>
      </c>
      <c r="D17299" s="74" t="str">
        <f t="shared" si="541"/>
        <v>fev/2020</v>
      </c>
      <c r="E17299" s="264">
        <v>43878</v>
      </c>
      <c r="F17299" s="282" t="s">
        <v>2354</v>
      </c>
      <c r="G17299" s="282" t="s">
        <v>2229</v>
      </c>
      <c r="H17299" s="265" t="s">
        <v>5115</v>
      </c>
      <c r="I17299" s="265" t="s">
        <v>118</v>
      </c>
      <c r="J17299" s="266">
        <v>-5207.8</v>
      </c>
      <c r="K17299" s="83" t="str">
        <f>IFERROR(IFERROR(VLOOKUP(I17299,'DE-PARA'!B:D,3,0),VLOOKUP(I17299,'DE-PARA'!C:D,2,0)),"NÃO ENCONTRADO")</f>
        <v>Serviços</v>
      </c>
      <c r="L17299" s="50" t="str">
        <f>VLOOKUP(K17299,'Base -Receita-Despesa'!$B:$AS,1,FALSE)</f>
        <v>Serviços</v>
      </c>
    </row>
    <row r="17300" spans="1:12" x14ac:dyDescent="0.3">
      <c r="A17300" s="82" t="str">
        <f t="shared" si="540"/>
        <v>2020</v>
      </c>
      <c r="B17300" s="260" t="s">
        <v>2228</v>
      </c>
      <c r="C17300" s="261" t="s">
        <v>138</v>
      </c>
      <c r="D17300" s="74" t="str">
        <f t="shared" si="541"/>
        <v>fev/2020</v>
      </c>
      <c r="E17300" s="264">
        <v>43878</v>
      </c>
      <c r="F17300" s="282" t="s">
        <v>5230</v>
      </c>
      <c r="G17300" s="282" t="s">
        <v>2229</v>
      </c>
      <c r="H17300" s="265" t="s">
        <v>5212</v>
      </c>
      <c r="I17300" s="265" t="s">
        <v>176</v>
      </c>
      <c r="J17300" s="265">
        <v>-87.73</v>
      </c>
      <c r="K17300" s="83" t="str">
        <f>IFERROR(IFERROR(VLOOKUP(I17300,'DE-PARA'!B:D,3,0),VLOOKUP(I17300,'DE-PARA'!C:D,2,0)),"NÃO ENCONTRADO")</f>
        <v>Pessoal</v>
      </c>
      <c r="L17300" s="50" t="str">
        <f>VLOOKUP(K17300,'Base -Receita-Despesa'!$B:$AS,1,FALSE)</f>
        <v>Pessoal</v>
      </c>
    </row>
    <row r="17301" spans="1:12" x14ac:dyDescent="0.3">
      <c r="A17301" s="82" t="str">
        <f t="shared" si="540"/>
        <v>2020</v>
      </c>
      <c r="B17301" s="260" t="s">
        <v>2228</v>
      </c>
      <c r="C17301" s="261" t="s">
        <v>138</v>
      </c>
      <c r="D17301" s="74" t="str">
        <f t="shared" si="541"/>
        <v>fev/2020</v>
      </c>
      <c r="E17301" s="264">
        <v>43878</v>
      </c>
      <c r="F17301" s="282" t="s">
        <v>5231</v>
      </c>
      <c r="G17301" s="282" t="s">
        <v>2229</v>
      </c>
      <c r="H17301" s="265" t="s">
        <v>5206</v>
      </c>
      <c r="I17301" s="265" t="s">
        <v>176</v>
      </c>
      <c r="J17301" s="265">
        <v>-33.1</v>
      </c>
      <c r="K17301" s="83" t="str">
        <f>IFERROR(IFERROR(VLOOKUP(I17301,'DE-PARA'!B:D,3,0),VLOOKUP(I17301,'DE-PARA'!C:D,2,0)),"NÃO ENCONTRADO")</f>
        <v>Pessoal</v>
      </c>
      <c r="L17301" s="50" t="str">
        <f>VLOOKUP(K17301,'Base -Receita-Despesa'!$B:$AS,1,FALSE)</f>
        <v>Pessoal</v>
      </c>
    </row>
    <row r="17302" spans="1:12" x14ac:dyDescent="0.3">
      <c r="A17302" s="82" t="str">
        <f t="shared" si="540"/>
        <v>2020</v>
      </c>
      <c r="B17302" s="260" t="s">
        <v>2228</v>
      </c>
      <c r="C17302" s="261" t="s">
        <v>138</v>
      </c>
      <c r="D17302" s="74" t="str">
        <f t="shared" si="541"/>
        <v>fev/2020</v>
      </c>
      <c r="E17302" s="264">
        <v>43878</v>
      </c>
      <c r="F17302" s="282" t="s">
        <v>5232</v>
      </c>
      <c r="G17302" s="282" t="s">
        <v>2229</v>
      </c>
      <c r="H17302" s="265" t="s">
        <v>5129</v>
      </c>
      <c r="I17302" s="265" t="s">
        <v>176</v>
      </c>
      <c r="J17302" s="265">
        <v>-128.75</v>
      </c>
      <c r="K17302" s="83" t="str">
        <f>IFERROR(IFERROR(VLOOKUP(I17302,'DE-PARA'!B:D,3,0),VLOOKUP(I17302,'DE-PARA'!C:D,2,0)),"NÃO ENCONTRADO")</f>
        <v>Pessoal</v>
      </c>
      <c r="L17302" s="50" t="str">
        <f>VLOOKUP(K17302,'Base -Receita-Despesa'!$B:$AS,1,FALSE)</f>
        <v>Pessoal</v>
      </c>
    </row>
    <row r="17303" spans="1:12" x14ac:dyDescent="0.3">
      <c r="A17303" s="82" t="str">
        <f t="shared" si="540"/>
        <v>2020</v>
      </c>
      <c r="B17303" s="260" t="s">
        <v>2228</v>
      </c>
      <c r="C17303" s="261" t="s">
        <v>138</v>
      </c>
      <c r="D17303" s="74" t="str">
        <f t="shared" si="541"/>
        <v>fev/2020</v>
      </c>
      <c r="E17303" s="264">
        <v>43878</v>
      </c>
      <c r="F17303" s="282" t="s">
        <v>5233</v>
      </c>
      <c r="G17303" s="282" t="s">
        <v>2229</v>
      </c>
      <c r="H17303" s="265" t="s">
        <v>3379</v>
      </c>
      <c r="I17303" s="265" t="s">
        <v>176</v>
      </c>
      <c r="J17303" s="265">
        <v>-573.01</v>
      </c>
      <c r="K17303" s="83" t="str">
        <f>IFERROR(IFERROR(VLOOKUP(I17303,'DE-PARA'!B:D,3,0),VLOOKUP(I17303,'DE-PARA'!C:D,2,0)),"NÃO ENCONTRADO")</f>
        <v>Pessoal</v>
      </c>
      <c r="L17303" s="50" t="str">
        <f>VLOOKUP(K17303,'Base -Receita-Despesa'!$B:$AS,1,FALSE)</f>
        <v>Pessoal</v>
      </c>
    </row>
    <row r="17304" spans="1:12" x14ac:dyDescent="0.3">
      <c r="A17304" s="82" t="str">
        <f t="shared" si="540"/>
        <v>2020</v>
      </c>
      <c r="B17304" s="260" t="s">
        <v>2228</v>
      </c>
      <c r="C17304" s="261" t="s">
        <v>138</v>
      </c>
      <c r="D17304" s="74" t="str">
        <f t="shared" si="541"/>
        <v>fev/2020</v>
      </c>
      <c r="E17304" s="264">
        <v>43878</v>
      </c>
      <c r="F17304" s="282" t="s">
        <v>5234</v>
      </c>
      <c r="G17304" s="282" t="s">
        <v>2229</v>
      </c>
      <c r="H17304" s="265" t="s">
        <v>5173</v>
      </c>
      <c r="I17304" s="265" t="s">
        <v>176</v>
      </c>
      <c r="J17304" s="265">
        <v>-235.36</v>
      </c>
      <c r="K17304" s="83" t="str">
        <f>IFERROR(IFERROR(VLOOKUP(I17304,'DE-PARA'!B:D,3,0),VLOOKUP(I17304,'DE-PARA'!C:D,2,0)),"NÃO ENCONTRADO")</f>
        <v>Pessoal</v>
      </c>
      <c r="L17304" s="50" t="str">
        <f>VLOOKUP(K17304,'Base -Receita-Despesa'!$B:$AS,1,FALSE)</f>
        <v>Pessoal</v>
      </c>
    </row>
    <row r="17305" spans="1:12" x14ac:dyDescent="0.3">
      <c r="A17305" s="82" t="str">
        <f t="shared" si="540"/>
        <v>2020</v>
      </c>
      <c r="B17305" s="260" t="s">
        <v>2228</v>
      </c>
      <c r="C17305" s="261" t="s">
        <v>138</v>
      </c>
      <c r="D17305" s="74" t="str">
        <f t="shared" si="541"/>
        <v>fev/2020</v>
      </c>
      <c r="E17305" s="264">
        <v>43878</v>
      </c>
      <c r="F17305" s="282">
        <v>378</v>
      </c>
      <c r="G17305" s="282" t="s">
        <v>2229</v>
      </c>
      <c r="H17305" s="265" t="s">
        <v>5183</v>
      </c>
      <c r="I17305" s="265" t="s">
        <v>157</v>
      </c>
      <c r="J17305" s="266">
        <v>-3822.39</v>
      </c>
      <c r="K17305" s="83" t="str">
        <f>IFERROR(IFERROR(VLOOKUP(I17305,'DE-PARA'!B:D,3,0),VLOOKUP(I17305,'DE-PARA'!C:D,2,0)),"NÃO ENCONTRADO")</f>
        <v>Materiais</v>
      </c>
      <c r="L17305" s="50" t="str">
        <f>VLOOKUP(K17305,'Base -Receita-Despesa'!$B:$AS,1,FALSE)</f>
        <v>Materiais</v>
      </c>
    </row>
    <row r="17306" spans="1:12" x14ac:dyDescent="0.3">
      <c r="A17306" s="82" t="str">
        <f t="shared" si="540"/>
        <v>2020</v>
      </c>
      <c r="B17306" s="260" t="s">
        <v>2228</v>
      </c>
      <c r="C17306" s="261" t="s">
        <v>138</v>
      </c>
      <c r="D17306" s="74" t="str">
        <f t="shared" si="541"/>
        <v>fev/2020</v>
      </c>
      <c r="E17306" s="264">
        <v>43878</v>
      </c>
      <c r="F17306" s="282">
        <v>387</v>
      </c>
      <c r="G17306" s="282" t="s">
        <v>2229</v>
      </c>
      <c r="H17306" s="265" t="s">
        <v>5183</v>
      </c>
      <c r="I17306" s="265" t="s">
        <v>157</v>
      </c>
      <c r="J17306" s="266">
        <v>-8741.7099999999991</v>
      </c>
      <c r="K17306" s="83" t="str">
        <f>IFERROR(IFERROR(VLOOKUP(I17306,'DE-PARA'!B:D,3,0),VLOOKUP(I17306,'DE-PARA'!C:D,2,0)),"NÃO ENCONTRADO")</f>
        <v>Materiais</v>
      </c>
      <c r="L17306" s="50" t="str">
        <f>VLOOKUP(K17306,'Base -Receita-Despesa'!$B:$AS,1,FALSE)</f>
        <v>Materiais</v>
      </c>
    </row>
    <row r="17307" spans="1:12" x14ac:dyDescent="0.3">
      <c r="A17307" s="82" t="str">
        <f t="shared" si="540"/>
        <v>2020</v>
      </c>
      <c r="B17307" s="260" t="s">
        <v>2228</v>
      </c>
      <c r="C17307" s="261" t="s">
        <v>138</v>
      </c>
      <c r="D17307" s="74" t="str">
        <f t="shared" si="541"/>
        <v>fev/2020</v>
      </c>
      <c r="E17307" s="264">
        <v>43878</v>
      </c>
      <c r="F17307" s="282">
        <v>113430</v>
      </c>
      <c r="G17307" s="282" t="s">
        <v>2229</v>
      </c>
      <c r="H17307" s="265" t="s">
        <v>5140</v>
      </c>
      <c r="I17307" s="265" t="s">
        <v>2192</v>
      </c>
      <c r="J17307" s="266">
        <v>-6014.83</v>
      </c>
      <c r="K17307" s="83" t="str">
        <f>IFERROR(IFERROR(VLOOKUP(I17307,'DE-PARA'!B:D,3,0),VLOOKUP(I17307,'DE-PARA'!C:D,2,0)),"NÃO ENCONTRADO")</f>
        <v>Materiais</v>
      </c>
      <c r="L17307" s="50" t="str">
        <f>VLOOKUP(K17307,'Base -Receita-Despesa'!$B:$AS,1,FALSE)</f>
        <v>Materiais</v>
      </c>
    </row>
    <row r="17308" spans="1:12" x14ac:dyDescent="0.3">
      <c r="A17308" s="82" t="str">
        <f t="shared" si="540"/>
        <v>2020</v>
      </c>
      <c r="B17308" s="260" t="s">
        <v>2228</v>
      </c>
      <c r="C17308" s="261" t="s">
        <v>138</v>
      </c>
      <c r="D17308" s="74" t="str">
        <f t="shared" si="541"/>
        <v>fev/2020</v>
      </c>
      <c r="E17308" s="264">
        <v>43878</v>
      </c>
      <c r="F17308" s="282">
        <v>9458</v>
      </c>
      <c r="G17308" s="282" t="s">
        <v>2229</v>
      </c>
      <c r="H17308" s="265" t="s">
        <v>5235</v>
      </c>
      <c r="I17308" s="265" t="s">
        <v>2182</v>
      </c>
      <c r="J17308" s="265">
        <v>-438.03</v>
      </c>
      <c r="K17308" s="83" t="str">
        <f>IFERROR(IFERROR(VLOOKUP(I17308,'DE-PARA'!B:D,3,0),VLOOKUP(I17308,'DE-PARA'!C:D,2,0)),"NÃO ENCONTRADO")</f>
        <v>Materiais</v>
      </c>
      <c r="L17308" s="50" t="str">
        <f>VLOOKUP(K17308,'Base -Receita-Despesa'!$B:$AS,1,FALSE)</f>
        <v>Materiais</v>
      </c>
    </row>
    <row r="17309" spans="1:12" x14ac:dyDescent="0.3">
      <c r="A17309" s="82" t="str">
        <f t="shared" si="540"/>
        <v>2020</v>
      </c>
      <c r="B17309" s="260" t="s">
        <v>2228</v>
      </c>
      <c r="C17309" s="261" t="s">
        <v>138</v>
      </c>
      <c r="D17309" s="74" t="str">
        <f t="shared" si="541"/>
        <v>fev/2020</v>
      </c>
      <c r="E17309" s="264">
        <v>43878</v>
      </c>
      <c r="F17309" s="282">
        <v>2036</v>
      </c>
      <c r="G17309" s="282" t="s">
        <v>2229</v>
      </c>
      <c r="H17309" s="265" t="s">
        <v>4768</v>
      </c>
      <c r="I17309" s="265" t="s">
        <v>118</v>
      </c>
      <c r="J17309" s="266">
        <v>-117806.76</v>
      </c>
      <c r="K17309" s="83" t="str">
        <f>IFERROR(IFERROR(VLOOKUP(I17309,'DE-PARA'!B:D,3,0),VLOOKUP(I17309,'DE-PARA'!C:D,2,0)),"NÃO ENCONTRADO")</f>
        <v>Serviços</v>
      </c>
      <c r="L17309" s="50" t="str">
        <f>VLOOKUP(K17309,'Base -Receita-Despesa'!$B:$AS,1,FALSE)</f>
        <v>Serviços</v>
      </c>
    </row>
    <row r="17310" spans="1:12" x14ac:dyDescent="0.3">
      <c r="A17310" s="82" t="str">
        <f t="shared" si="540"/>
        <v>2020</v>
      </c>
      <c r="B17310" s="260" t="s">
        <v>2228</v>
      </c>
      <c r="C17310" s="261" t="s">
        <v>138</v>
      </c>
      <c r="D17310" s="74" t="str">
        <f t="shared" si="541"/>
        <v>fev/2020</v>
      </c>
      <c r="E17310" s="264">
        <v>43878</v>
      </c>
      <c r="F17310" s="282">
        <v>2044</v>
      </c>
      <c r="G17310" s="282" t="s">
        <v>2229</v>
      </c>
      <c r="H17310" s="265" t="s">
        <v>4768</v>
      </c>
      <c r="I17310" s="265" t="s">
        <v>118</v>
      </c>
      <c r="J17310" s="266">
        <v>-77538.429999999993</v>
      </c>
      <c r="K17310" s="83" t="str">
        <f>IFERROR(IFERROR(VLOOKUP(I17310,'DE-PARA'!B:D,3,0),VLOOKUP(I17310,'DE-PARA'!C:D,2,0)),"NÃO ENCONTRADO")</f>
        <v>Serviços</v>
      </c>
      <c r="L17310" s="50" t="str">
        <f>VLOOKUP(K17310,'Base -Receita-Despesa'!$B:$AS,1,FALSE)</f>
        <v>Serviços</v>
      </c>
    </row>
    <row r="17311" spans="1:12" x14ac:dyDescent="0.3">
      <c r="A17311" s="82" t="str">
        <f t="shared" si="540"/>
        <v>2020</v>
      </c>
      <c r="B17311" s="260" t="s">
        <v>2228</v>
      </c>
      <c r="C17311" s="261" t="s">
        <v>138</v>
      </c>
      <c r="D17311" s="74" t="str">
        <f t="shared" si="541"/>
        <v>fev/2020</v>
      </c>
      <c r="E17311" s="264">
        <v>43878</v>
      </c>
      <c r="F17311" s="282">
        <v>2055</v>
      </c>
      <c r="G17311" s="282" t="s">
        <v>2229</v>
      </c>
      <c r="H17311" s="265" t="s">
        <v>4768</v>
      </c>
      <c r="I17311" s="265" t="s">
        <v>118</v>
      </c>
      <c r="J17311" s="266">
        <v>-78338.429999999993</v>
      </c>
      <c r="K17311" s="83" t="str">
        <f>IFERROR(IFERROR(VLOOKUP(I17311,'DE-PARA'!B:D,3,0),VLOOKUP(I17311,'DE-PARA'!C:D,2,0)),"NÃO ENCONTRADO")</f>
        <v>Serviços</v>
      </c>
      <c r="L17311" s="50" t="str">
        <f>VLOOKUP(K17311,'Base -Receita-Despesa'!$B:$AS,1,FALSE)</f>
        <v>Serviços</v>
      </c>
    </row>
    <row r="17312" spans="1:12" x14ac:dyDescent="0.3">
      <c r="A17312" s="82" t="str">
        <f t="shared" si="540"/>
        <v>2020</v>
      </c>
      <c r="B17312" s="260" t="s">
        <v>2228</v>
      </c>
      <c r="C17312" s="261" t="s">
        <v>138</v>
      </c>
      <c r="D17312" s="74" t="str">
        <f t="shared" si="541"/>
        <v>fev/2020</v>
      </c>
      <c r="E17312" s="264">
        <v>43878</v>
      </c>
      <c r="F17312" s="282">
        <v>6445</v>
      </c>
      <c r="G17312" s="282" t="s">
        <v>2229</v>
      </c>
      <c r="H17312" s="265" t="s">
        <v>180</v>
      </c>
      <c r="I17312" s="265" t="s">
        <v>181</v>
      </c>
      <c r="J17312" s="266">
        <v>-20085.2</v>
      </c>
      <c r="K17312" s="83" t="str">
        <f>IFERROR(IFERROR(VLOOKUP(I17312,'DE-PARA'!B:D,3,0),VLOOKUP(I17312,'DE-PARA'!C:D,2,0)),"NÃO ENCONTRADO")</f>
        <v>Serviços</v>
      </c>
      <c r="L17312" s="50" t="str">
        <f>VLOOKUP(K17312,'Base -Receita-Despesa'!$B:$AS,1,FALSE)</f>
        <v>Serviços</v>
      </c>
    </row>
    <row r="17313" spans="1:12" x14ac:dyDescent="0.3">
      <c r="A17313" s="82" t="str">
        <f t="shared" si="540"/>
        <v>2020</v>
      </c>
      <c r="B17313" s="260" t="s">
        <v>2228</v>
      </c>
      <c r="C17313" s="261" t="s">
        <v>138</v>
      </c>
      <c r="D17313" s="74" t="str">
        <f t="shared" si="541"/>
        <v>fev/2020</v>
      </c>
      <c r="E17313" s="264">
        <v>43878</v>
      </c>
      <c r="F17313" s="282">
        <v>6446</v>
      </c>
      <c r="G17313" s="282" t="s">
        <v>2229</v>
      </c>
      <c r="H17313" s="265" t="s">
        <v>180</v>
      </c>
      <c r="I17313" s="265" t="s">
        <v>181</v>
      </c>
      <c r="J17313" s="266">
        <v>-13660.25</v>
      </c>
      <c r="K17313" s="83" t="str">
        <f>IFERROR(IFERROR(VLOOKUP(I17313,'DE-PARA'!B:D,3,0),VLOOKUP(I17313,'DE-PARA'!C:D,2,0)),"NÃO ENCONTRADO")</f>
        <v>Serviços</v>
      </c>
      <c r="L17313" s="50" t="str">
        <f>VLOOKUP(K17313,'Base -Receita-Despesa'!$B:$AS,1,FALSE)</f>
        <v>Serviços</v>
      </c>
    </row>
    <row r="17314" spans="1:12" x14ac:dyDescent="0.3">
      <c r="A17314" s="82" t="str">
        <f t="shared" si="540"/>
        <v>2020</v>
      </c>
      <c r="B17314" s="260" t="s">
        <v>2228</v>
      </c>
      <c r="C17314" s="261" t="s">
        <v>138</v>
      </c>
      <c r="D17314" s="74" t="str">
        <f t="shared" si="541"/>
        <v>fev/2020</v>
      </c>
      <c r="E17314" s="264">
        <v>43878</v>
      </c>
      <c r="F17314" s="282">
        <v>6513</v>
      </c>
      <c r="G17314" s="282" t="s">
        <v>2229</v>
      </c>
      <c r="H17314" s="265" t="s">
        <v>180</v>
      </c>
      <c r="I17314" s="265" t="s">
        <v>181</v>
      </c>
      <c r="J17314" s="266">
        <v>-11752.41</v>
      </c>
      <c r="K17314" s="83" t="str">
        <f>IFERROR(IFERROR(VLOOKUP(I17314,'DE-PARA'!B:D,3,0),VLOOKUP(I17314,'DE-PARA'!C:D,2,0)),"NÃO ENCONTRADO")</f>
        <v>Serviços</v>
      </c>
      <c r="L17314" s="50" t="str">
        <f>VLOOKUP(K17314,'Base -Receita-Despesa'!$B:$AS,1,FALSE)</f>
        <v>Serviços</v>
      </c>
    </row>
    <row r="17315" spans="1:12" x14ac:dyDescent="0.3">
      <c r="A17315" s="82" t="str">
        <f t="shared" si="540"/>
        <v>2020</v>
      </c>
      <c r="B17315" s="260" t="s">
        <v>2228</v>
      </c>
      <c r="C17315" s="261" t="s">
        <v>138</v>
      </c>
      <c r="D17315" s="74" t="str">
        <f t="shared" si="541"/>
        <v>fev/2020</v>
      </c>
      <c r="E17315" s="264">
        <v>43878</v>
      </c>
      <c r="F17315" s="282">
        <v>6514</v>
      </c>
      <c r="G17315" s="282" t="s">
        <v>2229</v>
      </c>
      <c r="H17315" s="265" t="s">
        <v>180</v>
      </c>
      <c r="I17315" s="265" t="s">
        <v>181</v>
      </c>
      <c r="J17315" s="266">
        <v>-17058.03</v>
      </c>
      <c r="K17315" s="83" t="str">
        <f>IFERROR(IFERROR(VLOOKUP(I17315,'DE-PARA'!B:D,3,0),VLOOKUP(I17315,'DE-PARA'!C:D,2,0)),"NÃO ENCONTRADO")</f>
        <v>Serviços</v>
      </c>
      <c r="L17315" s="50" t="str">
        <f>VLOOKUP(K17315,'Base -Receita-Despesa'!$B:$AS,1,FALSE)</f>
        <v>Serviços</v>
      </c>
    </row>
    <row r="17316" spans="1:12" x14ac:dyDescent="0.3">
      <c r="A17316" s="82" t="str">
        <f t="shared" si="540"/>
        <v>2020</v>
      </c>
      <c r="B17316" s="260" t="s">
        <v>2228</v>
      </c>
      <c r="C17316" s="261" t="s">
        <v>138</v>
      </c>
      <c r="D17316" s="74" t="str">
        <f t="shared" si="541"/>
        <v>fev/2020</v>
      </c>
      <c r="E17316" s="264">
        <v>43878</v>
      </c>
      <c r="F17316" s="282">
        <v>476</v>
      </c>
      <c r="G17316" s="282" t="s">
        <v>2229</v>
      </c>
      <c r="H17316" s="265" t="s">
        <v>4391</v>
      </c>
      <c r="I17316" s="265" t="s">
        <v>2202</v>
      </c>
      <c r="J17316" s="266">
        <v>-7755.6</v>
      </c>
      <c r="K17316" s="83" t="str">
        <f>IFERROR(IFERROR(VLOOKUP(I17316,'DE-PARA'!B:D,3,0),VLOOKUP(I17316,'DE-PARA'!C:D,2,0)),"NÃO ENCONTRADO")</f>
        <v>Serviços</v>
      </c>
      <c r="L17316" s="50" t="str">
        <f>VLOOKUP(K17316,'Base -Receita-Despesa'!$B:$AS,1,FALSE)</f>
        <v>Serviços</v>
      </c>
    </row>
    <row r="17317" spans="1:12" x14ac:dyDescent="0.3">
      <c r="A17317" s="82" t="str">
        <f t="shared" si="540"/>
        <v>2020</v>
      </c>
      <c r="B17317" s="260" t="s">
        <v>2228</v>
      </c>
      <c r="C17317" s="261" t="s">
        <v>138</v>
      </c>
      <c r="D17317" s="74" t="str">
        <f t="shared" si="541"/>
        <v>fev/2020</v>
      </c>
      <c r="E17317" s="264">
        <v>43878</v>
      </c>
      <c r="F17317" s="282" t="s">
        <v>1261</v>
      </c>
      <c r="G17317" s="282" t="s">
        <v>2229</v>
      </c>
      <c r="H17317" s="265" t="s">
        <v>2250</v>
      </c>
      <c r="I17317" s="265" t="s">
        <v>135</v>
      </c>
      <c r="J17317" s="265">
        <v>-9.5</v>
      </c>
      <c r="K17317" s="83" t="str">
        <f>IFERROR(IFERROR(VLOOKUP(I17317,'DE-PARA'!B:D,3,0),VLOOKUP(I17317,'DE-PARA'!C:D,2,0)),"NÃO ENCONTRADO")</f>
        <v>Outras Saídas</v>
      </c>
      <c r="L17317" s="50" t="str">
        <f>VLOOKUP(K17317,'Base -Receita-Despesa'!$B:$AS,1,FALSE)</f>
        <v>Outras Saídas</v>
      </c>
    </row>
    <row r="17318" spans="1:12" x14ac:dyDescent="0.3">
      <c r="A17318" s="82" t="str">
        <f t="shared" si="540"/>
        <v>2020</v>
      </c>
      <c r="B17318" s="260" t="s">
        <v>2228</v>
      </c>
      <c r="C17318" s="261" t="s">
        <v>138</v>
      </c>
      <c r="D17318" s="74" t="str">
        <f t="shared" si="541"/>
        <v>fev/2020</v>
      </c>
      <c r="E17318" s="264">
        <v>43878</v>
      </c>
      <c r="F17318" s="282" t="s">
        <v>1261</v>
      </c>
      <c r="G17318" s="282" t="s">
        <v>2229</v>
      </c>
      <c r="H17318" s="265" t="s">
        <v>2250</v>
      </c>
      <c r="I17318" s="265" t="s">
        <v>135</v>
      </c>
      <c r="J17318" s="265">
        <v>-9.5</v>
      </c>
      <c r="K17318" s="83" t="str">
        <f>IFERROR(IFERROR(VLOOKUP(I17318,'DE-PARA'!B:D,3,0),VLOOKUP(I17318,'DE-PARA'!C:D,2,0)),"NÃO ENCONTRADO")</f>
        <v>Outras Saídas</v>
      </c>
      <c r="L17318" s="50" t="str">
        <f>VLOOKUP(K17318,'Base -Receita-Despesa'!$B:$AS,1,FALSE)</f>
        <v>Outras Saídas</v>
      </c>
    </row>
    <row r="17319" spans="1:12" x14ac:dyDescent="0.3">
      <c r="A17319" s="82" t="str">
        <f t="shared" si="540"/>
        <v>2020</v>
      </c>
      <c r="B17319" s="260" t="s">
        <v>2228</v>
      </c>
      <c r="C17319" s="261" t="s">
        <v>138</v>
      </c>
      <c r="D17319" s="74" t="str">
        <f t="shared" si="541"/>
        <v>fev/2020</v>
      </c>
      <c r="E17319" s="264">
        <v>43878</v>
      </c>
      <c r="F17319" s="282" t="s">
        <v>1261</v>
      </c>
      <c r="G17319" s="282" t="s">
        <v>2229</v>
      </c>
      <c r="H17319" s="265" t="s">
        <v>2338</v>
      </c>
      <c r="I17319" s="265" t="s">
        <v>135</v>
      </c>
      <c r="J17319" s="265">
        <v>-74.25</v>
      </c>
      <c r="K17319" s="83" t="str">
        <f>IFERROR(IFERROR(VLOOKUP(I17319,'DE-PARA'!B:D,3,0),VLOOKUP(I17319,'DE-PARA'!C:D,2,0)),"NÃO ENCONTRADO")</f>
        <v>Outras Saídas</v>
      </c>
      <c r="L17319" s="50" t="str">
        <f>VLOOKUP(K17319,'Base -Receita-Despesa'!$B:$AS,1,FALSE)</f>
        <v>Outras Saídas</v>
      </c>
    </row>
    <row r="17320" spans="1:12" x14ac:dyDescent="0.3">
      <c r="A17320" s="82" t="str">
        <f t="shared" si="540"/>
        <v>2020</v>
      </c>
      <c r="B17320" s="260" t="s">
        <v>2228</v>
      </c>
      <c r="C17320" s="261" t="s">
        <v>138</v>
      </c>
      <c r="D17320" s="74" t="str">
        <f t="shared" si="541"/>
        <v>fev/2020</v>
      </c>
      <c r="E17320" s="264">
        <v>43878</v>
      </c>
      <c r="F17320" s="282" t="s">
        <v>1070</v>
      </c>
      <c r="G17320" s="282" t="s">
        <v>2229</v>
      </c>
      <c r="H17320" s="265" t="s">
        <v>1071</v>
      </c>
      <c r="I17320" s="265" t="s">
        <v>2237</v>
      </c>
      <c r="J17320" s="266">
        <v>382692.08</v>
      </c>
      <c r="K17320" s="83" t="str">
        <f>IFERROR(IFERROR(VLOOKUP(I17320,'DE-PARA'!B:D,3,0),VLOOKUP(I17320,'DE-PARA'!C:D,2,0)),"NÃO ENCONTRADO")</f>
        <v>Entrada Conta Aplicação (+)</v>
      </c>
      <c r="L17320" s="50" t="str">
        <f>VLOOKUP(K17320,'Base -Receita-Despesa'!$B:$AS,1,FALSE)</f>
        <v>ENTRADA CONTA APLICAÇÃO (+)</v>
      </c>
    </row>
    <row r="17321" spans="1:12" x14ac:dyDescent="0.3">
      <c r="A17321" s="82" t="str">
        <f t="shared" si="540"/>
        <v>2020</v>
      </c>
      <c r="B17321" s="260" t="s">
        <v>2240</v>
      </c>
      <c r="C17321" s="261" t="s">
        <v>138</v>
      </c>
      <c r="D17321" s="74" t="str">
        <f t="shared" si="541"/>
        <v>fev/2020</v>
      </c>
      <c r="E17321" s="264">
        <v>43879</v>
      </c>
      <c r="F17321" s="282" t="s">
        <v>1261</v>
      </c>
      <c r="G17321" s="282" t="s">
        <v>2229</v>
      </c>
      <c r="H17321" s="265" t="s">
        <v>2338</v>
      </c>
      <c r="I17321" s="265" t="s">
        <v>135</v>
      </c>
      <c r="J17321" s="267">
        <v>-12.41</v>
      </c>
      <c r="K17321" s="83" t="str">
        <f>IFERROR(IFERROR(VLOOKUP(I17321,'DE-PARA'!B:D,3,0),VLOOKUP(I17321,'DE-PARA'!C:D,2,0)),"NÃO ENCONTRADO")</f>
        <v>Outras Saídas</v>
      </c>
      <c r="L17321" s="50" t="str">
        <f>VLOOKUP(K17321,'Base -Receita-Despesa'!$B:$AS,1,FALSE)</f>
        <v>Outras Saídas</v>
      </c>
    </row>
    <row r="17322" spans="1:12" x14ac:dyDescent="0.3">
      <c r="A17322" s="82" t="str">
        <f t="shared" ref="A17322:A17385" si="542">IF(K17322="NÃO ENCONTRADO",0,RIGHT(D17322,4))</f>
        <v>2020</v>
      </c>
      <c r="B17322" s="260" t="s">
        <v>2240</v>
      </c>
      <c r="C17322" s="261" t="s">
        <v>138</v>
      </c>
      <c r="D17322" s="74" t="str">
        <f t="shared" si="541"/>
        <v>fev/2020</v>
      </c>
      <c r="E17322" s="264">
        <v>43879</v>
      </c>
      <c r="F17322" s="282" t="s">
        <v>1070</v>
      </c>
      <c r="G17322" s="282" t="s">
        <v>2229</v>
      </c>
      <c r="H17322" s="265" t="s">
        <v>1071</v>
      </c>
      <c r="I17322" s="265" t="s">
        <v>2237</v>
      </c>
      <c r="J17322" s="267">
        <v>12.41</v>
      </c>
      <c r="K17322" s="83" t="str">
        <f>IFERROR(IFERROR(VLOOKUP(I17322,'DE-PARA'!B:D,3,0),VLOOKUP(I17322,'DE-PARA'!C:D,2,0)),"NÃO ENCONTRADO")</f>
        <v>Entrada Conta Aplicação (+)</v>
      </c>
      <c r="L17322" s="50" t="str">
        <f>VLOOKUP(K17322,'Base -Receita-Despesa'!$B:$AS,1,FALSE)</f>
        <v>ENTRADA CONTA APLICAÇÃO (+)</v>
      </c>
    </row>
    <row r="17323" spans="1:12" x14ac:dyDescent="0.3">
      <c r="A17323" s="82" t="str">
        <f t="shared" si="542"/>
        <v>2020</v>
      </c>
      <c r="B17323" s="260" t="s">
        <v>2228</v>
      </c>
      <c r="C17323" s="261" t="s">
        <v>138</v>
      </c>
      <c r="D17323" s="74" t="str">
        <f t="shared" si="541"/>
        <v>fev/2020</v>
      </c>
      <c r="E17323" s="264">
        <v>43879</v>
      </c>
      <c r="F17323" s="282" t="s">
        <v>1008</v>
      </c>
      <c r="G17323" s="282" t="s">
        <v>2229</v>
      </c>
      <c r="H17323" s="265" t="s">
        <v>5236</v>
      </c>
      <c r="I17323" s="265" t="s">
        <v>133</v>
      </c>
      <c r="J17323" s="266">
        <v>-1972.38</v>
      </c>
      <c r="K17323" s="83" t="str">
        <f>IFERROR(IFERROR(VLOOKUP(I17323,'DE-PARA'!B:D,3,0),VLOOKUP(I17323,'DE-PARA'!C:D,2,0)),"NÃO ENCONTRADO")</f>
        <v>Pessoal</v>
      </c>
      <c r="L17323" s="50" t="str">
        <f>VLOOKUP(K17323,'Base -Receita-Despesa'!$B:$AS,1,FALSE)</f>
        <v>Pessoal</v>
      </c>
    </row>
    <row r="17324" spans="1:12" x14ac:dyDescent="0.3">
      <c r="A17324" s="82" t="str">
        <f t="shared" si="542"/>
        <v>2020</v>
      </c>
      <c r="B17324" s="260" t="s">
        <v>2228</v>
      </c>
      <c r="C17324" s="261" t="s">
        <v>138</v>
      </c>
      <c r="D17324" s="74" t="str">
        <f t="shared" si="541"/>
        <v>fev/2020</v>
      </c>
      <c r="E17324" s="264">
        <v>43879</v>
      </c>
      <c r="F17324" s="282">
        <v>41982</v>
      </c>
      <c r="G17324" s="282" t="s">
        <v>2229</v>
      </c>
      <c r="H17324" s="265" t="s">
        <v>5237</v>
      </c>
      <c r="I17324" s="265" t="s">
        <v>2182</v>
      </c>
      <c r="J17324" s="266">
        <v>-1161</v>
      </c>
      <c r="K17324" s="83" t="str">
        <f>IFERROR(IFERROR(VLOOKUP(I17324,'DE-PARA'!B:D,3,0),VLOOKUP(I17324,'DE-PARA'!C:D,2,0)),"NÃO ENCONTRADO")</f>
        <v>Materiais</v>
      </c>
      <c r="L17324" s="50" t="str">
        <f>VLOOKUP(K17324,'Base -Receita-Despesa'!$B:$AS,1,FALSE)</f>
        <v>Materiais</v>
      </c>
    </row>
    <row r="17325" spans="1:12" x14ac:dyDescent="0.3">
      <c r="A17325" s="82" t="str">
        <f t="shared" si="542"/>
        <v>2020</v>
      </c>
      <c r="B17325" s="260" t="s">
        <v>2228</v>
      </c>
      <c r="C17325" s="261" t="s">
        <v>138</v>
      </c>
      <c r="D17325" s="74" t="str">
        <f t="shared" si="541"/>
        <v>fev/2020</v>
      </c>
      <c r="E17325" s="264">
        <v>43879</v>
      </c>
      <c r="F17325" s="282">
        <v>41578</v>
      </c>
      <c r="G17325" s="282" t="s">
        <v>2229</v>
      </c>
      <c r="H17325" s="265" t="s">
        <v>5237</v>
      </c>
      <c r="I17325" s="265" t="s">
        <v>2182</v>
      </c>
      <c r="J17325" s="266">
        <v>-1107</v>
      </c>
      <c r="K17325" s="83" t="str">
        <f>IFERROR(IFERROR(VLOOKUP(I17325,'DE-PARA'!B:D,3,0),VLOOKUP(I17325,'DE-PARA'!C:D,2,0)),"NÃO ENCONTRADO")</f>
        <v>Materiais</v>
      </c>
      <c r="L17325" s="50" t="str">
        <f>VLOOKUP(K17325,'Base -Receita-Despesa'!$B:$AS,1,FALSE)</f>
        <v>Materiais</v>
      </c>
    </row>
    <row r="17326" spans="1:12" x14ac:dyDescent="0.3">
      <c r="A17326" s="82" t="str">
        <f t="shared" si="542"/>
        <v>2020</v>
      </c>
      <c r="B17326" s="260" t="s">
        <v>2228</v>
      </c>
      <c r="C17326" s="261" t="s">
        <v>138</v>
      </c>
      <c r="D17326" s="74" t="str">
        <f t="shared" si="541"/>
        <v>fev/2020</v>
      </c>
      <c r="E17326" s="264">
        <v>43879</v>
      </c>
      <c r="F17326" s="282" t="s">
        <v>1070</v>
      </c>
      <c r="G17326" s="282" t="s">
        <v>2229</v>
      </c>
      <c r="H17326" s="265" t="s">
        <v>1071</v>
      </c>
      <c r="I17326" s="265" t="s">
        <v>2237</v>
      </c>
      <c r="J17326" s="266">
        <v>4240.38</v>
      </c>
      <c r="K17326" s="83" t="str">
        <f>IFERROR(IFERROR(VLOOKUP(I17326,'DE-PARA'!B:D,3,0),VLOOKUP(I17326,'DE-PARA'!C:D,2,0)),"NÃO ENCONTRADO")</f>
        <v>Entrada Conta Aplicação (+)</v>
      </c>
      <c r="L17326" s="50" t="str">
        <f>VLOOKUP(K17326,'Base -Receita-Despesa'!$B:$AS,1,FALSE)</f>
        <v>ENTRADA CONTA APLICAÇÃO (+)</v>
      </c>
    </row>
    <row r="17327" spans="1:12" x14ac:dyDescent="0.3">
      <c r="A17327" s="82" t="str">
        <f t="shared" si="542"/>
        <v>2020</v>
      </c>
      <c r="B17327" s="260" t="s">
        <v>2240</v>
      </c>
      <c r="C17327" s="261" t="s">
        <v>138</v>
      </c>
      <c r="D17327" s="74" t="str">
        <f t="shared" si="541"/>
        <v>fev/2020</v>
      </c>
      <c r="E17327" s="264">
        <v>43880</v>
      </c>
      <c r="F17327" s="282" t="s">
        <v>1261</v>
      </c>
      <c r="G17327" s="282" t="s">
        <v>2229</v>
      </c>
      <c r="H17327" s="265" t="s">
        <v>2338</v>
      </c>
      <c r="I17327" s="265" t="s">
        <v>135</v>
      </c>
      <c r="J17327" s="267">
        <v>-0.25</v>
      </c>
      <c r="K17327" s="83" t="str">
        <f>IFERROR(IFERROR(VLOOKUP(I17327,'DE-PARA'!B:D,3,0),VLOOKUP(I17327,'DE-PARA'!C:D,2,0)),"NÃO ENCONTRADO")</f>
        <v>Outras Saídas</v>
      </c>
      <c r="L17327" s="50" t="str">
        <f>VLOOKUP(K17327,'Base -Receita-Despesa'!$B:$AS,1,FALSE)</f>
        <v>Outras Saídas</v>
      </c>
    </row>
    <row r="17328" spans="1:12" x14ac:dyDescent="0.3">
      <c r="A17328" s="82" t="str">
        <f t="shared" si="542"/>
        <v>2020</v>
      </c>
      <c r="B17328" s="260" t="s">
        <v>2240</v>
      </c>
      <c r="C17328" s="261" t="s">
        <v>138</v>
      </c>
      <c r="D17328" s="74" t="str">
        <f t="shared" si="541"/>
        <v>fev/2020</v>
      </c>
      <c r="E17328" s="264">
        <v>43880</v>
      </c>
      <c r="F17328" s="282" t="s">
        <v>1070</v>
      </c>
      <c r="G17328" s="282" t="s">
        <v>2229</v>
      </c>
      <c r="H17328" s="265" t="s">
        <v>1071</v>
      </c>
      <c r="I17328" s="265" t="s">
        <v>2237</v>
      </c>
      <c r="J17328" s="267">
        <v>0.25</v>
      </c>
      <c r="K17328" s="83" t="str">
        <f>IFERROR(IFERROR(VLOOKUP(I17328,'DE-PARA'!B:D,3,0),VLOOKUP(I17328,'DE-PARA'!C:D,2,0)),"NÃO ENCONTRADO")</f>
        <v>Entrada Conta Aplicação (+)</v>
      </c>
      <c r="L17328" s="50" t="str">
        <f>VLOOKUP(K17328,'Base -Receita-Despesa'!$B:$AS,1,FALSE)</f>
        <v>ENTRADA CONTA APLICAÇÃO (+)</v>
      </c>
    </row>
    <row r="17329" spans="1:12" x14ac:dyDescent="0.3">
      <c r="A17329" s="82" t="str">
        <f t="shared" si="542"/>
        <v>2020</v>
      </c>
      <c r="B17329" s="260" t="s">
        <v>2228</v>
      </c>
      <c r="C17329" s="261" t="s">
        <v>138</v>
      </c>
      <c r="D17329" s="74" t="str">
        <f t="shared" si="541"/>
        <v>fev/2020</v>
      </c>
      <c r="E17329" s="264">
        <v>43880</v>
      </c>
      <c r="F17329" s="282">
        <v>46872</v>
      </c>
      <c r="G17329" s="282" t="s">
        <v>2229</v>
      </c>
      <c r="H17329" s="265" t="s">
        <v>4514</v>
      </c>
      <c r="I17329" s="265" t="s">
        <v>2181</v>
      </c>
      <c r="J17329" s="266">
        <v>-2373</v>
      </c>
      <c r="K17329" s="83" t="str">
        <f>IFERROR(IFERROR(VLOOKUP(I17329,'DE-PARA'!B:D,3,0),VLOOKUP(I17329,'DE-PARA'!C:D,2,0)),"NÃO ENCONTRADO")</f>
        <v>Materiais</v>
      </c>
      <c r="L17329" s="50" t="str">
        <f>VLOOKUP(K17329,'Base -Receita-Despesa'!$B:$AS,1,FALSE)</f>
        <v>Materiais</v>
      </c>
    </row>
    <row r="17330" spans="1:12" x14ac:dyDescent="0.3">
      <c r="A17330" s="82" t="str">
        <f t="shared" si="542"/>
        <v>2020</v>
      </c>
      <c r="B17330" s="260" t="s">
        <v>2228</v>
      </c>
      <c r="C17330" s="261" t="s">
        <v>138</v>
      </c>
      <c r="D17330" s="74" t="str">
        <f t="shared" si="541"/>
        <v>fev/2020</v>
      </c>
      <c r="E17330" s="264">
        <v>43880</v>
      </c>
      <c r="F17330" s="282">
        <v>46827</v>
      </c>
      <c r="G17330" s="282" t="s">
        <v>2229</v>
      </c>
      <c r="H17330" s="265" t="s">
        <v>4514</v>
      </c>
      <c r="I17330" s="265" t="s">
        <v>2182</v>
      </c>
      <c r="J17330" s="266">
        <v>-1040</v>
      </c>
      <c r="K17330" s="83" t="str">
        <f>IFERROR(IFERROR(VLOOKUP(I17330,'DE-PARA'!B:D,3,0),VLOOKUP(I17330,'DE-PARA'!C:D,2,0)),"NÃO ENCONTRADO")</f>
        <v>Materiais</v>
      </c>
      <c r="L17330" s="50" t="str">
        <f>VLOOKUP(K17330,'Base -Receita-Despesa'!$B:$AS,1,FALSE)</f>
        <v>Materiais</v>
      </c>
    </row>
    <row r="17331" spans="1:12" x14ac:dyDescent="0.3">
      <c r="A17331" s="82" t="str">
        <f t="shared" si="542"/>
        <v>2020</v>
      </c>
      <c r="B17331" s="260" t="s">
        <v>2228</v>
      </c>
      <c r="C17331" s="261" t="s">
        <v>138</v>
      </c>
      <c r="D17331" s="74" t="str">
        <f t="shared" si="541"/>
        <v>fev/2020</v>
      </c>
      <c r="E17331" s="264">
        <v>43880</v>
      </c>
      <c r="F17331" s="282">
        <v>347283</v>
      </c>
      <c r="G17331" s="282" t="s">
        <v>2229</v>
      </c>
      <c r="H17331" s="265" t="s">
        <v>5238</v>
      </c>
      <c r="I17331" s="265" t="s">
        <v>2181</v>
      </c>
      <c r="J17331" s="266">
        <v>-3505</v>
      </c>
      <c r="K17331" s="83" t="str">
        <f>IFERROR(IFERROR(VLOOKUP(I17331,'DE-PARA'!B:D,3,0),VLOOKUP(I17331,'DE-PARA'!C:D,2,0)),"NÃO ENCONTRADO")</f>
        <v>Materiais</v>
      </c>
      <c r="L17331" s="50" t="str">
        <f>VLOOKUP(K17331,'Base -Receita-Despesa'!$B:$AS,1,FALSE)</f>
        <v>Materiais</v>
      </c>
    </row>
    <row r="17332" spans="1:12" x14ac:dyDescent="0.3">
      <c r="A17332" s="82" t="str">
        <f t="shared" si="542"/>
        <v>2020</v>
      </c>
      <c r="B17332" s="260" t="s">
        <v>2228</v>
      </c>
      <c r="C17332" s="261" t="s">
        <v>138</v>
      </c>
      <c r="D17332" s="74" t="str">
        <f t="shared" si="541"/>
        <v>fev/2020</v>
      </c>
      <c r="E17332" s="264">
        <v>43880</v>
      </c>
      <c r="F17332" s="282">
        <v>509500</v>
      </c>
      <c r="G17332" s="282" t="s">
        <v>2229</v>
      </c>
      <c r="H17332" s="265" t="s">
        <v>5163</v>
      </c>
      <c r="I17332" s="265" t="s">
        <v>846</v>
      </c>
      <c r="J17332" s="266">
        <v>-1605.11</v>
      </c>
      <c r="K17332" s="83" t="str">
        <f>IFERROR(IFERROR(VLOOKUP(I17332,'DE-PARA'!B:D,3,0),VLOOKUP(I17332,'DE-PARA'!C:D,2,0)),"NÃO ENCONTRADO")</f>
        <v>Pessoal</v>
      </c>
      <c r="L17332" s="50" t="str">
        <f>VLOOKUP(K17332,'Base -Receita-Despesa'!$B:$AS,1,FALSE)</f>
        <v>Pessoal</v>
      </c>
    </row>
    <row r="17333" spans="1:12" x14ac:dyDescent="0.3">
      <c r="A17333" s="82" t="str">
        <f t="shared" si="542"/>
        <v>2020</v>
      </c>
      <c r="B17333" s="260" t="s">
        <v>2228</v>
      </c>
      <c r="C17333" s="261" t="s">
        <v>138</v>
      </c>
      <c r="D17333" s="74" t="str">
        <f t="shared" si="541"/>
        <v>fev/2020</v>
      </c>
      <c r="E17333" s="264">
        <v>43880</v>
      </c>
      <c r="F17333" s="282">
        <v>2</v>
      </c>
      <c r="G17333" s="282" t="s">
        <v>2229</v>
      </c>
      <c r="H17333" s="265" t="s">
        <v>5049</v>
      </c>
      <c r="I17333" s="265" t="s">
        <v>2176</v>
      </c>
      <c r="J17333" s="266">
        <v>-124899.3</v>
      </c>
      <c r="K17333" s="83" t="str">
        <f>IFERROR(IFERROR(VLOOKUP(I17333,'DE-PARA'!B:D,3,0),VLOOKUP(I17333,'DE-PARA'!C:D,2,0)),"NÃO ENCONTRADO")</f>
        <v>Pessoal</v>
      </c>
      <c r="L17333" s="50" t="str">
        <f>VLOOKUP(K17333,'Base -Receita-Despesa'!$B:$AS,1,FALSE)</f>
        <v>Pessoal</v>
      </c>
    </row>
    <row r="17334" spans="1:12" x14ac:dyDescent="0.3">
      <c r="A17334" s="82" t="str">
        <f t="shared" si="542"/>
        <v>2020</v>
      </c>
      <c r="B17334" s="260" t="s">
        <v>2228</v>
      </c>
      <c r="C17334" s="261" t="s">
        <v>138</v>
      </c>
      <c r="D17334" s="74" t="str">
        <f t="shared" si="541"/>
        <v>fev/2020</v>
      </c>
      <c r="E17334" s="264">
        <v>43880</v>
      </c>
      <c r="F17334" s="282">
        <v>440</v>
      </c>
      <c r="G17334" s="282" t="s">
        <v>2229</v>
      </c>
      <c r="H17334" s="265" t="s">
        <v>5169</v>
      </c>
      <c r="I17334" s="265" t="s">
        <v>215</v>
      </c>
      <c r="J17334" s="266">
        <v>-11250</v>
      </c>
      <c r="K17334" s="83" t="str">
        <f>IFERROR(IFERROR(VLOOKUP(I17334,'DE-PARA'!B:D,3,0),VLOOKUP(I17334,'DE-PARA'!C:D,2,0)),"NÃO ENCONTRADO")</f>
        <v>Serviços</v>
      </c>
      <c r="L17334" s="50" t="str">
        <f>VLOOKUP(K17334,'Base -Receita-Despesa'!$B:$AS,1,FALSE)</f>
        <v>Serviços</v>
      </c>
    </row>
    <row r="17335" spans="1:12" x14ac:dyDescent="0.3">
      <c r="A17335" s="82" t="str">
        <f t="shared" si="542"/>
        <v>2020</v>
      </c>
      <c r="B17335" s="260" t="s">
        <v>2228</v>
      </c>
      <c r="C17335" s="261" t="s">
        <v>138</v>
      </c>
      <c r="D17335" s="74" t="str">
        <f t="shared" si="541"/>
        <v>fev/2020</v>
      </c>
      <c r="E17335" s="264">
        <v>43880</v>
      </c>
      <c r="F17335" s="282">
        <v>318</v>
      </c>
      <c r="G17335" s="282" t="s">
        <v>2229</v>
      </c>
      <c r="H17335" s="265" t="s">
        <v>5156</v>
      </c>
      <c r="I17335" s="265" t="s">
        <v>164</v>
      </c>
      <c r="J17335" s="266">
        <v>-6600</v>
      </c>
      <c r="K17335" s="83" t="str">
        <f>IFERROR(IFERROR(VLOOKUP(I17335,'DE-PARA'!B:D,3,0),VLOOKUP(I17335,'DE-PARA'!C:D,2,0)),"NÃO ENCONTRADO")</f>
        <v>Concessionárias (água, luz e telefone)</v>
      </c>
      <c r="L17335" s="50" t="str">
        <f>VLOOKUP(K17335,'Base -Receita-Despesa'!$B:$AS,1,FALSE)</f>
        <v>Concessionárias (água, luz e telefone)</v>
      </c>
    </row>
    <row r="17336" spans="1:12" x14ac:dyDescent="0.3">
      <c r="A17336" s="82" t="str">
        <f t="shared" si="542"/>
        <v>2020</v>
      </c>
      <c r="B17336" s="260" t="s">
        <v>2228</v>
      </c>
      <c r="C17336" s="261" t="s">
        <v>138</v>
      </c>
      <c r="D17336" s="74" t="str">
        <f t="shared" si="541"/>
        <v>fev/2020</v>
      </c>
      <c r="E17336" s="264">
        <v>43880</v>
      </c>
      <c r="F17336" s="282">
        <v>27095</v>
      </c>
      <c r="G17336" s="282" t="s">
        <v>2229</v>
      </c>
      <c r="H17336" s="265" t="s">
        <v>5239</v>
      </c>
      <c r="I17336" s="265" t="s">
        <v>2182</v>
      </c>
      <c r="J17336" s="265">
        <v>-952</v>
      </c>
      <c r="K17336" s="83" t="str">
        <f>IFERROR(IFERROR(VLOOKUP(I17336,'DE-PARA'!B:D,3,0),VLOOKUP(I17336,'DE-PARA'!C:D,2,0)),"NÃO ENCONTRADO")</f>
        <v>Materiais</v>
      </c>
      <c r="L17336" s="50" t="str">
        <f>VLOOKUP(K17336,'Base -Receita-Despesa'!$B:$AS,1,FALSE)</f>
        <v>Materiais</v>
      </c>
    </row>
    <row r="17337" spans="1:12" x14ac:dyDescent="0.3">
      <c r="A17337" s="82" t="str">
        <f t="shared" si="542"/>
        <v>2020</v>
      </c>
      <c r="B17337" s="260" t="s">
        <v>2228</v>
      </c>
      <c r="C17337" s="261" t="s">
        <v>138</v>
      </c>
      <c r="D17337" s="74" t="str">
        <f t="shared" si="541"/>
        <v>fev/2020</v>
      </c>
      <c r="E17337" s="264">
        <v>43880</v>
      </c>
      <c r="F17337" s="282" t="s">
        <v>2326</v>
      </c>
      <c r="G17337" s="282" t="s">
        <v>2229</v>
      </c>
      <c r="H17337" s="265" t="s">
        <v>5224</v>
      </c>
      <c r="I17337" s="265" t="s">
        <v>2209</v>
      </c>
      <c r="J17337" s="265">
        <v>-263.16000000000003</v>
      </c>
      <c r="K17337" s="83" t="str">
        <f>IFERROR(IFERROR(VLOOKUP(I17337,'DE-PARA'!B:D,3,0),VLOOKUP(I17337,'DE-PARA'!C:D,2,0)),"NÃO ENCONTRADO")</f>
        <v>Despesas com Viagens</v>
      </c>
      <c r="L17337" s="50" t="str">
        <f>VLOOKUP(K17337,'Base -Receita-Despesa'!$B:$AS,1,FALSE)</f>
        <v>Despesas com Viagens</v>
      </c>
    </row>
    <row r="17338" spans="1:12" x14ac:dyDescent="0.3">
      <c r="A17338" s="82" t="str">
        <f t="shared" si="542"/>
        <v>2020</v>
      </c>
      <c r="B17338" s="260" t="s">
        <v>2228</v>
      </c>
      <c r="C17338" s="261" t="s">
        <v>138</v>
      </c>
      <c r="D17338" s="74" t="str">
        <f t="shared" si="541"/>
        <v>fev/2020</v>
      </c>
      <c r="E17338" s="264">
        <v>43880</v>
      </c>
      <c r="F17338" s="282">
        <v>8090</v>
      </c>
      <c r="G17338" s="282" t="s">
        <v>2229</v>
      </c>
      <c r="H17338" s="265" t="s">
        <v>2316</v>
      </c>
      <c r="I17338" s="265" t="s">
        <v>2181</v>
      </c>
      <c r="J17338" s="265">
        <v>-649.75</v>
      </c>
      <c r="K17338" s="83" t="str">
        <f>IFERROR(IFERROR(VLOOKUP(I17338,'DE-PARA'!B:D,3,0),VLOOKUP(I17338,'DE-PARA'!C:D,2,0)),"NÃO ENCONTRADO")</f>
        <v>Materiais</v>
      </c>
      <c r="L17338" s="50" t="str">
        <f>VLOOKUP(K17338,'Base -Receita-Despesa'!$B:$AS,1,FALSE)</f>
        <v>Materiais</v>
      </c>
    </row>
    <row r="17339" spans="1:12" x14ac:dyDescent="0.3">
      <c r="A17339" s="82" t="str">
        <f t="shared" si="542"/>
        <v>2020</v>
      </c>
      <c r="B17339" s="260" t="s">
        <v>2228</v>
      </c>
      <c r="C17339" s="261" t="s">
        <v>138</v>
      </c>
      <c r="D17339" s="74" t="str">
        <f t="shared" si="541"/>
        <v>fev/2020</v>
      </c>
      <c r="E17339" s="264">
        <v>43880</v>
      </c>
      <c r="F17339" s="282">
        <v>8091</v>
      </c>
      <c r="G17339" s="282" t="s">
        <v>2229</v>
      </c>
      <c r="H17339" s="265" t="s">
        <v>2316</v>
      </c>
      <c r="I17339" s="265" t="s">
        <v>2181</v>
      </c>
      <c r="J17339" s="265">
        <v>-330.68</v>
      </c>
      <c r="K17339" s="83" t="str">
        <f>IFERROR(IFERROR(VLOOKUP(I17339,'DE-PARA'!B:D,3,0),VLOOKUP(I17339,'DE-PARA'!C:D,2,0)),"NÃO ENCONTRADO")</f>
        <v>Materiais</v>
      </c>
      <c r="L17339" s="50" t="str">
        <f>VLOOKUP(K17339,'Base -Receita-Despesa'!$B:$AS,1,FALSE)</f>
        <v>Materiais</v>
      </c>
    </row>
    <row r="17340" spans="1:12" x14ac:dyDescent="0.3">
      <c r="A17340" s="82" t="str">
        <f t="shared" si="542"/>
        <v>2020</v>
      </c>
      <c r="B17340" s="260" t="s">
        <v>2228</v>
      </c>
      <c r="C17340" s="261" t="s">
        <v>138</v>
      </c>
      <c r="D17340" s="74" t="str">
        <f t="shared" si="541"/>
        <v>fev/2020</v>
      </c>
      <c r="E17340" s="264">
        <v>43880</v>
      </c>
      <c r="F17340" s="282">
        <v>7318</v>
      </c>
      <c r="G17340" s="282" t="s">
        <v>2229</v>
      </c>
      <c r="H17340" s="265" t="s">
        <v>5216</v>
      </c>
      <c r="I17340" s="265" t="s">
        <v>2182</v>
      </c>
      <c r="J17340" s="265">
        <v>-600</v>
      </c>
      <c r="K17340" s="83" t="str">
        <f>IFERROR(IFERROR(VLOOKUP(I17340,'DE-PARA'!B:D,3,0),VLOOKUP(I17340,'DE-PARA'!C:D,2,0)),"NÃO ENCONTRADO")</f>
        <v>Materiais</v>
      </c>
      <c r="L17340" s="50" t="str">
        <f>VLOOKUP(K17340,'Base -Receita-Despesa'!$B:$AS,1,FALSE)</f>
        <v>Materiais</v>
      </c>
    </row>
    <row r="17341" spans="1:12" x14ac:dyDescent="0.3">
      <c r="A17341" s="82" t="str">
        <f t="shared" si="542"/>
        <v>2020</v>
      </c>
      <c r="B17341" s="260" t="s">
        <v>2228</v>
      </c>
      <c r="C17341" s="261" t="s">
        <v>138</v>
      </c>
      <c r="D17341" s="74" t="str">
        <f t="shared" si="541"/>
        <v>fev/2020</v>
      </c>
      <c r="E17341" s="264">
        <v>43880</v>
      </c>
      <c r="F17341" s="282">
        <v>18342</v>
      </c>
      <c r="G17341" s="282" t="s">
        <v>2229</v>
      </c>
      <c r="H17341" s="265" t="s">
        <v>3145</v>
      </c>
      <c r="I17341" s="265" t="s">
        <v>2182</v>
      </c>
      <c r="J17341" s="265">
        <v>-643.5</v>
      </c>
      <c r="K17341" s="83" t="str">
        <f>IFERROR(IFERROR(VLOOKUP(I17341,'DE-PARA'!B:D,3,0),VLOOKUP(I17341,'DE-PARA'!C:D,2,0)),"NÃO ENCONTRADO")</f>
        <v>Materiais</v>
      </c>
      <c r="L17341" s="50" t="str">
        <f>VLOOKUP(K17341,'Base -Receita-Despesa'!$B:$AS,1,FALSE)</f>
        <v>Materiais</v>
      </c>
    </row>
    <row r="17342" spans="1:12" x14ac:dyDescent="0.3">
      <c r="A17342" s="82" t="str">
        <f t="shared" si="542"/>
        <v>2020</v>
      </c>
      <c r="B17342" s="260" t="s">
        <v>2228</v>
      </c>
      <c r="C17342" s="261" t="s">
        <v>138</v>
      </c>
      <c r="D17342" s="74" t="str">
        <f t="shared" si="541"/>
        <v>fev/2020</v>
      </c>
      <c r="E17342" s="264">
        <v>43880</v>
      </c>
      <c r="F17342" s="282">
        <v>18338</v>
      </c>
      <c r="G17342" s="282" t="s">
        <v>2229</v>
      </c>
      <c r="H17342" s="265" t="s">
        <v>3145</v>
      </c>
      <c r="I17342" s="265" t="s">
        <v>2182</v>
      </c>
      <c r="J17342" s="265">
        <v>-371</v>
      </c>
      <c r="K17342" s="83" t="str">
        <f>IFERROR(IFERROR(VLOOKUP(I17342,'DE-PARA'!B:D,3,0),VLOOKUP(I17342,'DE-PARA'!C:D,2,0)),"NÃO ENCONTRADO")</f>
        <v>Materiais</v>
      </c>
      <c r="L17342" s="50" t="str">
        <f>VLOOKUP(K17342,'Base -Receita-Despesa'!$B:$AS,1,FALSE)</f>
        <v>Materiais</v>
      </c>
    </row>
    <row r="17343" spans="1:12" x14ac:dyDescent="0.3">
      <c r="A17343" s="82" t="str">
        <f t="shared" si="542"/>
        <v>2020</v>
      </c>
      <c r="B17343" s="260" t="s">
        <v>2228</v>
      </c>
      <c r="C17343" s="261" t="s">
        <v>138</v>
      </c>
      <c r="D17343" s="74" t="str">
        <f t="shared" si="541"/>
        <v>fev/2020</v>
      </c>
      <c r="E17343" s="264">
        <v>43880</v>
      </c>
      <c r="F17343" s="282" t="s">
        <v>1261</v>
      </c>
      <c r="G17343" s="282" t="s">
        <v>2229</v>
      </c>
      <c r="H17343" s="265" t="s">
        <v>2250</v>
      </c>
      <c r="I17343" s="265" t="s">
        <v>135</v>
      </c>
      <c r="J17343" s="265">
        <v>-9.5</v>
      </c>
      <c r="K17343" s="83" t="str">
        <f>IFERROR(IFERROR(VLOOKUP(I17343,'DE-PARA'!B:D,3,0),VLOOKUP(I17343,'DE-PARA'!C:D,2,0)),"NÃO ENCONTRADO")</f>
        <v>Outras Saídas</v>
      </c>
      <c r="L17343" s="50" t="str">
        <f>VLOOKUP(K17343,'Base -Receita-Despesa'!$B:$AS,1,FALSE)</f>
        <v>Outras Saídas</v>
      </c>
    </row>
    <row r="17344" spans="1:12" x14ac:dyDescent="0.3">
      <c r="A17344" s="82" t="str">
        <f t="shared" si="542"/>
        <v>2020</v>
      </c>
      <c r="B17344" s="260" t="s">
        <v>2228</v>
      </c>
      <c r="C17344" s="261" t="s">
        <v>138</v>
      </c>
      <c r="D17344" s="74" t="str">
        <f t="shared" si="541"/>
        <v>fev/2020</v>
      </c>
      <c r="E17344" s="264">
        <v>43880</v>
      </c>
      <c r="F17344" s="282" t="s">
        <v>1261</v>
      </c>
      <c r="G17344" s="282" t="s">
        <v>2229</v>
      </c>
      <c r="H17344" s="265" t="s">
        <v>2250</v>
      </c>
      <c r="I17344" s="265" t="s">
        <v>135</v>
      </c>
      <c r="J17344" s="265">
        <v>-9.5</v>
      </c>
      <c r="K17344" s="83" t="str">
        <f>IFERROR(IFERROR(VLOOKUP(I17344,'DE-PARA'!B:D,3,0),VLOOKUP(I17344,'DE-PARA'!C:D,2,0)),"NÃO ENCONTRADO")</f>
        <v>Outras Saídas</v>
      </c>
      <c r="L17344" s="50" t="str">
        <f>VLOOKUP(K17344,'Base -Receita-Despesa'!$B:$AS,1,FALSE)</f>
        <v>Outras Saídas</v>
      </c>
    </row>
    <row r="17345" spans="1:12" x14ac:dyDescent="0.3">
      <c r="A17345" s="82" t="str">
        <f t="shared" si="542"/>
        <v>2020</v>
      </c>
      <c r="B17345" s="260" t="s">
        <v>2228</v>
      </c>
      <c r="C17345" s="261" t="s">
        <v>138</v>
      </c>
      <c r="D17345" s="74" t="str">
        <f t="shared" si="541"/>
        <v>fev/2020</v>
      </c>
      <c r="E17345" s="264">
        <v>43880</v>
      </c>
      <c r="F17345" s="282" t="s">
        <v>1261</v>
      </c>
      <c r="G17345" s="282" t="s">
        <v>2229</v>
      </c>
      <c r="H17345" s="265" t="s">
        <v>2250</v>
      </c>
      <c r="I17345" s="265" t="s">
        <v>135</v>
      </c>
      <c r="J17345" s="265">
        <v>-9.5</v>
      </c>
      <c r="K17345" s="83" t="str">
        <f>IFERROR(IFERROR(VLOOKUP(I17345,'DE-PARA'!B:D,3,0),VLOOKUP(I17345,'DE-PARA'!C:D,2,0)),"NÃO ENCONTRADO")</f>
        <v>Outras Saídas</v>
      </c>
      <c r="L17345" s="50" t="str">
        <f>VLOOKUP(K17345,'Base -Receita-Despesa'!$B:$AS,1,FALSE)</f>
        <v>Outras Saídas</v>
      </c>
    </row>
    <row r="17346" spans="1:12" x14ac:dyDescent="0.3">
      <c r="A17346" s="82" t="str">
        <f t="shared" si="542"/>
        <v>2020</v>
      </c>
      <c r="B17346" s="260" t="s">
        <v>2228</v>
      </c>
      <c r="C17346" s="261" t="s">
        <v>138</v>
      </c>
      <c r="D17346" s="74" t="str">
        <f t="shared" si="541"/>
        <v>fev/2020</v>
      </c>
      <c r="E17346" s="264">
        <v>43880</v>
      </c>
      <c r="F17346" s="282" t="s">
        <v>1261</v>
      </c>
      <c r="G17346" s="282" t="s">
        <v>2229</v>
      </c>
      <c r="H17346" s="265" t="s">
        <v>2250</v>
      </c>
      <c r="I17346" s="265" t="s">
        <v>135</v>
      </c>
      <c r="J17346" s="265">
        <v>-9.5</v>
      </c>
      <c r="K17346" s="83" t="str">
        <f>IFERROR(IFERROR(VLOOKUP(I17346,'DE-PARA'!B:D,3,0),VLOOKUP(I17346,'DE-PARA'!C:D,2,0)),"NÃO ENCONTRADO")</f>
        <v>Outras Saídas</v>
      </c>
      <c r="L17346" s="50" t="str">
        <f>VLOOKUP(K17346,'Base -Receita-Despesa'!$B:$AS,1,FALSE)</f>
        <v>Outras Saídas</v>
      </c>
    </row>
    <row r="17347" spans="1:12" x14ac:dyDescent="0.3">
      <c r="A17347" s="82" t="str">
        <f t="shared" si="542"/>
        <v>2020</v>
      </c>
      <c r="B17347" s="260" t="s">
        <v>2228</v>
      </c>
      <c r="C17347" s="261" t="s">
        <v>138</v>
      </c>
      <c r="D17347" s="74" t="str">
        <f t="shared" si="541"/>
        <v>fev/2020</v>
      </c>
      <c r="E17347" s="264">
        <v>43880</v>
      </c>
      <c r="F17347" s="282" t="s">
        <v>1261</v>
      </c>
      <c r="G17347" s="282" t="s">
        <v>2229</v>
      </c>
      <c r="H17347" s="265" t="s">
        <v>2250</v>
      </c>
      <c r="I17347" s="265" t="s">
        <v>135</v>
      </c>
      <c r="J17347" s="265">
        <v>-9.5</v>
      </c>
      <c r="K17347" s="83" t="str">
        <f>IFERROR(IFERROR(VLOOKUP(I17347,'DE-PARA'!B:D,3,0),VLOOKUP(I17347,'DE-PARA'!C:D,2,0)),"NÃO ENCONTRADO")</f>
        <v>Outras Saídas</v>
      </c>
      <c r="L17347" s="50" t="str">
        <f>VLOOKUP(K17347,'Base -Receita-Despesa'!$B:$AS,1,FALSE)</f>
        <v>Outras Saídas</v>
      </c>
    </row>
    <row r="17348" spans="1:12" x14ac:dyDescent="0.3">
      <c r="A17348" s="82" t="str">
        <f t="shared" si="542"/>
        <v>2020</v>
      </c>
      <c r="B17348" s="260" t="s">
        <v>2228</v>
      </c>
      <c r="C17348" s="261" t="s">
        <v>138</v>
      </c>
      <c r="D17348" s="74" t="str">
        <f t="shared" ref="D17348:D17411" si="543">TEXT(E17348,"mmm/aaaa")</f>
        <v>fev/2020</v>
      </c>
      <c r="E17348" s="264">
        <v>43880</v>
      </c>
      <c r="F17348" s="282" t="s">
        <v>1261</v>
      </c>
      <c r="G17348" s="282" t="s">
        <v>2229</v>
      </c>
      <c r="H17348" s="265" t="s">
        <v>2250</v>
      </c>
      <c r="I17348" s="265" t="s">
        <v>135</v>
      </c>
      <c r="J17348" s="265">
        <v>-9.5</v>
      </c>
      <c r="K17348" s="83" t="str">
        <f>IFERROR(IFERROR(VLOOKUP(I17348,'DE-PARA'!B:D,3,0),VLOOKUP(I17348,'DE-PARA'!C:D,2,0)),"NÃO ENCONTRADO")</f>
        <v>Outras Saídas</v>
      </c>
      <c r="L17348" s="50" t="str">
        <f>VLOOKUP(K17348,'Base -Receita-Despesa'!$B:$AS,1,FALSE)</f>
        <v>Outras Saídas</v>
      </c>
    </row>
    <row r="17349" spans="1:12" x14ac:dyDescent="0.3">
      <c r="A17349" s="82" t="str">
        <f t="shared" si="542"/>
        <v>2020</v>
      </c>
      <c r="B17349" s="260" t="s">
        <v>2228</v>
      </c>
      <c r="C17349" s="261" t="s">
        <v>138</v>
      </c>
      <c r="D17349" s="74" t="str">
        <f t="shared" si="543"/>
        <v>fev/2020</v>
      </c>
      <c r="E17349" s="264">
        <v>43880</v>
      </c>
      <c r="F17349" s="282" t="s">
        <v>1261</v>
      </c>
      <c r="G17349" s="282" t="s">
        <v>2229</v>
      </c>
      <c r="H17349" s="265" t="s">
        <v>2250</v>
      </c>
      <c r="I17349" s="265" t="s">
        <v>135</v>
      </c>
      <c r="J17349" s="265">
        <v>-9.5</v>
      </c>
      <c r="K17349" s="83" t="str">
        <f>IFERROR(IFERROR(VLOOKUP(I17349,'DE-PARA'!B:D,3,0),VLOOKUP(I17349,'DE-PARA'!C:D,2,0)),"NÃO ENCONTRADO")</f>
        <v>Outras Saídas</v>
      </c>
      <c r="L17349" s="50" t="str">
        <f>VLOOKUP(K17349,'Base -Receita-Despesa'!$B:$AS,1,FALSE)</f>
        <v>Outras Saídas</v>
      </c>
    </row>
    <row r="17350" spans="1:12" x14ac:dyDescent="0.3">
      <c r="A17350" s="82" t="str">
        <f t="shared" si="542"/>
        <v>2020</v>
      </c>
      <c r="B17350" s="260" t="s">
        <v>2228</v>
      </c>
      <c r="C17350" s="261" t="s">
        <v>138</v>
      </c>
      <c r="D17350" s="74" t="str">
        <f t="shared" si="543"/>
        <v>fev/2020</v>
      </c>
      <c r="E17350" s="264">
        <v>43880</v>
      </c>
      <c r="F17350" s="282" t="s">
        <v>1261</v>
      </c>
      <c r="G17350" s="282" t="s">
        <v>2229</v>
      </c>
      <c r="H17350" s="265" t="s">
        <v>2250</v>
      </c>
      <c r="I17350" s="265" t="s">
        <v>135</v>
      </c>
      <c r="J17350" s="265">
        <v>-9.5</v>
      </c>
      <c r="K17350" s="83" t="str">
        <f>IFERROR(IFERROR(VLOOKUP(I17350,'DE-PARA'!B:D,3,0),VLOOKUP(I17350,'DE-PARA'!C:D,2,0)),"NÃO ENCONTRADO")</f>
        <v>Outras Saídas</v>
      </c>
      <c r="L17350" s="50" t="str">
        <f>VLOOKUP(K17350,'Base -Receita-Despesa'!$B:$AS,1,FALSE)</f>
        <v>Outras Saídas</v>
      </c>
    </row>
    <row r="17351" spans="1:12" x14ac:dyDescent="0.3">
      <c r="A17351" s="82" t="str">
        <f t="shared" si="542"/>
        <v>2020</v>
      </c>
      <c r="B17351" s="260" t="s">
        <v>2228</v>
      </c>
      <c r="C17351" s="261" t="s">
        <v>138</v>
      </c>
      <c r="D17351" s="74" t="str">
        <f t="shared" si="543"/>
        <v>fev/2020</v>
      </c>
      <c r="E17351" s="264">
        <v>43880</v>
      </c>
      <c r="F17351" s="282" t="s">
        <v>1070</v>
      </c>
      <c r="G17351" s="282" t="s">
        <v>2229</v>
      </c>
      <c r="H17351" s="265" t="s">
        <v>1071</v>
      </c>
      <c r="I17351" s="265" t="s">
        <v>2237</v>
      </c>
      <c r="J17351" s="266">
        <v>155158.5</v>
      </c>
      <c r="K17351" s="83" t="str">
        <f>IFERROR(IFERROR(VLOOKUP(I17351,'DE-PARA'!B:D,3,0),VLOOKUP(I17351,'DE-PARA'!C:D,2,0)),"NÃO ENCONTRADO")</f>
        <v>Entrada Conta Aplicação (+)</v>
      </c>
      <c r="L17351" s="50" t="str">
        <f>VLOOKUP(K17351,'Base -Receita-Despesa'!$B:$AS,1,FALSE)</f>
        <v>ENTRADA CONTA APLICAÇÃO (+)</v>
      </c>
    </row>
    <row r="17352" spans="1:12" x14ac:dyDescent="0.3">
      <c r="A17352" s="82" t="str">
        <f t="shared" si="542"/>
        <v>2020</v>
      </c>
      <c r="B17352" s="260" t="s">
        <v>2228</v>
      </c>
      <c r="C17352" s="261" t="s">
        <v>138</v>
      </c>
      <c r="D17352" s="74" t="str">
        <f t="shared" si="543"/>
        <v>fev/2020</v>
      </c>
      <c r="E17352" s="264">
        <v>43881</v>
      </c>
      <c r="F17352" s="282" t="s">
        <v>5240</v>
      </c>
      <c r="G17352" s="282" t="s">
        <v>2229</v>
      </c>
      <c r="H17352" s="265" t="s">
        <v>4736</v>
      </c>
      <c r="I17352" s="265" t="s">
        <v>188</v>
      </c>
      <c r="J17352" s="265">
        <v>-611.08000000000004</v>
      </c>
      <c r="K17352" s="83" t="str">
        <f>IFERROR(IFERROR(VLOOKUP(I17352,'DE-PARA'!B:D,3,0),VLOOKUP(I17352,'DE-PARA'!C:D,2,0)),"NÃO ENCONTRADO")</f>
        <v>Serviços</v>
      </c>
      <c r="L17352" s="50" t="str">
        <f>VLOOKUP(K17352,'Base -Receita-Despesa'!$B:$AS,1,FALSE)</f>
        <v>Serviços</v>
      </c>
    </row>
    <row r="17353" spans="1:12" x14ac:dyDescent="0.3">
      <c r="A17353" s="82" t="str">
        <f t="shared" si="542"/>
        <v>2020</v>
      </c>
      <c r="B17353" s="260" t="s">
        <v>2228</v>
      </c>
      <c r="C17353" s="261" t="s">
        <v>138</v>
      </c>
      <c r="D17353" s="74" t="str">
        <f t="shared" si="543"/>
        <v>fev/2020</v>
      </c>
      <c r="E17353" s="264">
        <v>43881</v>
      </c>
      <c r="F17353" s="282" t="s">
        <v>5241</v>
      </c>
      <c r="G17353" s="282" t="s">
        <v>2229</v>
      </c>
      <c r="H17353" s="265" t="s">
        <v>4736</v>
      </c>
      <c r="I17353" s="265" t="s">
        <v>179</v>
      </c>
      <c r="J17353" s="265">
        <v>-13.05</v>
      </c>
      <c r="K17353" s="83" t="str">
        <f>IFERROR(IFERROR(VLOOKUP(I17353,'DE-PARA'!B:D,3,0),VLOOKUP(I17353,'DE-PARA'!C:D,2,0)),"NÃO ENCONTRADO")</f>
        <v>Serviços</v>
      </c>
      <c r="L17353" s="50" t="str">
        <f>VLOOKUP(K17353,'Base -Receita-Despesa'!$B:$AS,1,FALSE)</f>
        <v>Serviços</v>
      </c>
    </row>
    <row r="17354" spans="1:12" x14ac:dyDescent="0.3">
      <c r="A17354" s="82" t="str">
        <f t="shared" si="542"/>
        <v>2020</v>
      </c>
      <c r="B17354" s="260" t="s">
        <v>2228</v>
      </c>
      <c r="C17354" s="261" t="s">
        <v>138</v>
      </c>
      <c r="D17354" s="74" t="str">
        <f t="shared" si="543"/>
        <v>fev/2020</v>
      </c>
      <c r="E17354" s="264">
        <v>43881</v>
      </c>
      <c r="F17354" s="282" t="s">
        <v>5242</v>
      </c>
      <c r="G17354" s="282" t="s">
        <v>2229</v>
      </c>
      <c r="H17354" s="265" t="s">
        <v>2654</v>
      </c>
      <c r="I17354" s="265" t="s">
        <v>120</v>
      </c>
      <c r="J17354" s="265">
        <v>-25.17</v>
      </c>
      <c r="K17354" s="83" t="str">
        <f>IFERROR(IFERROR(VLOOKUP(I17354,'DE-PARA'!B:D,3,0),VLOOKUP(I17354,'DE-PARA'!C:D,2,0)),"NÃO ENCONTRADO")</f>
        <v>Serviços</v>
      </c>
      <c r="L17354" s="50" t="str">
        <f>VLOOKUP(K17354,'Base -Receita-Despesa'!$B:$AS,1,FALSE)</f>
        <v>Serviços</v>
      </c>
    </row>
    <row r="17355" spans="1:12" x14ac:dyDescent="0.3">
      <c r="A17355" s="82" t="str">
        <f t="shared" si="542"/>
        <v>2020</v>
      </c>
      <c r="B17355" s="260" t="s">
        <v>2228</v>
      </c>
      <c r="C17355" s="261" t="s">
        <v>138</v>
      </c>
      <c r="D17355" s="74" t="str">
        <f t="shared" si="543"/>
        <v>fev/2020</v>
      </c>
      <c r="E17355" s="264">
        <v>43881</v>
      </c>
      <c r="F17355" s="282" t="s">
        <v>3028</v>
      </c>
      <c r="G17355" s="282" t="s">
        <v>2229</v>
      </c>
      <c r="H17355" s="265" t="s">
        <v>4753</v>
      </c>
      <c r="I17355" s="265" t="s">
        <v>2176</v>
      </c>
      <c r="J17355" s="266">
        <v>-6007.54</v>
      </c>
      <c r="K17355" s="83" t="str">
        <f>IFERROR(IFERROR(VLOOKUP(I17355,'DE-PARA'!B:D,3,0),VLOOKUP(I17355,'DE-PARA'!C:D,2,0)),"NÃO ENCONTRADO")</f>
        <v>Pessoal</v>
      </c>
      <c r="L17355" s="50" t="str">
        <f>VLOOKUP(K17355,'Base -Receita-Despesa'!$B:$AS,1,FALSE)</f>
        <v>Pessoal</v>
      </c>
    </row>
    <row r="17356" spans="1:12" x14ac:dyDescent="0.3">
      <c r="A17356" s="82" t="str">
        <f t="shared" si="542"/>
        <v>2020</v>
      </c>
      <c r="B17356" s="260" t="s">
        <v>2228</v>
      </c>
      <c r="C17356" s="261" t="s">
        <v>138</v>
      </c>
      <c r="D17356" s="74" t="str">
        <f t="shared" si="543"/>
        <v>fev/2020</v>
      </c>
      <c r="E17356" s="264">
        <v>43881</v>
      </c>
      <c r="F17356" s="282" t="s">
        <v>3316</v>
      </c>
      <c r="G17356" s="282" t="s">
        <v>2229</v>
      </c>
      <c r="H17356" s="265" t="s">
        <v>4753</v>
      </c>
      <c r="I17356" s="265" t="s">
        <v>2176</v>
      </c>
      <c r="J17356" s="266">
        <v>-3387.65</v>
      </c>
      <c r="K17356" s="83" t="str">
        <f>IFERROR(IFERROR(VLOOKUP(I17356,'DE-PARA'!B:D,3,0),VLOOKUP(I17356,'DE-PARA'!C:D,2,0)),"NÃO ENCONTRADO")</f>
        <v>Pessoal</v>
      </c>
      <c r="L17356" s="50" t="str">
        <f>VLOOKUP(K17356,'Base -Receita-Despesa'!$B:$AS,1,FALSE)</f>
        <v>Pessoal</v>
      </c>
    </row>
    <row r="17357" spans="1:12" x14ac:dyDescent="0.3">
      <c r="A17357" s="82" t="str">
        <f t="shared" si="542"/>
        <v>2020</v>
      </c>
      <c r="B17357" s="260" t="s">
        <v>2228</v>
      </c>
      <c r="C17357" s="261" t="s">
        <v>138</v>
      </c>
      <c r="D17357" s="74" t="str">
        <f t="shared" si="543"/>
        <v>fev/2020</v>
      </c>
      <c r="E17357" s="264">
        <v>43881</v>
      </c>
      <c r="F17357" s="282" t="s">
        <v>5243</v>
      </c>
      <c r="G17357" s="282" t="s">
        <v>2229</v>
      </c>
      <c r="H17357" s="265" t="s">
        <v>4753</v>
      </c>
      <c r="I17357" s="265" t="s">
        <v>2176</v>
      </c>
      <c r="J17357" s="265">
        <v>-135</v>
      </c>
      <c r="K17357" s="83" t="str">
        <f>IFERROR(IFERROR(VLOOKUP(I17357,'DE-PARA'!B:D,3,0),VLOOKUP(I17357,'DE-PARA'!C:D,2,0)),"NÃO ENCONTRADO")</f>
        <v>Pessoal</v>
      </c>
      <c r="L17357" s="50" t="str">
        <f>VLOOKUP(K17357,'Base -Receita-Despesa'!$B:$AS,1,FALSE)</f>
        <v>Pessoal</v>
      </c>
    </row>
    <row r="17358" spans="1:12" x14ac:dyDescent="0.3">
      <c r="A17358" s="82" t="str">
        <f t="shared" si="542"/>
        <v>2020</v>
      </c>
      <c r="B17358" s="260" t="s">
        <v>2228</v>
      </c>
      <c r="C17358" s="261" t="s">
        <v>138</v>
      </c>
      <c r="D17358" s="74" t="str">
        <f t="shared" si="543"/>
        <v>fev/2020</v>
      </c>
      <c r="E17358" s="264">
        <v>43881</v>
      </c>
      <c r="F17358" s="282" t="s">
        <v>5244</v>
      </c>
      <c r="G17358" s="282" t="s">
        <v>2229</v>
      </c>
      <c r="H17358" s="265" t="s">
        <v>4753</v>
      </c>
      <c r="I17358" s="265" t="s">
        <v>2176</v>
      </c>
      <c r="J17358" s="265">
        <v>-298.2</v>
      </c>
      <c r="K17358" s="83" t="str">
        <f>IFERROR(IFERROR(VLOOKUP(I17358,'DE-PARA'!B:D,3,0),VLOOKUP(I17358,'DE-PARA'!C:D,2,0)),"NÃO ENCONTRADO")</f>
        <v>Pessoal</v>
      </c>
      <c r="L17358" s="50" t="str">
        <f>VLOOKUP(K17358,'Base -Receita-Despesa'!$B:$AS,1,FALSE)</f>
        <v>Pessoal</v>
      </c>
    </row>
    <row r="17359" spans="1:12" x14ac:dyDescent="0.3">
      <c r="A17359" s="82" t="str">
        <f t="shared" si="542"/>
        <v>2020</v>
      </c>
      <c r="B17359" s="260" t="s">
        <v>2228</v>
      </c>
      <c r="C17359" s="261" t="s">
        <v>138</v>
      </c>
      <c r="D17359" s="74" t="str">
        <f t="shared" si="543"/>
        <v>fev/2020</v>
      </c>
      <c r="E17359" s="264">
        <v>43881</v>
      </c>
      <c r="F17359" s="282" t="s">
        <v>5245</v>
      </c>
      <c r="G17359" s="282" t="s">
        <v>2229</v>
      </c>
      <c r="H17359" s="265" t="s">
        <v>2370</v>
      </c>
      <c r="I17359" s="265" t="s">
        <v>145</v>
      </c>
      <c r="J17359" s="265">
        <v>-79.86</v>
      </c>
      <c r="K17359" s="83" t="str">
        <f>IFERROR(IFERROR(VLOOKUP(I17359,'DE-PARA'!B:D,3,0),VLOOKUP(I17359,'DE-PARA'!C:D,2,0)),"NÃO ENCONTRADO")</f>
        <v>Serviços</v>
      </c>
      <c r="L17359" s="50" t="str">
        <f>VLOOKUP(K17359,'Base -Receita-Despesa'!$B:$AS,1,FALSE)</f>
        <v>Serviços</v>
      </c>
    </row>
    <row r="17360" spans="1:12" x14ac:dyDescent="0.3">
      <c r="A17360" s="82" t="str">
        <f t="shared" si="542"/>
        <v>2020</v>
      </c>
      <c r="B17360" s="260" t="s">
        <v>2228</v>
      </c>
      <c r="C17360" s="261" t="s">
        <v>138</v>
      </c>
      <c r="D17360" s="74" t="str">
        <f t="shared" si="543"/>
        <v>fev/2020</v>
      </c>
      <c r="E17360" s="264">
        <v>43881</v>
      </c>
      <c r="F17360" s="282" t="s">
        <v>5246</v>
      </c>
      <c r="G17360" s="282" t="s">
        <v>2229</v>
      </c>
      <c r="H17360" s="265" t="s">
        <v>257</v>
      </c>
      <c r="I17360" s="265" t="s">
        <v>145</v>
      </c>
      <c r="J17360" s="265">
        <v>-14.6</v>
      </c>
      <c r="K17360" s="83" t="str">
        <f>IFERROR(IFERROR(VLOOKUP(I17360,'DE-PARA'!B:D,3,0),VLOOKUP(I17360,'DE-PARA'!C:D,2,0)),"NÃO ENCONTRADO")</f>
        <v>Serviços</v>
      </c>
      <c r="L17360" s="50" t="str">
        <f>VLOOKUP(K17360,'Base -Receita-Despesa'!$B:$AS,1,FALSE)</f>
        <v>Serviços</v>
      </c>
    </row>
    <row r="17361" spans="1:12" x14ac:dyDescent="0.3">
      <c r="A17361" s="82" t="str">
        <f t="shared" si="542"/>
        <v>2020</v>
      </c>
      <c r="B17361" s="260" t="s">
        <v>2228</v>
      </c>
      <c r="C17361" s="261" t="s">
        <v>138</v>
      </c>
      <c r="D17361" s="74" t="str">
        <f t="shared" si="543"/>
        <v>fev/2020</v>
      </c>
      <c r="E17361" s="264">
        <v>43881</v>
      </c>
      <c r="F17361" s="282" t="s">
        <v>3028</v>
      </c>
      <c r="G17361" s="282" t="s">
        <v>2229</v>
      </c>
      <c r="H17361" s="265" t="s">
        <v>5049</v>
      </c>
      <c r="I17361" s="265" t="s">
        <v>2176</v>
      </c>
      <c r="J17361" s="266">
        <v>-2012.99</v>
      </c>
      <c r="K17361" s="83" t="str">
        <f>IFERROR(IFERROR(VLOOKUP(I17361,'DE-PARA'!B:D,3,0),VLOOKUP(I17361,'DE-PARA'!C:D,2,0)),"NÃO ENCONTRADO")</f>
        <v>Pessoal</v>
      </c>
      <c r="L17361" s="50" t="str">
        <f>VLOOKUP(K17361,'Base -Receita-Despesa'!$B:$AS,1,FALSE)</f>
        <v>Pessoal</v>
      </c>
    </row>
    <row r="17362" spans="1:12" x14ac:dyDescent="0.3">
      <c r="A17362" s="82" t="str">
        <f t="shared" si="542"/>
        <v>2020</v>
      </c>
      <c r="B17362" s="260" t="s">
        <v>2228</v>
      </c>
      <c r="C17362" s="261" t="s">
        <v>138</v>
      </c>
      <c r="D17362" s="74" t="str">
        <f t="shared" si="543"/>
        <v>fev/2020</v>
      </c>
      <c r="E17362" s="264">
        <v>43881</v>
      </c>
      <c r="F17362" s="282" t="s">
        <v>5247</v>
      </c>
      <c r="G17362" s="282" t="s">
        <v>2229</v>
      </c>
      <c r="H17362" s="265" t="s">
        <v>5165</v>
      </c>
      <c r="I17362" s="265" t="s">
        <v>200</v>
      </c>
      <c r="J17362" s="265">
        <v>-69.38</v>
      </c>
      <c r="K17362" s="83" t="str">
        <f>IFERROR(IFERROR(VLOOKUP(I17362,'DE-PARA'!B:D,3,0),VLOOKUP(I17362,'DE-PARA'!C:D,2,0)),"NÃO ENCONTRADO")</f>
        <v>Serviços</v>
      </c>
      <c r="L17362" s="50" t="str">
        <f>VLOOKUP(K17362,'Base -Receita-Despesa'!$B:$AS,1,FALSE)</f>
        <v>Serviços</v>
      </c>
    </row>
    <row r="17363" spans="1:12" x14ac:dyDescent="0.3">
      <c r="A17363" s="82" t="str">
        <f t="shared" si="542"/>
        <v>2020</v>
      </c>
      <c r="B17363" s="260" t="s">
        <v>2228</v>
      </c>
      <c r="C17363" s="261" t="s">
        <v>138</v>
      </c>
      <c r="D17363" s="74" t="str">
        <f t="shared" si="543"/>
        <v>fev/2020</v>
      </c>
      <c r="E17363" s="264">
        <v>43881</v>
      </c>
      <c r="F17363" s="282" t="s">
        <v>4565</v>
      </c>
      <c r="G17363" s="282" t="s">
        <v>2229</v>
      </c>
      <c r="H17363" s="280" t="s">
        <v>5248</v>
      </c>
      <c r="I17363" s="265" t="s">
        <v>194</v>
      </c>
      <c r="J17363" s="266">
        <v>-34896.61</v>
      </c>
      <c r="K17363" s="83" t="str">
        <f>IFERROR(IFERROR(VLOOKUP(I17363,'DE-PARA'!B:D,3,0),VLOOKUP(I17363,'DE-PARA'!C:D,2,0)),"NÃO ENCONTRADO")</f>
        <v>Encargos sobre Folha de Pagamento</v>
      </c>
      <c r="L17363" s="50" t="str">
        <f>VLOOKUP(K17363,'Base -Receita-Despesa'!$B:$AS,1,FALSE)</f>
        <v>Encargos sobre Folha de Pagamento</v>
      </c>
    </row>
    <row r="17364" spans="1:12" x14ac:dyDescent="0.3">
      <c r="A17364" s="82" t="str">
        <f t="shared" si="542"/>
        <v>2020</v>
      </c>
      <c r="B17364" s="260" t="s">
        <v>2228</v>
      </c>
      <c r="C17364" s="261" t="s">
        <v>138</v>
      </c>
      <c r="D17364" s="74" t="str">
        <f t="shared" si="543"/>
        <v>fev/2020</v>
      </c>
      <c r="E17364" s="264">
        <v>43881</v>
      </c>
      <c r="F17364" s="282" t="s">
        <v>5249</v>
      </c>
      <c r="G17364" s="282" t="s">
        <v>2229</v>
      </c>
      <c r="H17364" s="265" t="s">
        <v>5136</v>
      </c>
      <c r="I17364" s="265" t="s">
        <v>194</v>
      </c>
      <c r="J17364" s="266">
        <v>-1448.47</v>
      </c>
      <c r="K17364" s="83" t="str">
        <f>IFERROR(IFERROR(VLOOKUP(I17364,'DE-PARA'!B:D,3,0),VLOOKUP(I17364,'DE-PARA'!C:D,2,0)),"NÃO ENCONTRADO")</f>
        <v>Encargos sobre Folha de Pagamento</v>
      </c>
      <c r="L17364" s="50" t="str">
        <f>VLOOKUP(K17364,'Base -Receita-Despesa'!$B:$AS,1,FALSE)</f>
        <v>Encargos sobre Folha de Pagamento</v>
      </c>
    </row>
    <row r="17365" spans="1:12" x14ac:dyDescent="0.3">
      <c r="A17365" s="82" t="str">
        <f t="shared" si="542"/>
        <v>2020</v>
      </c>
      <c r="B17365" s="260" t="s">
        <v>2228</v>
      </c>
      <c r="C17365" s="261" t="s">
        <v>138</v>
      </c>
      <c r="D17365" s="74" t="str">
        <f t="shared" si="543"/>
        <v>fev/2020</v>
      </c>
      <c r="E17365" s="264">
        <v>43881</v>
      </c>
      <c r="F17365" s="282" t="s">
        <v>5250</v>
      </c>
      <c r="G17365" s="282" t="s">
        <v>2229</v>
      </c>
      <c r="H17365" s="265" t="s">
        <v>4736</v>
      </c>
      <c r="I17365" s="265" t="s">
        <v>179</v>
      </c>
      <c r="J17365" s="265">
        <v>-169.76</v>
      </c>
      <c r="K17365" s="83" t="str">
        <f>IFERROR(IFERROR(VLOOKUP(I17365,'DE-PARA'!B:D,3,0),VLOOKUP(I17365,'DE-PARA'!C:D,2,0)),"NÃO ENCONTRADO")</f>
        <v>Serviços</v>
      </c>
      <c r="L17365" s="50" t="str">
        <f>VLOOKUP(K17365,'Base -Receita-Despesa'!$B:$AS,1,FALSE)</f>
        <v>Serviços</v>
      </c>
    </row>
    <row r="17366" spans="1:12" x14ac:dyDescent="0.3">
      <c r="A17366" s="82" t="str">
        <f t="shared" si="542"/>
        <v>2020</v>
      </c>
      <c r="B17366" s="260" t="s">
        <v>2228</v>
      </c>
      <c r="C17366" s="261" t="s">
        <v>138</v>
      </c>
      <c r="D17366" s="74" t="str">
        <f t="shared" si="543"/>
        <v>fev/2020</v>
      </c>
      <c r="E17366" s="264">
        <v>43881</v>
      </c>
      <c r="F17366" s="282" t="s">
        <v>5251</v>
      </c>
      <c r="G17366" s="282" t="s">
        <v>2229</v>
      </c>
      <c r="H17366" s="265" t="s">
        <v>4736</v>
      </c>
      <c r="I17366" s="265" t="s">
        <v>188</v>
      </c>
      <c r="J17366" s="266">
        <v>-1894.35</v>
      </c>
      <c r="K17366" s="83" t="str">
        <f>IFERROR(IFERROR(VLOOKUP(I17366,'DE-PARA'!B:D,3,0),VLOOKUP(I17366,'DE-PARA'!C:D,2,0)),"NÃO ENCONTRADO")</f>
        <v>Serviços</v>
      </c>
      <c r="L17366" s="50" t="str">
        <f>VLOOKUP(K17366,'Base -Receita-Despesa'!$B:$AS,1,FALSE)</f>
        <v>Serviços</v>
      </c>
    </row>
    <row r="17367" spans="1:12" x14ac:dyDescent="0.3">
      <c r="A17367" s="82" t="str">
        <f t="shared" si="542"/>
        <v>2020</v>
      </c>
      <c r="B17367" s="260" t="s">
        <v>2228</v>
      </c>
      <c r="C17367" s="261" t="s">
        <v>138</v>
      </c>
      <c r="D17367" s="74" t="str">
        <f t="shared" si="543"/>
        <v>fev/2020</v>
      </c>
      <c r="E17367" s="264">
        <v>43881</v>
      </c>
      <c r="F17367" s="282" t="s">
        <v>5252</v>
      </c>
      <c r="G17367" s="282" t="s">
        <v>2229</v>
      </c>
      <c r="H17367" s="265" t="s">
        <v>4736</v>
      </c>
      <c r="I17367" s="265" t="s">
        <v>179</v>
      </c>
      <c r="J17367" s="266">
        <v>-2390.37</v>
      </c>
      <c r="K17367" s="83" t="str">
        <f>IFERROR(IFERROR(VLOOKUP(I17367,'DE-PARA'!B:D,3,0),VLOOKUP(I17367,'DE-PARA'!C:D,2,0)),"NÃO ENCONTRADO")</f>
        <v>Serviços</v>
      </c>
      <c r="L17367" s="50" t="str">
        <f>VLOOKUP(K17367,'Base -Receita-Despesa'!$B:$AS,1,FALSE)</f>
        <v>Serviços</v>
      </c>
    </row>
    <row r="17368" spans="1:12" x14ac:dyDescent="0.3">
      <c r="A17368" s="82" t="str">
        <f t="shared" si="542"/>
        <v>2020</v>
      </c>
      <c r="B17368" s="260" t="s">
        <v>2228</v>
      </c>
      <c r="C17368" s="261" t="s">
        <v>138</v>
      </c>
      <c r="D17368" s="74" t="str">
        <f t="shared" si="543"/>
        <v>fev/2020</v>
      </c>
      <c r="E17368" s="264">
        <v>43881</v>
      </c>
      <c r="F17368" s="282" t="s">
        <v>5253</v>
      </c>
      <c r="G17368" s="282" t="s">
        <v>2229</v>
      </c>
      <c r="H17368" s="265" t="s">
        <v>4736</v>
      </c>
      <c r="I17368" s="265" t="s">
        <v>179</v>
      </c>
      <c r="J17368" s="265">
        <v>-49.52</v>
      </c>
      <c r="K17368" s="83" t="str">
        <f>IFERROR(IFERROR(VLOOKUP(I17368,'DE-PARA'!B:D,3,0),VLOOKUP(I17368,'DE-PARA'!C:D,2,0)),"NÃO ENCONTRADO")</f>
        <v>Serviços</v>
      </c>
      <c r="L17368" s="50" t="str">
        <f>VLOOKUP(K17368,'Base -Receita-Despesa'!$B:$AS,1,FALSE)</f>
        <v>Serviços</v>
      </c>
    </row>
    <row r="17369" spans="1:12" x14ac:dyDescent="0.3">
      <c r="A17369" s="82" t="str">
        <f t="shared" si="542"/>
        <v>2020</v>
      </c>
      <c r="B17369" s="260" t="s">
        <v>2228</v>
      </c>
      <c r="C17369" s="261" t="s">
        <v>138</v>
      </c>
      <c r="D17369" s="74" t="str">
        <f t="shared" si="543"/>
        <v>fev/2020</v>
      </c>
      <c r="E17369" s="264">
        <v>43881</v>
      </c>
      <c r="F17369" s="282" t="s">
        <v>5254</v>
      </c>
      <c r="G17369" s="282" t="s">
        <v>2229</v>
      </c>
      <c r="H17369" s="265" t="s">
        <v>4736</v>
      </c>
      <c r="I17369" s="265" t="s">
        <v>179</v>
      </c>
      <c r="J17369" s="265">
        <v>-300.33</v>
      </c>
      <c r="K17369" s="83" t="str">
        <f>IFERROR(IFERROR(VLOOKUP(I17369,'DE-PARA'!B:D,3,0),VLOOKUP(I17369,'DE-PARA'!C:D,2,0)),"NÃO ENCONTRADO")</f>
        <v>Serviços</v>
      </c>
      <c r="L17369" s="50" t="str">
        <f>VLOOKUP(K17369,'Base -Receita-Despesa'!$B:$AS,1,FALSE)</f>
        <v>Serviços</v>
      </c>
    </row>
    <row r="17370" spans="1:12" x14ac:dyDescent="0.3">
      <c r="A17370" s="82" t="str">
        <f t="shared" si="542"/>
        <v>2020</v>
      </c>
      <c r="B17370" s="260" t="s">
        <v>2228</v>
      </c>
      <c r="C17370" s="261" t="s">
        <v>138</v>
      </c>
      <c r="D17370" s="74" t="str">
        <f t="shared" si="543"/>
        <v>fev/2020</v>
      </c>
      <c r="E17370" s="264">
        <v>43881</v>
      </c>
      <c r="F17370" s="282" t="s">
        <v>5255</v>
      </c>
      <c r="G17370" s="282" t="s">
        <v>2229</v>
      </c>
      <c r="H17370" s="265" t="s">
        <v>2654</v>
      </c>
      <c r="I17370" s="265" t="s">
        <v>120</v>
      </c>
      <c r="J17370" s="265">
        <v>-78.03</v>
      </c>
      <c r="K17370" s="83" t="str">
        <f>IFERROR(IFERROR(VLOOKUP(I17370,'DE-PARA'!B:D,3,0),VLOOKUP(I17370,'DE-PARA'!C:D,2,0)),"NÃO ENCONTRADO")</f>
        <v>Serviços</v>
      </c>
      <c r="L17370" s="50" t="str">
        <f>VLOOKUP(K17370,'Base -Receita-Despesa'!$B:$AS,1,FALSE)</f>
        <v>Serviços</v>
      </c>
    </row>
    <row r="17371" spans="1:12" x14ac:dyDescent="0.3">
      <c r="A17371" s="82" t="str">
        <f t="shared" si="542"/>
        <v>2020</v>
      </c>
      <c r="B17371" s="260" t="s">
        <v>2228</v>
      </c>
      <c r="C17371" s="261" t="s">
        <v>138</v>
      </c>
      <c r="D17371" s="74" t="str">
        <f t="shared" si="543"/>
        <v>fev/2020</v>
      </c>
      <c r="E17371" s="264">
        <v>43881</v>
      </c>
      <c r="F17371" s="282" t="s">
        <v>3084</v>
      </c>
      <c r="G17371" s="282" t="s">
        <v>2229</v>
      </c>
      <c r="H17371" s="265" t="s">
        <v>4753</v>
      </c>
      <c r="I17371" s="265" t="s">
        <v>2176</v>
      </c>
      <c r="J17371" s="266">
        <v>-18623.38</v>
      </c>
      <c r="K17371" s="83" t="str">
        <f>IFERROR(IFERROR(VLOOKUP(I17371,'DE-PARA'!B:D,3,0),VLOOKUP(I17371,'DE-PARA'!C:D,2,0)),"NÃO ENCONTRADO")</f>
        <v>Pessoal</v>
      </c>
      <c r="L17371" s="50" t="str">
        <f>VLOOKUP(K17371,'Base -Receita-Despesa'!$B:$AS,1,FALSE)</f>
        <v>Pessoal</v>
      </c>
    </row>
    <row r="17372" spans="1:12" x14ac:dyDescent="0.3">
      <c r="A17372" s="82" t="str">
        <f t="shared" si="542"/>
        <v>2020</v>
      </c>
      <c r="B17372" s="260" t="s">
        <v>2228</v>
      </c>
      <c r="C17372" s="261" t="s">
        <v>138</v>
      </c>
      <c r="D17372" s="74" t="str">
        <f t="shared" si="543"/>
        <v>fev/2020</v>
      </c>
      <c r="E17372" s="264">
        <v>43881</v>
      </c>
      <c r="F17372" s="282" t="s">
        <v>3331</v>
      </c>
      <c r="G17372" s="282" t="s">
        <v>2229</v>
      </c>
      <c r="H17372" s="265" t="s">
        <v>4753</v>
      </c>
      <c r="I17372" s="265" t="s">
        <v>2176</v>
      </c>
      <c r="J17372" s="266">
        <v>-10501.71</v>
      </c>
      <c r="K17372" s="83" t="str">
        <f>IFERROR(IFERROR(VLOOKUP(I17372,'DE-PARA'!B:D,3,0),VLOOKUP(I17372,'DE-PARA'!C:D,2,0)),"NÃO ENCONTRADO")</f>
        <v>Pessoal</v>
      </c>
      <c r="L17372" s="50" t="str">
        <f>VLOOKUP(K17372,'Base -Receita-Despesa'!$B:$AS,1,FALSE)</f>
        <v>Pessoal</v>
      </c>
    </row>
    <row r="17373" spans="1:12" x14ac:dyDescent="0.3">
      <c r="A17373" s="82" t="str">
        <f t="shared" si="542"/>
        <v>2020</v>
      </c>
      <c r="B17373" s="260" t="s">
        <v>2228</v>
      </c>
      <c r="C17373" s="261" t="s">
        <v>138</v>
      </c>
      <c r="D17373" s="74" t="str">
        <f t="shared" si="543"/>
        <v>fev/2020</v>
      </c>
      <c r="E17373" s="264">
        <v>43881</v>
      </c>
      <c r="F17373" s="282" t="s">
        <v>5256</v>
      </c>
      <c r="G17373" s="282" t="s">
        <v>2229</v>
      </c>
      <c r="H17373" s="265" t="s">
        <v>2370</v>
      </c>
      <c r="I17373" s="265" t="s">
        <v>145</v>
      </c>
      <c r="J17373" s="265">
        <v>-247.57</v>
      </c>
      <c r="K17373" s="83" t="str">
        <f>IFERROR(IFERROR(VLOOKUP(I17373,'DE-PARA'!B:D,3,0),VLOOKUP(I17373,'DE-PARA'!C:D,2,0)),"NÃO ENCONTRADO")</f>
        <v>Serviços</v>
      </c>
      <c r="L17373" s="50" t="str">
        <f>VLOOKUP(K17373,'Base -Receita-Despesa'!$B:$AS,1,FALSE)</f>
        <v>Serviços</v>
      </c>
    </row>
    <row r="17374" spans="1:12" x14ac:dyDescent="0.3">
      <c r="A17374" s="82" t="str">
        <f t="shared" si="542"/>
        <v>2020</v>
      </c>
      <c r="B17374" s="260" t="s">
        <v>2228</v>
      </c>
      <c r="C17374" s="261" t="s">
        <v>138</v>
      </c>
      <c r="D17374" s="74" t="str">
        <f t="shared" si="543"/>
        <v>fev/2020</v>
      </c>
      <c r="E17374" s="264">
        <v>43881</v>
      </c>
      <c r="F17374" s="282" t="s">
        <v>5257</v>
      </c>
      <c r="G17374" s="282" t="s">
        <v>2229</v>
      </c>
      <c r="H17374" s="265" t="s">
        <v>2370</v>
      </c>
      <c r="I17374" s="265" t="s">
        <v>145</v>
      </c>
      <c r="J17374" s="265">
        <v>-247.57</v>
      </c>
      <c r="K17374" s="83" t="str">
        <f>IFERROR(IFERROR(VLOOKUP(I17374,'DE-PARA'!B:D,3,0),VLOOKUP(I17374,'DE-PARA'!C:D,2,0)),"NÃO ENCONTRADO")</f>
        <v>Serviços</v>
      </c>
      <c r="L17374" s="50" t="str">
        <f>VLOOKUP(K17374,'Base -Receita-Despesa'!$B:$AS,1,FALSE)</f>
        <v>Serviços</v>
      </c>
    </row>
    <row r="17375" spans="1:12" x14ac:dyDescent="0.3">
      <c r="A17375" s="82" t="str">
        <f t="shared" si="542"/>
        <v>2020</v>
      </c>
      <c r="B17375" s="260" t="s">
        <v>2228</v>
      </c>
      <c r="C17375" s="261" t="s">
        <v>138</v>
      </c>
      <c r="D17375" s="74" t="str">
        <f t="shared" si="543"/>
        <v>fev/2020</v>
      </c>
      <c r="E17375" s="264">
        <v>43881</v>
      </c>
      <c r="F17375" s="282" t="s">
        <v>5258</v>
      </c>
      <c r="G17375" s="282" t="s">
        <v>2229</v>
      </c>
      <c r="H17375" s="265" t="s">
        <v>257</v>
      </c>
      <c r="I17375" s="265" t="s">
        <v>145</v>
      </c>
      <c r="J17375" s="265">
        <v>-45.26</v>
      </c>
      <c r="K17375" s="83" t="str">
        <f>IFERROR(IFERROR(VLOOKUP(I17375,'DE-PARA'!B:D,3,0),VLOOKUP(I17375,'DE-PARA'!C:D,2,0)),"NÃO ENCONTRADO")</f>
        <v>Serviços</v>
      </c>
      <c r="L17375" s="50" t="str">
        <f>VLOOKUP(K17375,'Base -Receita-Despesa'!$B:$AS,1,FALSE)</f>
        <v>Serviços</v>
      </c>
    </row>
    <row r="17376" spans="1:12" x14ac:dyDescent="0.3">
      <c r="A17376" s="82" t="str">
        <f t="shared" si="542"/>
        <v>2020</v>
      </c>
      <c r="B17376" s="260" t="s">
        <v>2228</v>
      </c>
      <c r="C17376" s="261" t="s">
        <v>138</v>
      </c>
      <c r="D17376" s="74" t="str">
        <f t="shared" si="543"/>
        <v>fev/2020</v>
      </c>
      <c r="E17376" s="264">
        <v>43881</v>
      </c>
      <c r="F17376" s="282" t="s">
        <v>5259</v>
      </c>
      <c r="G17376" s="282" t="s">
        <v>2229</v>
      </c>
      <c r="H17376" s="265" t="s">
        <v>5175</v>
      </c>
      <c r="I17376" s="265" t="s">
        <v>145</v>
      </c>
      <c r="J17376" s="266">
        <v>-1078.95</v>
      </c>
      <c r="K17376" s="83" t="str">
        <f>IFERROR(IFERROR(VLOOKUP(I17376,'DE-PARA'!B:D,3,0),VLOOKUP(I17376,'DE-PARA'!C:D,2,0)),"NÃO ENCONTRADO")</f>
        <v>Serviços</v>
      </c>
      <c r="L17376" s="50" t="str">
        <f>VLOOKUP(K17376,'Base -Receita-Despesa'!$B:$AS,1,FALSE)</f>
        <v>Serviços</v>
      </c>
    </row>
    <row r="17377" spans="1:12" x14ac:dyDescent="0.3">
      <c r="A17377" s="82" t="str">
        <f t="shared" si="542"/>
        <v>2020</v>
      </c>
      <c r="B17377" s="260" t="s">
        <v>2228</v>
      </c>
      <c r="C17377" s="261" t="s">
        <v>138</v>
      </c>
      <c r="D17377" s="74" t="str">
        <f t="shared" si="543"/>
        <v>fev/2020</v>
      </c>
      <c r="E17377" s="264">
        <v>43881</v>
      </c>
      <c r="F17377" s="282" t="s">
        <v>5260</v>
      </c>
      <c r="G17377" s="282" t="s">
        <v>2229</v>
      </c>
      <c r="H17377" s="265" t="s">
        <v>5165</v>
      </c>
      <c r="I17377" s="265" t="s">
        <v>200</v>
      </c>
      <c r="J17377" s="265">
        <v>-215.06</v>
      </c>
      <c r="K17377" s="83" t="str">
        <f>IFERROR(IFERROR(VLOOKUP(I17377,'DE-PARA'!B:D,3,0),VLOOKUP(I17377,'DE-PARA'!C:D,2,0)),"NÃO ENCONTRADO")</f>
        <v>Serviços</v>
      </c>
      <c r="L17377" s="50" t="str">
        <f>VLOOKUP(K17377,'Base -Receita-Despesa'!$B:$AS,1,FALSE)</f>
        <v>Serviços</v>
      </c>
    </row>
    <row r="17378" spans="1:12" x14ac:dyDescent="0.3">
      <c r="A17378" s="82" t="str">
        <f t="shared" si="542"/>
        <v>2020</v>
      </c>
      <c r="B17378" s="260" t="s">
        <v>2228</v>
      </c>
      <c r="C17378" s="261" t="s">
        <v>138</v>
      </c>
      <c r="D17378" s="74" t="str">
        <f t="shared" si="543"/>
        <v>fev/2020</v>
      </c>
      <c r="E17378" s="264">
        <v>43881</v>
      </c>
      <c r="F17378" s="282" t="s">
        <v>4412</v>
      </c>
      <c r="G17378" s="282" t="s">
        <v>2229</v>
      </c>
      <c r="H17378" s="265" t="s">
        <v>4323</v>
      </c>
      <c r="I17378" s="265" t="s">
        <v>128</v>
      </c>
      <c r="J17378" s="266">
        <v>-1778.3</v>
      </c>
      <c r="K17378" s="83" t="str">
        <f>IFERROR(IFERROR(VLOOKUP(I17378,'DE-PARA'!B:D,3,0),VLOOKUP(I17378,'DE-PARA'!C:D,2,0)),"NÃO ENCONTRADO")</f>
        <v>Encargos sobre Folha de Pagamento</v>
      </c>
      <c r="L17378" s="50" t="str">
        <f>VLOOKUP(K17378,'Base -Receita-Despesa'!$B:$AS,1,FALSE)</f>
        <v>Encargos sobre Folha de Pagamento</v>
      </c>
    </row>
    <row r="17379" spans="1:12" x14ac:dyDescent="0.3">
      <c r="A17379" s="82" t="str">
        <f t="shared" si="542"/>
        <v>2020</v>
      </c>
      <c r="B17379" s="260" t="s">
        <v>2228</v>
      </c>
      <c r="C17379" s="261" t="s">
        <v>138</v>
      </c>
      <c r="D17379" s="74" t="str">
        <f t="shared" si="543"/>
        <v>fev/2020</v>
      </c>
      <c r="E17379" s="264">
        <v>43881</v>
      </c>
      <c r="F17379" s="282">
        <v>7718065</v>
      </c>
      <c r="G17379" s="282" t="s">
        <v>2229</v>
      </c>
      <c r="H17379" s="265" t="s">
        <v>3582</v>
      </c>
      <c r="I17379" s="265" t="s">
        <v>151</v>
      </c>
      <c r="J17379" s="266">
        <v>-1955.96</v>
      </c>
      <c r="K17379" s="83" t="str">
        <f>IFERROR(IFERROR(VLOOKUP(I17379,'DE-PARA'!B:D,3,0),VLOOKUP(I17379,'DE-PARA'!C:D,2,0)),"NÃO ENCONTRADO")</f>
        <v>Concessionárias (água, luz e telefone)</v>
      </c>
      <c r="L17379" s="50" t="str">
        <f>VLOOKUP(K17379,'Base -Receita-Despesa'!$B:$AS,1,FALSE)</f>
        <v>Concessionárias (água, luz e telefone)</v>
      </c>
    </row>
    <row r="17380" spans="1:12" x14ac:dyDescent="0.3">
      <c r="A17380" s="82" t="str">
        <f t="shared" si="542"/>
        <v>2020</v>
      </c>
      <c r="B17380" s="260" t="s">
        <v>2228</v>
      </c>
      <c r="C17380" s="261" t="s">
        <v>138</v>
      </c>
      <c r="D17380" s="74" t="str">
        <f t="shared" si="543"/>
        <v>fev/2020</v>
      </c>
      <c r="E17380" s="264">
        <v>43881</v>
      </c>
      <c r="F17380" s="282">
        <v>7718066</v>
      </c>
      <c r="G17380" s="282" t="s">
        <v>2229</v>
      </c>
      <c r="H17380" s="265" t="s">
        <v>3582</v>
      </c>
      <c r="I17380" s="265" t="s">
        <v>151</v>
      </c>
      <c r="J17380" s="266">
        <v>-3145.23</v>
      </c>
      <c r="K17380" s="83" t="str">
        <f>IFERROR(IFERROR(VLOOKUP(I17380,'DE-PARA'!B:D,3,0),VLOOKUP(I17380,'DE-PARA'!C:D,2,0)),"NÃO ENCONTRADO")</f>
        <v>Concessionárias (água, luz e telefone)</v>
      </c>
      <c r="L17380" s="50" t="str">
        <f>VLOOKUP(K17380,'Base -Receita-Despesa'!$B:$AS,1,FALSE)</f>
        <v>Concessionárias (água, luz e telefone)</v>
      </c>
    </row>
    <row r="17381" spans="1:12" x14ac:dyDescent="0.3">
      <c r="A17381" s="82" t="str">
        <f t="shared" si="542"/>
        <v>2020</v>
      </c>
      <c r="B17381" s="260" t="s">
        <v>2228</v>
      </c>
      <c r="C17381" s="261" t="s">
        <v>138</v>
      </c>
      <c r="D17381" s="74" t="str">
        <f t="shared" si="543"/>
        <v>fev/2020</v>
      </c>
      <c r="E17381" s="264">
        <v>43881</v>
      </c>
      <c r="F17381" s="282" t="s">
        <v>4539</v>
      </c>
      <c r="G17381" s="282" t="s">
        <v>2229</v>
      </c>
      <c r="H17381" s="280" t="s">
        <v>5261</v>
      </c>
      <c r="I17381" s="265" t="s">
        <v>195</v>
      </c>
      <c r="J17381" s="266">
        <v>-191797.37</v>
      </c>
      <c r="K17381" s="83" t="str">
        <f>IFERROR(IFERROR(VLOOKUP(I17381,'DE-PARA'!B:D,3,0),VLOOKUP(I17381,'DE-PARA'!C:D,2,0)),"NÃO ENCONTRADO")</f>
        <v>Encargos sobre Folha de Pagamento</v>
      </c>
      <c r="L17381" s="50" t="str">
        <f>VLOOKUP(K17381,'Base -Receita-Despesa'!$B:$AS,1,FALSE)</f>
        <v>Encargos sobre Folha de Pagamento</v>
      </c>
    </row>
    <row r="17382" spans="1:12" x14ac:dyDescent="0.3">
      <c r="A17382" s="82" t="str">
        <f t="shared" si="542"/>
        <v>2020</v>
      </c>
      <c r="B17382" s="260" t="s">
        <v>2228</v>
      </c>
      <c r="C17382" s="261" t="s">
        <v>138</v>
      </c>
      <c r="D17382" s="74" t="str">
        <f t="shared" si="543"/>
        <v>fev/2020</v>
      </c>
      <c r="E17382" s="264">
        <v>43881</v>
      </c>
      <c r="F17382" s="318" t="s">
        <v>3014</v>
      </c>
      <c r="G17382" s="282" t="s">
        <v>2229</v>
      </c>
      <c r="H17382" s="265" t="s">
        <v>4753</v>
      </c>
      <c r="I17382" s="265" t="s">
        <v>2176</v>
      </c>
      <c r="J17382" s="266">
        <v>-8740</v>
      </c>
      <c r="K17382" s="83" t="str">
        <f>IFERROR(IFERROR(VLOOKUP(I17382,'DE-PARA'!B:D,3,0),VLOOKUP(I17382,'DE-PARA'!C:D,2,0)),"NÃO ENCONTRADO")</f>
        <v>Pessoal</v>
      </c>
      <c r="L17382" s="50" t="str">
        <f>VLOOKUP(K17382,'Base -Receita-Despesa'!$B:$AS,1,FALSE)</f>
        <v>Pessoal</v>
      </c>
    </row>
    <row r="17383" spans="1:12" x14ac:dyDescent="0.3">
      <c r="A17383" s="82" t="str">
        <f t="shared" si="542"/>
        <v>2020</v>
      </c>
      <c r="B17383" s="260" t="s">
        <v>2228</v>
      </c>
      <c r="C17383" s="261" t="s">
        <v>138</v>
      </c>
      <c r="D17383" s="74" t="str">
        <f t="shared" si="543"/>
        <v>fev/2020</v>
      </c>
      <c r="E17383" s="264">
        <v>43881</v>
      </c>
      <c r="F17383" s="318" t="s">
        <v>2385</v>
      </c>
      <c r="G17383" s="282" t="s">
        <v>2229</v>
      </c>
      <c r="H17383" s="280" t="s">
        <v>5115</v>
      </c>
      <c r="I17383" s="265" t="s">
        <v>118</v>
      </c>
      <c r="J17383" s="266">
        <v>-14312.93</v>
      </c>
      <c r="K17383" s="83" t="str">
        <f>IFERROR(IFERROR(VLOOKUP(I17383,'DE-PARA'!B:D,3,0),VLOOKUP(I17383,'DE-PARA'!C:D,2,0)),"NÃO ENCONTRADO")</f>
        <v>Serviços</v>
      </c>
      <c r="L17383" s="50" t="str">
        <f>VLOOKUP(K17383,'Base -Receita-Despesa'!$B:$AS,1,FALSE)</f>
        <v>Serviços</v>
      </c>
    </row>
    <row r="17384" spans="1:12" x14ac:dyDescent="0.3">
      <c r="A17384" s="82" t="str">
        <f t="shared" si="542"/>
        <v>2020</v>
      </c>
      <c r="B17384" s="260" t="s">
        <v>2228</v>
      </c>
      <c r="C17384" s="261" t="s">
        <v>138</v>
      </c>
      <c r="D17384" s="74" t="str">
        <f t="shared" si="543"/>
        <v>fev/2020</v>
      </c>
      <c r="E17384" s="264">
        <v>43881</v>
      </c>
      <c r="F17384" s="318" t="s">
        <v>5262</v>
      </c>
      <c r="G17384" s="282" t="s">
        <v>2229</v>
      </c>
      <c r="H17384" s="265" t="s">
        <v>4736</v>
      </c>
      <c r="I17384" s="265" t="s">
        <v>188</v>
      </c>
      <c r="J17384" s="266">
        <v>-4481.24</v>
      </c>
      <c r="K17384" s="83" t="str">
        <f>IFERROR(IFERROR(VLOOKUP(I17384,'DE-PARA'!B:D,3,0),VLOOKUP(I17384,'DE-PARA'!C:D,2,0)),"NÃO ENCONTRADO")</f>
        <v>Serviços</v>
      </c>
      <c r="L17384" s="50" t="str">
        <f>VLOOKUP(K17384,'Base -Receita-Despesa'!$B:$AS,1,FALSE)</f>
        <v>Serviços</v>
      </c>
    </row>
    <row r="17385" spans="1:12" x14ac:dyDescent="0.3">
      <c r="A17385" s="82" t="str">
        <f t="shared" si="542"/>
        <v>2020</v>
      </c>
      <c r="B17385" s="260" t="s">
        <v>2228</v>
      </c>
      <c r="C17385" s="261" t="s">
        <v>138</v>
      </c>
      <c r="D17385" s="74" t="str">
        <f t="shared" si="543"/>
        <v>fev/2020</v>
      </c>
      <c r="E17385" s="264">
        <v>43881</v>
      </c>
      <c r="F17385" s="282">
        <v>174292</v>
      </c>
      <c r="G17385" s="282" t="s">
        <v>2229</v>
      </c>
      <c r="H17385" s="265" t="s">
        <v>5214</v>
      </c>
      <c r="I17385" s="265" t="s">
        <v>145</v>
      </c>
      <c r="J17385" s="265">
        <v>-597.97</v>
      </c>
      <c r="K17385" s="83" t="str">
        <f>IFERROR(IFERROR(VLOOKUP(I17385,'DE-PARA'!B:D,3,0),VLOOKUP(I17385,'DE-PARA'!C:D,2,0)),"NÃO ENCONTRADO")</f>
        <v>Serviços</v>
      </c>
      <c r="L17385" s="50" t="str">
        <f>VLOOKUP(K17385,'Base -Receita-Despesa'!$B:$AS,1,FALSE)</f>
        <v>Serviços</v>
      </c>
    </row>
    <row r="17386" spans="1:12" x14ac:dyDescent="0.3">
      <c r="A17386" s="82" t="str">
        <f t="shared" ref="A17386:A17449" si="544">IF(K17386="NÃO ENCONTRADO",0,RIGHT(D17386,4))</f>
        <v>2020</v>
      </c>
      <c r="B17386" s="260" t="s">
        <v>2228</v>
      </c>
      <c r="C17386" s="261" t="s">
        <v>138</v>
      </c>
      <c r="D17386" s="74" t="str">
        <f t="shared" si="543"/>
        <v>fev/2020</v>
      </c>
      <c r="E17386" s="264">
        <v>43881</v>
      </c>
      <c r="F17386" s="282">
        <v>2399014</v>
      </c>
      <c r="G17386" s="282" t="s">
        <v>2229</v>
      </c>
      <c r="H17386" s="265" t="s">
        <v>5222</v>
      </c>
      <c r="I17386" s="265" t="s">
        <v>145</v>
      </c>
      <c r="J17386" s="266">
        <v>-7177.95</v>
      </c>
      <c r="K17386" s="83" t="str">
        <f>IFERROR(IFERROR(VLOOKUP(I17386,'DE-PARA'!B:D,3,0),VLOOKUP(I17386,'DE-PARA'!C:D,2,0)),"NÃO ENCONTRADO")</f>
        <v>Serviços</v>
      </c>
      <c r="L17386" s="50" t="str">
        <f>VLOOKUP(K17386,'Base -Receita-Despesa'!$B:$AS,1,FALSE)</f>
        <v>Serviços</v>
      </c>
    </row>
    <row r="17387" spans="1:12" x14ac:dyDescent="0.3">
      <c r="A17387" s="82" t="str">
        <f t="shared" si="544"/>
        <v>2020</v>
      </c>
      <c r="B17387" s="260" t="s">
        <v>2228</v>
      </c>
      <c r="C17387" s="261" t="s">
        <v>138</v>
      </c>
      <c r="D17387" s="74" t="str">
        <f t="shared" si="543"/>
        <v>fev/2020</v>
      </c>
      <c r="E17387" s="264">
        <v>43881</v>
      </c>
      <c r="F17387" s="282">
        <v>22994</v>
      </c>
      <c r="G17387" s="282" t="s">
        <v>2229</v>
      </c>
      <c r="H17387" s="265" t="s">
        <v>4591</v>
      </c>
      <c r="I17387" s="265" t="s">
        <v>151</v>
      </c>
      <c r="J17387" s="265">
        <v>-420</v>
      </c>
      <c r="K17387" s="83" t="str">
        <f>IFERROR(IFERROR(VLOOKUP(I17387,'DE-PARA'!B:D,3,0),VLOOKUP(I17387,'DE-PARA'!C:D,2,0)),"NÃO ENCONTRADO")</f>
        <v>Concessionárias (água, luz e telefone)</v>
      </c>
      <c r="L17387" s="50" t="str">
        <f>VLOOKUP(K17387,'Base -Receita-Despesa'!$B:$AS,1,FALSE)</f>
        <v>Concessionárias (água, luz e telefone)</v>
      </c>
    </row>
    <row r="17388" spans="1:12" x14ac:dyDescent="0.3">
      <c r="A17388" s="82" t="str">
        <f t="shared" si="544"/>
        <v>2020</v>
      </c>
      <c r="B17388" s="260" t="s">
        <v>2228</v>
      </c>
      <c r="C17388" s="261" t="s">
        <v>138</v>
      </c>
      <c r="D17388" s="74" t="str">
        <f t="shared" si="543"/>
        <v>fev/2020</v>
      </c>
      <c r="E17388" s="264">
        <v>43881</v>
      </c>
      <c r="F17388" s="282" t="s">
        <v>3376</v>
      </c>
      <c r="G17388" s="282" t="s">
        <v>2229</v>
      </c>
      <c r="H17388" s="265" t="s">
        <v>4323</v>
      </c>
      <c r="I17388" s="265" t="s">
        <v>130</v>
      </c>
      <c r="J17388" s="266">
        <v>-3531.44</v>
      </c>
      <c r="K17388" s="83" t="str">
        <f>IFERROR(IFERROR(VLOOKUP(I17388,'DE-PARA'!B:D,3,0),VLOOKUP(I17388,'DE-PARA'!C:D,2,0)),"NÃO ENCONTRADO")</f>
        <v>Rescisões Trabalhistas</v>
      </c>
      <c r="L17388" s="50" t="str">
        <f>VLOOKUP(K17388,'Base -Receita-Despesa'!$B:$AS,1,FALSE)</f>
        <v>Rescisões Trabalhistas</v>
      </c>
    </row>
    <row r="17389" spans="1:12" x14ac:dyDescent="0.3">
      <c r="A17389" s="82" t="str">
        <f t="shared" si="544"/>
        <v>2020</v>
      </c>
      <c r="B17389" s="260" t="s">
        <v>2228</v>
      </c>
      <c r="C17389" s="261" t="s">
        <v>138</v>
      </c>
      <c r="D17389" s="74" t="str">
        <f t="shared" si="543"/>
        <v>fev/2020</v>
      </c>
      <c r="E17389" s="264">
        <v>43881</v>
      </c>
      <c r="F17389" s="282" t="s">
        <v>1070</v>
      </c>
      <c r="G17389" s="282" t="s">
        <v>2229</v>
      </c>
      <c r="H17389" s="265" t="s">
        <v>1071</v>
      </c>
      <c r="I17389" s="265" t="s">
        <v>2237</v>
      </c>
      <c r="J17389" s="266">
        <v>322779.84999999998</v>
      </c>
      <c r="K17389" s="83" t="str">
        <f>IFERROR(IFERROR(VLOOKUP(I17389,'DE-PARA'!B:D,3,0),VLOOKUP(I17389,'DE-PARA'!C:D,2,0)),"NÃO ENCONTRADO")</f>
        <v>Entrada Conta Aplicação (+)</v>
      </c>
      <c r="L17389" s="50" t="str">
        <f>VLOOKUP(K17389,'Base -Receita-Despesa'!$B:$AS,1,FALSE)</f>
        <v>ENTRADA CONTA APLICAÇÃO (+)</v>
      </c>
    </row>
    <row r="17390" spans="1:12" x14ac:dyDescent="0.3">
      <c r="A17390" s="82" t="str">
        <f t="shared" si="544"/>
        <v>2020</v>
      </c>
      <c r="B17390" s="260" t="s">
        <v>2228</v>
      </c>
      <c r="C17390" s="261" t="s">
        <v>138</v>
      </c>
      <c r="D17390" s="74" t="str">
        <f t="shared" si="543"/>
        <v>fev/2020</v>
      </c>
      <c r="E17390" s="264">
        <v>43882</v>
      </c>
      <c r="F17390" s="282">
        <v>99252</v>
      </c>
      <c r="G17390" s="282" t="s">
        <v>2229</v>
      </c>
      <c r="H17390" s="265" t="s">
        <v>5263</v>
      </c>
      <c r="I17390" s="265" t="s">
        <v>2194</v>
      </c>
      <c r="J17390" s="266">
        <v>7350</v>
      </c>
      <c r="K17390" s="83" t="str">
        <f>IFERROR(IFERROR(VLOOKUP(I17390,'DE-PARA'!B:D,3,0),VLOOKUP(I17390,'DE-PARA'!C:D,2,0)),"NÃO ENCONTRADO")</f>
        <v>Materiais</v>
      </c>
      <c r="L17390" s="50" t="str">
        <f>VLOOKUP(K17390,'Base -Receita-Despesa'!$B:$AS,1,FALSE)</f>
        <v>Materiais</v>
      </c>
    </row>
    <row r="17391" spans="1:12" x14ac:dyDescent="0.3">
      <c r="A17391" s="82" t="str">
        <f t="shared" si="544"/>
        <v>2020</v>
      </c>
      <c r="B17391" s="260" t="s">
        <v>2228</v>
      </c>
      <c r="C17391" s="261" t="s">
        <v>138</v>
      </c>
      <c r="D17391" s="74" t="str">
        <f t="shared" si="543"/>
        <v>fev/2020</v>
      </c>
      <c r="E17391" s="264">
        <v>43882</v>
      </c>
      <c r="F17391" s="282" t="s">
        <v>4542</v>
      </c>
      <c r="G17391" s="282" t="s">
        <v>2229</v>
      </c>
      <c r="H17391" s="265" t="s">
        <v>5264</v>
      </c>
      <c r="I17391" s="265" t="s">
        <v>194</v>
      </c>
      <c r="J17391" s="266">
        <v>-5439.63</v>
      </c>
      <c r="K17391" s="83" t="str">
        <f>IFERROR(IFERROR(VLOOKUP(I17391,'DE-PARA'!B:D,3,0),VLOOKUP(I17391,'DE-PARA'!C:D,2,0)),"NÃO ENCONTRADO")</f>
        <v>Encargos sobre Folha de Pagamento</v>
      </c>
      <c r="L17391" s="50" t="str">
        <f>VLOOKUP(K17391,'Base -Receita-Despesa'!$B:$AS,1,FALSE)</f>
        <v>Encargos sobre Folha de Pagamento</v>
      </c>
    </row>
    <row r="17392" spans="1:12" x14ac:dyDescent="0.3">
      <c r="A17392" s="82" t="str">
        <f t="shared" si="544"/>
        <v>2020</v>
      </c>
      <c r="B17392" s="260" t="s">
        <v>2228</v>
      </c>
      <c r="C17392" s="261" t="s">
        <v>138</v>
      </c>
      <c r="D17392" s="74" t="str">
        <f t="shared" si="543"/>
        <v>fev/2020</v>
      </c>
      <c r="E17392" s="264">
        <v>43882</v>
      </c>
      <c r="F17392" s="282">
        <v>3651</v>
      </c>
      <c r="G17392" s="282" t="s">
        <v>2229</v>
      </c>
      <c r="H17392" s="265" t="s">
        <v>2231</v>
      </c>
      <c r="I17392" s="265" t="s">
        <v>2185</v>
      </c>
      <c r="J17392" s="266">
        <v>-1930.5</v>
      </c>
      <c r="K17392" s="83" t="str">
        <f>IFERROR(IFERROR(VLOOKUP(I17392,'DE-PARA'!B:D,3,0),VLOOKUP(I17392,'DE-PARA'!C:D,2,0)),"NÃO ENCONTRADO")</f>
        <v>Materiais</v>
      </c>
      <c r="L17392" s="50" t="str">
        <f>VLOOKUP(K17392,'Base -Receita-Despesa'!$B:$AS,1,FALSE)</f>
        <v>Materiais</v>
      </c>
    </row>
    <row r="17393" spans="1:12" x14ac:dyDescent="0.3">
      <c r="A17393" s="82" t="str">
        <f t="shared" si="544"/>
        <v>2020</v>
      </c>
      <c r="B17393" s="260" t="s">
        <v>2228</v>
      </c>
      <c r="C17393" s="261" t="s">
        <v>138</v>
      </c>
      <c r="D17393" s="74" t="str">
        <f t="shared" si="543"/>
        <v>fev/2020</v>
      </c>
      <c r="E17393" s="264">
        <v>43882</v>
      </c>
      <c r="F17393" s="282">
        <v>19041</v>
      </c>
      <c r="G17393" s="282" t="s">
        <v>2229</v>
      </c>
      <c r="H17393" s="265" t="s">
        <v>3145</v>
      </c>
      <c r="I17393" s="265" t="s">
        <v>2182</v>
      </c>
      <c r="J17393" s="266">
        <v>-1988</v>
      </c>
      <c r="K17393" s="83" t="str">
        <f>IFERROR(IFERROR(VLOOKUP(I17393,'DE-PARA'!B:D,3,0),VLOOKUP(I17393,'DE-PARA'!C:D,2,0)),"NÃO ENCONTRADO")</f>
        <v>Materiais</v>
      </c>
      <c r="L17393" s="50" t="str">
        <f>VLOOKUP(K17393,'Base -Receita-Despesa'!$B:$AS,1,FALSE)</f>
        <v>Materiais</v>
      </c>
    </row>
    <row r="17394" spans="1:12" x14ac:dyDescent="0.3">
      <c r="A17394" s="82" t="str">
        <f t="shared" si="544"/>
        <v>2020</v>
      </c>
      <c r="B17394" s="260" t="s">
        <v>2228</v>
      </c>
      <c r="C17394" s="261" t="s">
        <v>138</v>
      </c>
      <c r="D17394" s="74" t="str">
        <f t="shared" si="543"/>
        <v>fev/2020</v>
      </c>
      <c r="E17394" s="264">
        <v>43882</v>
      </c>
      <c r="F17394" s="282">
        <v>42052</v>
      </c>
      <c r="G17394" s="282" t="s">
        <v>2229</v>
      </c>
      <c r="H17394" s="265" t="s">
        <v>2787</v>
      </c>
      <c r="I17394" s="265" t="s">
        <v>2181</v>
      </c>
      <c r="J17394" s="265">
        <v>-840</v>
      </c>
      <c r="K17394" s="83" t="str">
        <f>IFERROR(IFERROR(VLOOKUP(I17394,'DE-PARA'!B:D,3,0),VLOOKUP(I17394,'DE-PARA'!C:D,2,0)),"NÃO ENCONTRADO")</f>
        <v>Materiais</v>
      </c>
      <c r="L17394" s="50" t="str">
        <f>VLOOKUP(K17394,'Base -Receita-Despesa'!$B:$AS,1,FALSE)</f>
        <v>Materiais</v>
      </c>
    </row>
    <row r="17395" spans="1:12" x14ac:dyDescent="0.3">
      <c r="A17395" s="82" t="str">
        <f t="shared" si="544"/>
        <v>2020</v>
      </c>
      <c r="B17395" s="260" t="s">
        <v>2228</v>
      </c>
      <c r="C17395" s="261" t="s">
        <v>138</v>
      </c>
      <c r="D17395" s="74" t="str">
        <f t="shared" si="543"/>
        <v>fev/2020</v>
      </c>
      <c r="E17395" s="264">
        <v>43882</v>
      </c>
      <c r="F17395" s="282">
        <v>2883</v>
      </c>
      <c r="G17395" s="282" t="s">
        <v>2229</v>
      </c>
      <c r="H17395" s="265" t="s">
        <v>2322</v>
      </c>
      <c r="I17395" s="265" t="s">
        <v>120</v>
      </c>
      <c r="J17395" s="266">
        <v>-1480.82</v>
      </c>
      <c r="K17395" s="83" t="str">
        <f>IFERROR(IFERROR(VLOOKUP(I17395,'DE-PARA'!B:D,3,0),VLOOKUP(I17395,'DE-PARA'!C:D,2,0)),"NÃO ENCONTRADO")</f>
        <v>Serviços</v>
      </c>
      <c r="L17395" s="50" t="str">
        <f>VLOOKUP(K17395,'Base -Receita-Despesa'!$B:$AS,1,FALSE)</f>
        <v>Serviços</v>
      </c>
    </row>
    <row r="17396" spans="1:12" x14ac:dyDescent="0.3">
      <c r="A17396" s="82" t="str">
        <f t="shared" si="544"/>
        <v>2020</v>
      </c>
      <c r="B17396" s="260" t="s">
        <v>2228</v>
      </c>
      <c r="C17396" s="261" t="s">
        <v>138</v>
      </c>
      <c r="D17396" s="74" t="str">
        <f t="shared" si="543"/>
        <v>fev/2020</v>
      </c>
      <c r="E17396" s="264">
        <v>43882</v>
      </c>
      <c r="F17396" s="282">
        <v>523902</v>
      </c>
      <c r="G17396" s="282" t="s">
        <v>2229</v>
      </c>
      <c r="H17396" s="265" t="s">
        <v>339</v>
      </c>
      <c r="I17396" s="265" t="s">
        <v>2181</v>
      </c>
      <c r="J17396" s="266">
        <v>-2837</v>
      </c>
      <c r="K17396" s="83" t="str">
        <f>IFERROR(IFERROR(VLOOKUP(I17396,'DE-PARA'!B:D,3,0),VLOOKUP(I17396,'DE-PARA'!C:D,2,0)),"NÃO ENCONTRADO")</f>
        <v>Materiais</v>
      </c>
      <c r="L17396" s="50" t="str">
        <f>VLOOKUP(K17396,'Base -Receita-Despesa'!$B:$AS,1,FALSE)</f>
        <v>Materiais</v>
      </c>
    </row>
    <row r="17397" spans="1:12" x14ac:dyDescent="0.3">
      <c r="A17397" s="82" t="str">
        <f t="shared" si="544"/>
        <v>2020</v>
      </c>
      <c r="B17397" s="260" t="s">
        <v>2228</v>
      </c>
      <c r="C17397" s="261" t="s">
        <v>138</v>
      </c>
      <c r="D17397" s="74" t="str">
        <f t="shared" si="543"/>
        <v>fev/2020</v>
      </c>
      <c r="E17397" s="264">
        <v>43882</v>
      </c>
      <c r="F17397" s="282">
        <v>523929</v>
      </c>
      <c r="G17397" s="282" t="s">
        <v>2229</v>
      </c>
      <c r="H17397" s="265" t="s">
        <v>339</v>
      </c>
      <c r="I17397" s="265" t="s">
        <v>2182</v>
      </c>
      <c r="J17397" s="266">
        <v>-3531.52</v>
      </c>
      <c r="K17397" s="83" t="str">
        <f>IFERROR(IFERROR(VLOOKUP(I17397,'DE-PARA'!B:D,3,0),VLOOKUP(I17397,'DE-PARA'!C:D,2,0)),"NÃO ENCONTRADO")</f>
        <v>Materiais</v>
      </c>
      <c r="L17397" s="50" t="str">
        <f>VLOOKUP(K17397,'Base -Receita-Despesa'!$B:$AS,1,FALSE)</f>
        <v>Materiais</v>
      </c>
    </row>
    <row r="17398" spans="1:12" x14ac:dyDescent="0.3">
      <c r="A17398" s="82" t="str">
        <f t="shared" si="544"/>
        <v>2020</v>
      </c>
      <c r="B17398" s="260" t="s">
        <v>2228</v>
      </c>
      <c r="C17398" s="261" t="s">
        <v>138</v>
      </c>
      <c r="D17398" s="74" t="str">
        <f t="shared" si="543"/>
        <v>fev/2020</v>
      </c>
      <c r="E17398" s="264">
        <v>43882</v>
      </c>
      <c r="F17398" s="282">
        <v>15735</v>
      </c>
      <c r="G17398" s="282" t="s">
        <v>2229</v>
      </c>
      <c r="H17398" s="265" t="s">
        <v>5170</v>
      </c>
      <c r="I17398" s="265" t="s">
        <v>2181</v>
      </c>
      <c r="J17398" s="266">
        <v>-3943.48</v>
      </c>
      <c r="K17398" s="83" t="str">
        <f>IFERROR(IFERROR(VLOOKUP(I17398,'DE-PARA'!B:D,3,0),VLOOKUP(I17398,'DE-PARA'!C:D,2,0)),"NÃO ENCONTRADO")</f>
        <v>Materiais</v>
      </c>
      <c r="L17398" s="50" t="str">
        <f>VLOOKUP(K17398,'Base -Receita-Despesa'!$B:$AS,1,FALSE)</f>
        <v>Materiais</v>
      </c>
    </row>
    <row r="17399" spans="1:12" x14ac:dyDescent="0.3">
      <c r="A17399" s="82" t="str">
        <f t="shared" si="544"/>
        <v>2020</v>
      </c>
      <c r="B17399" s="260" t="s">
        <v>2228</v>
      </c>
      <c r="C17399" s="261" t="s">
        <v>138</v>
      </c>
      <c r="D17399" s="74" t="str">
        <f t="shared" si="543"/>
        <v>fev/2020</v>
      </c>
      <c r="E17399" s="264">
        <v>43882</v>
      </c>
      <c r="F17399" s="282">
        <v>1276</v>
      </c>
      <c r="G17399" s="282" t="s">
        <v>2229</v>
      </c>
      <c r="H17399" s="265" t="s">
        <v>5265</v>
      </c>
      <c r="I17399" s="265" t="s">
        <v>526</v>
      </c>
      <c r="J17399" s="266">
        <v>-8066.66</v>
      </c>
      <c r="K17399" s="83" t="str">
        <f>IFERROR(IFERROR(VLOOKUP(I17399,'DE-PARA'!B:D,3,0),VLOOKUP(I17399,'DE-PARA'!C:D,2,0)),"NÃO ENCONTRADO")</f>
        <v>Serviços</v>
      </c>
      <c r="L17399" s="50" t="str">
        <f>VLOOKUP(K17399,'Base -Receita-Despesa'!$B:$AS,1,FALSE)</f>
        <v>Serviços</v>
      </c>
    </row>
    <row r="17400" spans="1:12" x14ac:dyDescent="0.3">
      <c r="A17400" s="82" t="str">
        <f t="shared" si="544"/>
        <v>2020</v>
      </c>
      <c r="B17400" s="260" t="s">
        <v>2228</v>
      </c>
      <c r="C17400" s="261" t="s">
        <v>138</v>
      </c>
      <c r="D17400" s="74" t="str">
        <f t="shared" si="543"/>
        <v>fev/2020</v>
      </c>
      <c r="E17400" s="264">
        <v>43882</v>
      </c>
      <c r="F17400" s="282">
        <v>2021</v>
      </c>
      <c r="G17400" s="282" t="s">
        <v>2229</v>
      </c>
      <c r="H17400" s="265" t="s">
        <v>5133</v>
      </c>
      <c r="I17400" s="265" t="s">
        <v>145</v>
      </c>
      <c r="J17400" s="266">
        <v>-3500</v>
      </c>
      <c r="K17400" s="83" t="str">
        <f>IFERROR(IFERROR(VLOOKUP(I17400,'DE-PARA'!B:D,3,0),VLOOKUP(I17400,'DE-PARA'!C:D,2,0)),"NÃO ENCONTRADO")</f>
        <v>Serviços</v>
      </c>
      <c r="L17400" s="50" t="str">
        <f>VLOOKUP(K17400,'Base -Receita-Despesa'!$B:$AS,1,FALSE)</f>
        <v>Serviços</v>
      </c>
    </row>
    <row r="17401" spans="1:12" x14ac:dyDescent="0.3">
      <c r="A17401" s="82" t="str">
        <f t="shared" si="544"/>
        <v>2020</v>
      </c>
      <c r="B17401" s="260" t="s">
        <v>2228</v>
      </c>
      <c r="C17401" s="261" t="s">
        <v>138</v>
      </c>
      <c r="D17401" s="74" t="str">
        <f t="shared" si="543"/>
        <v>fev/2020</v>
      </c>
      <c r="E17401" s="264">
        <v>43882</v>
      </c>
      <c r="F17401" s="282">
        <v>102</v>
      </c>
      <c r="G17401" s="282" t="s">
        <v>2229</v>
      </c>
      <c r="H17401" s="265" t="s">
        <v>5154</v>
      </c>
      <c r="I17401" s="265" t="s">
        <v>145</v>
      </c>
      <c r="J17401" s="266">
        <v>-27446.5</v>
      </c>
      <c r="K17401" s="83" t="str">
        <f>IFERROR(IFERROR(VLOOKUP(I17401,'DE-PARA'!B:D,3,0),VLOOKUP(I17401,'DE-PARA'!C:D,2,0)),"NÃO ENCONTRADO")</f>
        <v>Serviços</v>
      </c>
      <c r="L17401" s="50" t="str">
        <f>VLOOKUP(K17401,'Base -Receita-Despesa'!$B:$AS,1,FALSE)</f>
        <v>Serviços</v>
      </c>
    </row>
    <row r="17402" spans="1:12" x14ac:dyDescent="0.3">
      <c r="A17402" s="82" t="str">
        <f t="shared" si="544"/>
        <v>2020</v>
      </c>
      <c r="B17402" s="260" t="s">
        <v>2228</v>
      </c>
      <c r="C17402" s="261" t="s">
        <v>138</v>
      </c>
      <c r="D17402" s="74" t="str">
        <f t="shared" si="543"/>
        <v>fev/2020</v>
      </c>
      <c r="E17402" s="264">
        <v>43882</v>
      </c>
      <c r="F17402" s="282">
        <v>760</v>
      </c>
      <c r="G17402" s="282" t="s">
        <v>2229</v>
      </c>
      <c r="H17402" s="265" t="s">
        <v>5165</v>
      </c>
      <c r="I17402" s="265" t="s">
        <v>200</v>
      </c>
      <c r="J17402" s="266">
        <v>-4340.5600000000004</v>
      </c>
      <c r="K17402" s="83" t="str">
        <f>IFERROR(IFERROR(VLOOKUP(I17402,'DE-PARA'!B:D,3,0),VLOOKUP(I17402,'DE-PARA'!C:D,2,0)),"NÃO ENCONTRADO")</f>
        <v>Serviços</v>
      </c>
      <c r="L17402" s="50" t="str">
        <f>VLOOKUP(K17402,'Base -Receita-Despesa'!$B:$AS,1,FALSE)</f>
        <v>Serviços</v>
      </c>
    </row>
    <row r="17403" spans="1:12" x14ac:dyDescent="0.3">
      <c r="A17403" s="82" t="str">
        <f t="shared" si="544"/>
        <v>2020</v>
      </c>
      <c r="B17403" s="260" t="s">
        <v>2228</v>
      </c>
      <c r="C17403" s="261" t="s">
        <v>138</v>
      </c>
      <c r="D17403" s="74" t="str">
        <f t="shared" si="543"/>
        <v>fev/2020</v>
      </c>
      <c r="E17403" s="264">
        <v>43882</v>
      </c>
      <c r="F17403" s="282">
        <v>1280</v>
      </c>
      <c r="G17403" s="282" t="s">
        <v>2229</v>
      </c>
      <c r="H17403" s="265" t="s">
        <v>5155</v>
      </c>
      <c r="I17403" s="265" t="s">
        <v>120</v>
      </c>
      <c r="J17403" s="265">
        <v>-220</v>
      </c>
      <c r="K17403" s="83" t="str">
        <f>IFERROR(IFERROR(VLOOKUP(I17403,'DE-PARA'!B:D,3,0),VLOOKUP(I17403,'DE-PARA'!C:D,2,0)),"NÃO ENCONTRADO")</f>
        <v>Serviços</v>
      </c>
      <c r="L17403" s="50" t="str">
        <f>VLOOKUP(K17403,'Base -Receita-Despesa'!$B:$AS,1,FALSE)</f>
        <v>Serviços</v>
      </c>
    </row>
    <row r="17404" spans="1:12" x14ac:dyDescent="0.3">
      <c r="A17404" s="82" t="str">
        <f t="shared" si="544"/>
        <v>2020</v>
      </c>
      <c r="B17404" s="260" t="s">
        <v>2228</v>
      </c>
      <c r="C17404" s="261" t="s">
        <v>138</v>
      </c>
      <c r="D17404" s="74" t="str">
        <f t="shared" si="543"/>
        <v>fev/2020</v>
      </c>
      <c r="E17404" s="264">
        <v>43882</v>
      </c>
      <c r="F17404" s="282">
        <v>174</v>
      </c>
      <c r="G17404" s="282" t="s">
        <v>2229</v>
      </c>
      <c r="H17404" s="265" t="s">
        <v>5132</v>
      </c>
      <c r="I17404" s="265" t="s">
        <v>2176</v>
      </c>
      <c r="J17404" s="266">
        <v>-4450</v>
      </c>
      <c r="K17404" s="83" t="str">
        <f>IFERROR(IFERROR(VLOOKUP(I17404,'DE-PARA'!B:D,3,0),VLOOKUP(I17404,'DE-PARA'!C:D,2,0)),"NÃO ENCONTRADO")</f>
        <v>Pessoal</v>
      </c>
      <c r="L17404" s="50" t="str">
        <f>VLOOKUP(K17404,'Base -Receita-Despesa'!$B:$AS,1,FALSE)</f>
        <v>Pessoal</v>
      </c>
    </row>
    <row r="17405" spans="1:12" x14ac:dyDescent="0.3">
      <c r="A17405" s="82" t="str">
        <f t="shared" si="544"/>
        <v>2020</v>
      </c>
      <c r="B17405" s="260" t="s">
        <v>2228</v>
      </c>
      <c r="C17405" s="261" t="s">
        <v>138</v>
      </c>
      <c r="D17405" s="74" t="str">
        <f t="shared" si="543"/>
        <v>fev/2020</v>
      </c>
      <c r="E17405" s="264">
        <v>43882</v>
      </c>
      <c r="F17405" s="282">
        <v>20221</v>
      </c>
      <c r="G17405" s="282" t="s">
        <v>2229</v>
      </c>
      <c r="H17405" s="265" t="s">
        <v>5266</v>
      </c>
      <c r="I17405" s="265" t="s">
        <v>2182</v>
      </c>
      <c r="J17405" s="265">
        <v>-300</v>
      </c>
      <c r="K17405" s="83" t="str">
        <f>IFERROR(IFERROR(VLOOKUP(I17405,'DE-PARA'!B:D,3,0),VLOOKUP(I17405,'DE-PARA'!C:D,2,0)),"NÃO ENCONTRADO")</f>
        <v>Materiais</v>
      </c>
      <c r="L17405" s="50" t="str">
        <f>VLOOKUP(K17405,'Base -Receita-Despesa'!$B:$AS,1,FALSE)</f>
        <v>Materiais</v>
      </c>
    </row>
    <row r="17406" spans="1:12" x14ac:dyDescent="0.3">
      <c r="A17406" s="82" t="str">
        <f t="shared" si="544"/>
        <v>2020</v>
      </c>
      <c r="B17406" s="260" t="s">
        <v>2228</v>
      </c>
      <c r="C17406" s="261" t="s">
        <v>138</v>
      </c>
      <c r="D17406" s="74" t="str">
        <f t="shared" si="543"/>
        <v>fev/2020</v>
      </c>
      <c r="E17406" s="264">
        <v>43882</v>
      </c>
      <c r="F17406" s="282">
        <v>227</v>
      </c>
      <c r="G17406" s="282" t="s">
        <v>2229</v>
      </c>
      <c r="H17406" s="265" t="s">
        <v>4736</v>
      </c>
      <c r="I17406" s="265" t="s">
        <v>188</v>
      </c>
      <c r="J17406" s="266">
        <v>-32526.62</v>
      </c>
      <c r="K17406" s="83" t="str">
        <f>IFERROR(IFERROR(VLOOKUP(I17406,'DE-PARA'!B:D,3,0),VLOOKUP(I17406,'DE-PARA'!C:D,2,0)),"NÃO ENCONTRADO")</f>
        <v>Serviços</v>
      </c>
      <c r="L17406" s="50" t="str">
        <f>VLOOKUP(K17406,'Base -Receita-Despesa'!$B:$AS,1,FALSE)</f>
        <v>Serviços</v>
      </c>
    </row>
    <row r="17407" spans="1:12" x14ac:dyDescent="0.3">
      <c r="A17407" s="82" t="str">
        <f t="shared" si="544"/>
        <v>2020</v>
      </c>
      <c r="B17407" s="260" t="s">
        <v>2228</v>
      </c>
      <c r="C17407" s="261" t="s">
        <v>138</v>
      </c>
      <c r="D17407" s="74" t="str">
        <f t="shared" si="543"/>
        <v>fev/2020</v>
      </c>
      <c r="E17407" s="264">
        <v>43882</v>
      </c>
      <c r="F17407" s="282">
        <v>18531</v>
      </c>
      <c r="G17407" s="282" t="s">
        <v>2284</v>
      </c>
      <c r="H17407" s="265" t="s">
        <v>3145</v>
      </c>
      <c r="I17407" s="265" t="s">
        <v>2182</v>
      </c>
      <c r="J17407" s="266">
        <v>-1712.03</v>
      </c>
      <c r="K17407" s="83" t="str">
        <f>IFERROR(IFERROR(VLOOKUP(I17407,'DE-PARA'!B:D,3,0),VLOOKUP(I17407,'DE-PARA'!C:D,2,0)),"NÃO ENCONTRADO")</f>
        <v>Materiais</v>
      </c>
      <c r="L17407" s="50" t="str">
        <f>VLOOKUP(K17407,'Base -Receita-Despesa'!$B:$AS,1,FALSE)</f>
        <v>Materiais</v>
      </c>
    </row>
    <row r="17408" spans="1:12" x14ac:dyDescent="0.3">
      <c r="A17408" s="82" t="str">
        <f t="shared" si="544"/>
        <v>2020</v>
      </c>
      <c r="B17408" s="260" t="s">
        <v>2228</v>
      </c>
      <c r="C17408" s="261" t="s">
        <v>138</v>
      </c>
      <c r="D17408" s="74" t="str">
        <f t="shared" si="543"/>
        <v>fev/2020</v>
      </c>
      <c r="E17408" s="264">
        <v>43882</v>
      </c>
      <c r="F17408" s="282">
        <v>99252</v>
      </c>
      <c r="G17408" s="282" t="s">
        <v>2229</v>
      </c>
      <c r="H17408" s="265" t="s">
        <v>5263</v>
      </c>
      <c r="I17408" s="265" t="s">
        <v>2194</v>
      </c>
      <c r="J17408" s="266">
        <v>-7350</v>
      </c>
      <c r="K17408" s="83" t="str">
        <f>IFERROR(IFERROR(VLOOKUP(I17408,'DE-PARA'!B:D,3,0),VLOOKUP(I17408,'DE-PARA'!C:D,2,0)),"NÃO ENCONTRADO")</f>
        <v>Materiais</v>
      </c>
      <c r="L17408" s="50" t="str">
        <f>VLOOKUP(K17408,'Base -Receita-Despesa'!$B:$AS,1,FALSE)</f>
        <v>Materiais</v>
      </c>
    </row>
    <row r="17409" spans="1:12" x14ac:dyDescent="0.3">
      <c r="A17409" s="82" t="str">
        <f t="shared" si="544"/>
        <v>2020</v>
      </c>
      <c r="B17409" s="260" t="s">
        <v>2228</v>
      </c>
      <c r="C17409" s="261" t="s">
        <v>138</v>
      </c>
      <c r="D17409" s="74" t="str">
        <f t="shared" si="543"/>
        <v>fev/2020</v>
      </c>
      <c r="E17409" s="264">
        <v>43882</v>
      </c>
      <c r="F17409" s="282" t="s">
        <v>4619</v>
      </c>
      <c r="G17409" s="282" t="s">
        <v>2229</v>
      </c>
      <c r="H17409" s="265" t="s">
        <v>5185</v>
      </c>
      <c r="I17409" s="265" t="s">
        <v>2170</v>
      </c>
      <c r="J17409" s="266">
        <v>-9752.02</v>
      </c>
      <c r="K17409" s="83" t="str">
        <f>IFERROR(IFERROR(VLOOKUP(I17409,'DE-PARA'!B:D,3,0),VLOOKUP(I17409,'DE-PARA'!C:D,2,0)),"NÃO ENCONTRADO")</f>
        <v>Reembolso de Rateios(-)</v>
      </c>
      <c r="L17409" s="50" t="str">
        <f>VLOOKUP(K17409,'Base -Receita-Despesa'!$B:$AS,1,FALSE)</f>
        <v>Reembolso de Rateios(-)</v>
      </c>
    </row>
    <row r="17410" spans="1:12" x14ac:dyDescent="0.3">
      <c r="A17410" s="82" t="str">
        <f t="shared" si="544"/>
        <v>2020</v>
      </c>
      <c r="B17410" s="260" t="s">
        <v>2228</v>
      </c>
      <c r="C17410" s="261" t="s">
        <v>138</v>
      </c>
      <c r="D17410" s="74" t="str">
        <f t="shared" si="543"/>
        <v>fev/2020</v>
      </c>
      <c r="E17410" s="264">
        <v>43882</v>
      </c>
      <c r="F17410" s="282" t="s">
        <v>139</v>
      </c>
      <c r="G17410" s="282" t="s">
        <v>2229</v>
      </c>
      <c r="H17410" s="265" t="s">
        <v>5267</v>
      </c>
      <c r="I17410" s="265" t="s">
        <v>141</v>
      </c>
      <c r="J17410" s="265">
        <v>-540</v>
      </c>
      <c r="K17410" s="83" t="str">
        <f>IFERROR(IFERROR(VLOOKUP(I17410,'DE-PARA'!B:D,3,0),VLOOKUP(I17410,'DE-PARA'!C:D,2,0)),"NÃO ENCONTRADO")</f>
        <v>Pessoal</v>
      </c>
      <c r="L17410" s="50" t="str">
        <f>VLOOKUP(K17410,'Base -Receita-Despesa'!$B:$AS,1,FALSE)</f>
        <v>Pessoal</v>
      </c>
    </row>
    <row r="17411" spans="1:12" x14ac:dyDescent="0.3">
      <c r="A17411" s="82" t="str">
        <f t="shared" si="544"/>
        <v>2020</v>
      </c>
      <c r="B17411" s="260" t="s">
        <v>2228</v>
      </c>
      <c r="C17411" s="261" t="s">
        <v>138</v>
      </c>
      <c r="D17411" s="74" t="str">
        <f t="shared" si="543"/>
        <v>fev/2020</v>
      </c>
      <c r="E17411" s="264">
        <v>43882</v>
      </c>
      <c r="F17411" s="282" t="s">
        <v>139</v>
      </c>
      <c r="G17411" s="282" t="s">
        <v>2229</v>
      </c>
      <c r="H17411" s="265" t="s">
        <v>5268</v>
      </c>
      <c r="I17411" s="265" t="s">
        <v>141</v>
      </c>
      <c r="J17411" s="266">
        <v>-1950</v>
      </c>
      <c r="K17411" s="83" t="str">
        <f>IFERROR(IFERROR(VLOOKUP(I17411,'DE-PARA'!B:D,3,0),VLOOKUP(I17411,'DE-PARA'!C:D,2,0)),"NÃO ENCONTRADO")</f>
        <v>Pessoal</v>
      </c>
      <c r="L17411" s="50" t="str">
        <f>VLOOKUP(K17411,'Base -Receita-Despesa'!$B:$AS,1,FALSE)</f>
        <v>Pessoal</v>
      </c>
    </row>
    <row r="17412" spans="1:12" x14ac:dyDescent="0.3">
      <c r="A17412" s="82" t="str">
        <f t="shared" si="544"/>
        <v>2020</v>
      </c>
      <c r="B17412" s="260" t="s">
        <v>2228</v>
      </c>
      <c r="C17412" s="261" t="s">
        <v>138</v>
      </c>
      <c r="D17412" s="74" t="str">
        <f t="shared" ref="D17412:D17475" si="545">TEXT(E17412,"mmm/aaaa")</f>
        <v>fev/2020</v>
      </c>
      <c r="E17412" s="264">
        <v>43882</v>
      </c>
      <c r="F17412" s="282" t="s">
        <v>139</v>
      </c>
      <c r="G17412" s="282" t="s">
        <v>2229</v>
      </c>
      <c r="H17412" s="265" t="s">
        <v>5269</v>
      </c>
      <c r="I17412" s="265" t="s">
        <v>141</v>
      </c>
      <c r="J17412" s="265">
        <v>-405.6</v>
      </c>
      <c r="K17412" s="83" t="str">
        <f>IFERROR(IFERROR(VLOOKUP(I17412,'DE-PARA'!B:D,3,0),VLOOKUP(I17412,'DE-PARA'!C:D,2,0)),"NÃO ENCONTRADO")</f>
        <v>Pessoal</v>
      </c>
      <c r="L17412" s="50" t="str">
        <f>VLOOKUP(K17412,'Base -Receita-Despesa'!$B:$AS,1,FALSE)</f>
        <v>Pessoal</v>
      </c>
    </row>
    <row r="17413" spans="1:12" x14ac:dyDescent="0.3">
      <c r="A17413" s="82" t="str">
        <f t="shared" si="544"/>
        <v>2020</v>
      </c>
      <c r="B17413" s="260" t="s">
        <v>2228</v>
      </c>
      <c r="C17413" s="261" t="s">
        <v>138</v>
      </c>
      <c r="D17413" s="74" t="str">
        <f t="shared" si="545"/>
        <v>fev/2020</v>
      </c>
      <c r="E17413" s="264">
        <v>43882</v>
      </c>
      <c r="F17413" s="282" t="s">
        <v>139</v>
      </c>
      <c r="G17413" s="282" t="s">
        <v>2229</v>
      </c>
      <c r="H17413" s="265" t="s">
        <v>5270</v>
      </c>
      <c r="I17413" s="265" t="s">
        <v>141</v>
      </c>
      <c r="J17413" s="266">
        <v>-1500</v>
      </c>
      <c r="K17413" s="83" t="str">
        <f>IFERROR(IFERROR(VLOOKUP(I17413,'DE-PARA'!B:D,3,0),VLOOKUP(I17413,'DE-PARA'!C:D,2,0)),"NÃO ENCONTRADO")</f>
        <v>Pessoal</v>
      </c>
      <c r="L17413" s="50" t="str">
        <f>VLOOKUP(K17413,'Base -Receita-Despesa'!$B:$AS,1,FALSE)</f>
        <v>Pessoal</v>
      </c>
    </row>
    <row r="17414" spans="1:12" x14ac:dyDescent="0.3">
      <c r="A17414" s="82" t="str">
        <f t="shared" si="544"/>
        <v>2020</v>
      </c>
      <c r="B17414" s="260" t="s">
        <v>2228</v>
      </c>
      <c r="C17414" s="261" t="s">
        <v>138</v>
      </c>
      <c r="D17414" s="74" t="str">
        <f t="shared" si="545"/>
        <v>fev/2020</v>
      </c>
      <c r="E17414" s="264">
        <v>43882</v>
      </c>
      <c r="F17414" s="282" t="s">
        <v>139</v>
      </c>
      <c r="G17414" s="282" t="s">
        <v>2229</v>
      </c>
      <c r="H17414" s="265" t="s">
        <v>5271</v>
      </c>
      <c r="I17414" s="265" t="s">
        <v>141</v>
      </c>
      <c r="J17414" s="265">
        <v>-880.15</v>
      </c>
      <c r="K17414" s="83" t="str">
        <f>IFERROR(IFERROR(VLOOKUP(I17414,'DE-PARA'!B:D,3,0),VLOOKUP(I17414,'DE-PARA'!C:D,2,0)),"NÃO ENCONTRADO")</f>
        <v>Pessoal</v>
      </c>
      <c r="L17414" s="50" t="str">
        <f>VLOOKUP(K17414,'Base -Receita-Despesa'!$B:$AS,1,FALSE)</f>
        <v>Pessoal</v>
      </c>
    </row>
    <row r="17415" spans="1:12" x14ac:dyDescent="0.3">
      <c r="A17415" s="82" t="str">
        <f t="shared" si="544"/>
        <v>2020</v>
      </c>
      <c r="B17415" s="260" t="s">
        <v>2228</v>
      </c>
      <c r="C17415" s="261" t="s">
        <v>138</v>
      </c>
      <c r="D17415" s="74" t="str">
        <f t="shared" si="545"/>
        <v>fev/2020</v>
      </c>
      <c r="E17415" s="264">
        <v>43882</v>
      </c>
      <c r="F17415" s="282" t="s">
        <v>1261</v>
      </c>
      <c r="G17415" s="282" t="s">
        <v>2229</v>
      </c>
      <c r="H17415" s="265" t="s">
        <v>2250</v>
      </c>
      <c r="I17415" s="265" t="s">
        <v>135</v>
      </c>
      <c r="J17415" s="265">
        <v>-9.5</v>
      </c>
      <c r="K17415" s="83" t="str">
        <f>IFERROR(IFERROR(VLOOKUP(I17415,'DE-PARA'!B:D,3,0),VLOOKUP(I17415,'DE-PARA'!C:D,2,0)),"NÃO ENCONTRADO")</f>
        <v>Outras Saídas</v>
      </c>
      <c r="L17415" s="50" t="str">
        <f>VLOOKUP(K17415,'Base -Receita-Despesa'!$B:$AS,1,FALSE)</f>
        <v>Outras Saídas</v>
      </c>
    </row>
    <row r="17416" spans="1:12" x14ac:dyDescent="0.3">
      <c r="A17416" s="82" t="str">
        <f t="shared" si="544"/>
        <v>2020</v>
      </c>
      <c r="B17416" s="260" t="s">
        <v>2228</v>
      </c>
      <c r="C17416" s="261" t="s">
        <v>138</v>
      </c>
      <c r="D17416" s="74" t="str">
        <f t="shared" si="545"/>
        <v>fev/2020</v>
      </c>
      <c r="E17416" s="264">
        <v>43882</v>
      </c>
      <c r="F17416" s="282" t="s">
        <v>1261</v>
      </c>
      <c r="G17416" s="282" t="s">
        <v>2229</v>
      </c>
      <c r="H17416" s="265" t="s">
        <v>2250</v>
      </c>
      <c r="I17416" s="265" t="s">
        <v>135</v>
      </c>
      <c r="J17416" s="265">
        <v>-9.5</v>
      </c>
      <c r="K17416" s="83" t="str">
        <f>IFERROR(IFERROR(VLOOKUP(I17416,'DE-PARA'!B:D,3,0),VLOOKUP(I17416,'DE-PARA'!C:D,2,0)),"NÃO ENCONTRADO")</f>
        <v>Outras Saídas</v>
      </c>
      <c r="L17416" s="50" t="str">
        <f>VLOOKUP(K17416,'Base -Receita-Despesa'!$B:$AS,1,FALSE)</f>
        <v>Outras Saídas</v>
      </c>
    </row>
    <row r="17417" spans="1:12" x14ac:dyDescent="0.3">
      <c r="A17417" s="82" t="str">
        <f t="shared" si="544"/>
        <v>2020</v>
      </c>
      <c r="B17417" s="260" t="s">
        <v>2228</v>
      </c>
      <c r="C17417" s="261" t="s">
        <v>138</v>
      </c>
      <c r="D17417" s="74" t="str">
        <f t="shared" si="545"/>
        <v>fev/2020</v>
      </c>
      <c r="E17417" s="264">
        <v>43882</v>
      </c>
      <c r="F17417" s="282" t="s">
        <v>1261</v>
      </c>
      <c r="G17417" s="282" t="s">
        <v>2229</v>
      </c>
      <c r="H17417" s="265" t="s">
        <v>2250</v>
      </c>
      <c r="I17417" s="265" t="s">
        <v>135</v>
      </c>
      <c r="J17417" s="265">
        <v>-9.5</v>
      </c>
      <c r="K17417" s="83" t="str">
        <f>IFERROR(IFERROR(VLOOKUP(I17417,'DE-PARA'!B:D,3,0),VLOOKUP(I17417,'DE-PARA'!C:D,2,0)),"NÃO ENCONTRADO")</f>
        <v>Outras Saídas</v>
      </c>
      <c r="L17417" s="50" t="str">
        <f>VLOOKUP(K17417,'Base -Receita-Despesa'!$B:$AS,1,FALSE)</f>
        <v>Outras Saídas</v>
      </c>
    </row>
    <row r="17418" spans="1:12" x14ac:dyDescent="0.3">
      <c r="A17418" s="82" t="str">
        <f t="shared" si="544"/>
        <v>2020</v>
      </c>
      <c r="B17418" s="260" t="s">
        <v>2228</v>
      </c>
      <c r="C17418" s="261" t="s">
        <v>138</v>
      </c>
      <c r="D17418" s="74" t="str">
        <f t="shared" si="545"/>
        <v>fev/2020</v>
      </c>
      <c r="E17418" s="264">
        <v>43882</v>
      </c>
      <c r="F17418" s="282" t="s">
        <v>1261</v>
      </c>
      <c r="G17418" s="282" t="s">
        <v>2229</v>
      </c>
      <c r="H17418" s="265" t="s">
        <v>2250</v>
      </c>
      <c r="I17418" s="265" t="s">
        <v>135</v>
      </c>
      <c r="J17418" s="265">
        <v>-9.5</v>
      </c>
      <c r="K17418" s="83" t="str">
        <f>IFERROR(IFERROR(VLOOKUP(I17418,'DE-PARA'!B:D,3,0),VLOOKUP(I17418,'DE-PARA'!C:D,2,0)),"NÃO ENCONTRADO")</f>
        <v>Outras Saídas</v>
      </c>
      <c r="L17418" s="50" t="str">
        <f>VLOOKUP(K17418,'Base -Receita-Despesa'!$B:$AS,1,FALSE)</f>
        <v>Outras Saídas</v>
      </c>
    </row>
    <row r="17419" spans="1:12" x14ac:dyDescent="0.3">
      <c r="A17419" s="82" t="str">
        <f t="shared" si="544"/>
        <v>2020</v>
      </c>
      <c r="B17419" s="260" t="s">
        <v>2228</v>
      </c>
      <c r="C17419" s="261" t="s">
        <v>138</v>
      </c>
      <c r="D17419" s="74" t="str">
        <f t="shared" si="545"/>
        <v>fev/2020</v>
      </c>
      <c r="E17419" s="264">
        <v>43882</v>
      </c>
      <c r="F17419" s="282" t="s">
        <v>1261</v>
      </c>
      <c r="G17419" s="282" t="s">
        <v>2229</v>
      </c>
      <c r="H17419" s="265" t="s">
        <v>2250</v>
      </c>
      <c r="I17419" s="265" t="s">
        <v>135</v>
      </c>
      <c r="J17419" s="265">
        <v>-9.5</v>
      </c>
      <c r="K17419" s="83" t="str">
        <f>IFERROR(IFERROR(VLOOKUP(I17419,'DE-PARA'!B:D,3,0),VLOOKUP(I17419,'DE-PARA'!C:D,2,0)),"NÃO ENCONTRADO")</f>
        <v>Outras Saídas</v>
      </c>
      <c r="L17419" s="50" t="str">
        <f>VLOOKUP(K17419,'Base -Receita-Despesa'!$B:$AS,1,FALSE)</f>
        <v>Outras Saídas</v>
      </c>
    </row>
    <row r="17420" spans="1:12" x14ac:dyDescent="0.3">
      <c r="A17420" s="82" t="str">
        <f t="shared" si="544"/>
        <v>2020</v>
      </c>
      <c r="B17420" s="260" t="s">
        <v>2228</v>
      </c>
      <c r="C17420" s="261" t="s">
        <v>138</v>
      </c>
      <c r="D17420" s="74" t="str">
        <f t="shared" si="545"/>
        <v>fev/2020</v>
      </c>
      <c r="E17420" s="264">
        <v>43882</v>
      </c>
      <c r="F17420" s="282" t="s">
        <v>1261</v>
      </c>
      <c r="G17420" s="282" t="s">
        <v>2229</v>
      </c>
      <c r="H17420" s="265" t="s">
        <v>2250</v>
      </c>
      <c r="I17420" s="265" t="s">
        <v>135</v>
      </c>
      <c r="J17420" s="265">
        <v>-9.5</v>
      </c>
      <c r="K17420" s="83" t="str">
        <f>IFERROR(IFERROR(VLOOKUP(I17420,'DE-PARA'!B:D,3,0),VLOOKUP(I17420,'DE-PARA'!C:D,2,0)),"NÃO ENCONTRADO")</f>
        <v>Outras Saídas</v>
      </c>
      <c r="L17420" s="50" t="str">
        <f>VLOOKUP(K17420,'Base -Receita-Despesa'!$B:$AS,1,FALSE)</f>
        <v>Outras Saídas</v>
      </c>
    </row>
    <row r="17421" spans="1:12" x14ac:dyDescent="0.3">
      <c r="A17421" s="82" t="str">
        <f t="shared" si="544"/>
        <v>2020</v>
      </c>
      <c r="B17421" s="260" t="s">
        <v>2228</v>
      </c>
      <c r="C17421" s="261" t="s">
        <v>138</v>
      </c>
      <c r="D17421" s="74" t="str">
        <f t="shared" si="545"/>
        <v>fev/2020</v>
      </c>
      <c r="E17421" s="264">
        <v>43882</v>
      </c>
      <c r="F17421" s="282" t="s">
        <v>1261</v>
      </c>
      <c r="G17421" s="282" t="s">
        <v>2229</v>
      </c>
      <c r="H17421" s="265" t="s">
        <v>2250</v>
      </c>
      <c r="I17421" s="265" t="s">
        <v>135</v>
      </c>
      <c r="J17421" s="265">
        <v>-9.5</v>
      </c>
      <c r="K17421" s="83" t="str">
        <f>IFERROR(IFERROR(VLOOKUP(I17421,'DE-PARA'!B:D,3,0),VLOOKUP(I17421,'DE-PARA'!C:D,2,0)),"NÃO ENCONTRADO")</f>
        <v>Outras Saídas</v>
      </c>
      <c r="L17421" s="50" t="str">
        <f>VLOOKUP(K17421,'Base -Receita-Despesa'!$B:$AS,1,FALSE)</f>
        <v>Outras Saídas</v>
      </c>
    </row>
    <row r="17422" spans="1:12" x14ac:dyDescent="0.3">
      <c r="A17422" s="82" t="str">
        <f t="shared" si="544"/>
        <v>2020</v>
      </c>
      <c r="B17422" s="260" t="s">
        <v>2228</v>
      </c>
      <c r="C17422" s="261" t="s">
        <v>138</v>
      </c>
      <c r="D17422" s="74" t="str">
        <f t="shared" si="545"/>
        <v>fev/2020</v>
      </c>
      <c r="E17422" s="264">
        <v>43882</v>
      </c>
      <c r="F17422" s="282" t="s">
        <v>1261</v>
      </c>
      <c r="G17422" s="282" t="s">
        <v>2229</v>
      </c>
      <c r="H17422" s="265" t="s">
        <v>2250</v>
      </c>
      <c r="I17422" s="265" t="s">
        <v>135</v>
      </c>
      <c r="J17422" s="265">
        <v>-9.5</v>
      </c>
      <c r="K17422" s="83" t="str">
        <f>IFERROR(IFERROR(VLOOKUP(I17422,'DE-PARA'!B:D,3,0),VLOOKUP(I17422,'DE-PARA'!C:D,2,0)),"NÃO ENCONTRADO")</f>
        <v>Outras Saídas</v>
      </c>
      <c r="L17422" s="50" t="str">
        <f>VLOOKUP(K17422,'Base -Receita-Despesa'!$B:$AS,1,FALSE)</f>
        <v>Outras Saídas</v>
      </c>
    </row>
    <row r="17423" spans="1:12" x14ac:dyDescent="0.3">
      <c r="A17423" s="82" t="str">
        <f t="shared" si="544"/>
        <v>2020</v>
      </c>
      <c r="B17423" s="260" t="s">
        <v>2228</v>
      </c>
      <c r="C17423" s="261" t="s">
        <v>138</v>
      </c>
      <c r="D17423" s="74" t="str">
        <f t="shared" si="545"/>
        <v>fev/2020</v>
      </c>
      <c r="E17423" s="264">
        <v>43882</v>
      </c>
      <c r="F17423" s="282" t="s">
        <v>1261</v>
      </c>
      <c r="G17423" s="282" t="s">
        <v>2229</v>
      </c>
      <c r="H17423" s="265" t="s">
        <v>2250</v>
      </c>
      <c r="I17423" s="265" t="s">
        <v>135</v>
      </c>
      <c r="J17423" s="265">
        <v>-9.5</v>
      </c>
      <c r="K17423" s="83" t="str">
        <f>IFERROR(IFERROR(VLOOKUP(I17423,'DE-PARA'!B:D,3,0),VLOOKUP(I17423,'DE-PARA'!C:D,2,0)),"NÃO ENCONTRADO")</f>
        <v>Outras Saídas</v>
      </c>
      <c r="L17423" s="50" t="str">
        <f>VLOOKUP(K17423,'Base -Receita-Despesa'!$B:$AS,1,FALSE)</f>
        <v>Outras Saídas</v>
      </c>
    </row>
    <row r="17424" spans="1:12" x14ac:dyDescent="0.3">
      <c r="A17424" s="82" t="str">
        <f t="shared" si="544"/>
        <v>2020</v>
      </c>
      <c r="B17424" s="260" t="s">
        <v>2228</v>
      </c>
      <c r="C17424" s="261" t="s">
        <v>138</v>
      </c>
      <c r="D17424" s="74" t="str">
        <f t="shared" si="545"/>
        <v>fev/2020</v>
      </c>
      <c r="E17424" s="264">
        <v>43882</v>
      </c>
      <c r="F17424" s="282" t="s">
        <v>1261</v>
      </c>
      <c r="G17424" s="282" t="s">
        <v>2229</v>
      </c>
      <c r="H17424" s="265" t="s">
        <v>2250</v>
      </c>
      <c r="I17424" s="265" t="s">
        <v>135</v>
      </c>
      <c r="J17424" s="265">
        <v>-9.5</v>
      </c>
      <c r="K17424" s="83" t="str">
        <f>IFERROR(IFERROR(VLOOKUP(I17424,'DE-PARA'!B:D,3,0),VLOOKUP(I17424,'DE-PARA'!C:D,2,0)),"NÃO ENCONTRADO")</f>
        <v>Outras Saídas</v>
      </c>
      <c r="L17424" s="50" t="str">
        <f>VLOOKUP(K17424,'Base -Receita-Despesa'!$B:$AS,1,FALSE)</f>
        <v>Outras Saídas</v>
      </c>
    </row>
    <row r="17425" spans="1:12" x14ac:dyDescent="0.3">
      <c r="A17425" s="82" t="str">
        <f t="shared" si="544"/>
        <v>2020</v>
      </c>
      <c r="B17425" s="260" t="s">
        <v>2228</v>
      </c>
      <c r="C17425" s="261" t="s">
        <v>138</v>
      </c>
      <c r="D17425" s="74" t="str">
        <f t="shared" si="545"/>
        <v>fev/2020</v>
      </c>
      <c r="E17425" s="264">
        <v>43882</v>
      </c>
      <c r="F17425" s="282" t="s">
        <v>139</v>
      </c>
      <c r="G17425" s="282" t="s">
        <v>2229</v>
      </c>
      <c r="H17425" s="265" t="s">
        <v>5272</v>
      </c>
      <c r="I17425" s="265" t="s">
        <v>141</v>
      </c>
      <c r="J17425" s="266">
        <v>-103191.97</v>
      </c>
      <c r="K17425" s="83" t="str">
        <f>IFERROR(IFERROR(VLOOKUP(I17425,'DE-PARA'!B:D,3,0),VLOOKUP(I17425,'DE-PARA'!C:D,2,0)),"NÃO ENCONTRADO")</f>
        <v>Pessoal</v>
      </c>
      <c r="L17425" s="50" t="str">
        <f>VLOOKUP(K17425,'Base -Receita-Despesa'!$B:$AS,1,FALSE)</f>
        <v>Pessoal</v>
      </c>
    </row>
    <row r="17426" spans="1:12" x14ac:dyDescent="0.3">
      <c r="A17426" s="82" t="str">
        <f t="shared" si="544"/>
        <v>2020</v>
      </c>
      <c r="B17426" s="260" t="s">
        <v>2228</v>
      </c>
      <c r="C17426" s="261" t="s">
        <v>138</v>
      </c>
      <c r="D17426" s="74" t="str">
        <f t="shared" si="545"/>
        <v>fev/2020</v>
      </c>
      <c r="E17426" s="264">
        <v>43882</v>
      </c>
      <c r="F17426" s="282" t="s">
        <v>1070</v>
      </c>
      <c r="G17426" s="282" t="s">
        <v>2229</v>
      </c>
      <c r="H17426" s="265" t="s">
        <v>1071</v>
      </c>
      <c r="I17426" s="265" t="s">
        <v>2237</v>
      </c>
      <c r="J17426" s="266">
        <v>222868.06</v>
      </c>
      <c r="K17426" s="83" t="str">
        <f>IFERROR(IFERROR(VLOOKUP(I17426,'DE-PARA'!B:D,3,0),VLOOKUP(I17426,'DE-PARA'!C:D,2,0)),"NÃO ENCONTRADO")</f>
        <v>Entrada Conta Aplicação (+)</v>
      </c>
      <c r="L17426" s="50" t="str">
        <f>VLOOKUP(K17426,'Base -Receita-Despesa'!$B:$AS,1,FALSE)</f>
        <v>ENTRADA CONTA APLICAÇÃO (+)</v>
      </c>
    </row>
    <row r="17427" spans="1:12" x14ac:dyDescent="0.3">
      <c r="A17427" s="82" t="str">
        <f t="shared" si="544"/>
        <v>2020</v>
      </c>
      <c r="B17427" s="260" t="s">
        <v>2228</v>
      </c>
      <c r="C17427" s="261" t="s">
        <v>138</v>
      </c>
      <c r="D17427" s="74" t="str">
        <f t="shared" si="545"/>
        <v>fev/2020</v>
      </c>
      <c r="E17427" s="264">
        <v>43887</v>
      </c>
      <c r="F17427" s="282">
        <v>3813</v>
      </c>
      <c r="G17427" s="282" t="s">
        <v>2229</v>
      </c>
      <c r="H17427" s="265" t="s">
        <v>2231</v>
      </c>
      <c r="I17427" s="265" t="s">
        <v>2185</v>
      </c>
      <c r="J17427" s="266">
        <v>-1602.89</v>
      </c>
      <c r="K17427" s="83" t="str">
        <f>IFERROR(IFERROR(VLOOKUP(I17427,'DE-PARA'!B:D,3,0),VLOOKUP(I17427,'DE-PARA'!C:D,2,0)),"NÃO ENCONTRADO")</f>
        <v>Materiais</v>
      </c>
      <c r="L17427" s="50" t="str">
        <f>VLOOKUP(K17427,'Base -Receita-Despesa'!$B:$AS,1,FALSE)</f>
        <v>Materiais</v>
      </c>
    </row>
    <row r="17428" spans="1:12" x14ac:dyDescent="0.3">
      <c r="A17428" s="82" t="str">
        <f t="shared" si="544"/>
        <v>2020</v>
      </c>
      <c r="B17428" s="260" t="s">
        <v>2228</v>
      </c>
      <c r="C17428" s="261" t="s">
        <v>138</v>
      </c>
      <c r="D17428" s="74" t="str">
        <f t="shared" si="545"/>
        <v>fev/2020</v>
      </c>
      <c r="E17428" s="264">
        <v>43887</v>
      </c>
      <c r="F17428" s="282">
        <v>109139</v>
      </c>
      <c r="G17428" s="282" t="s">
        <v>2229</v>
      </c>
      <c r="H17428" s="265" t="s">
        <v>528</v>
      </c>
      <c r="I17428" s="265" t="s">
        <v>2181</v>
      </c>
      <c r="J17428" s="265">
        <v>-337.46</v>
      </c>
      <c r="K17428" s="83" t="str">
        <f>IFERROR(IFERROR(VLOOKUP(I17428,'DE-PARA'!B:D,3,0),VLOOKUP(I17428,'DE-PARA'!C:D,2,0)),"NÃO ENCONTRADO")</f>
        <v>Materiais</v>
      </c>
      <c r="L17428" s="50" t="str">
        <f>VLOOKUP(K17428,'Base -Receita-Despesa'!$B:$AS,1,FALSE)</f>
        <v>Materiais</v>
      </c>
    </row>
    <row r="17429" spans="1:12" x14ac:dyDescent="0.3">
      <c r="A17429" s="82" t="str">
        <f t="shared" si="544"/>
        <v>2020</v>
      </c>
      <c r="B17429" s="260" t="s">
        <v>2228</v>
      </c>
      <c r="C17429" s="261" t="s">
        <v>138</v>
      </c>
      <c r="D17429" s="74" t="str">
        <f t="shared" si="545"/>
        <v>fev/2020</v>
      </c>
      <c r="E17429" s="264">
        <v>43887</v>
      </c>
      <c r="F17429" s="282">
        <v>347472</v>
      </c>
      <c r="G17429" s="282" t="s">
        <v>2229</v>
      </c>
      <c r="H17429" s="265" t="s">
        <v>5238</v>
      </c>
      <c r="I17429" s="265" t="s">
        <v>2181</v>
      </c>
      <c r="J17429" s="266">
        <v>-1704</v>
      </c>
      <c r="K17429" s="83" t="str">
        <f>IFERROR(IFERROR(VLOOKUP(I17429,'DE-PARA'!B:D,3,0),VLOOKUP(I17429,'DE-PARA'!C:D,2,0)),"NÃO ENCONTRADO")</f>
        <v>Materiais</v>
      </c>
      <c r="L17429" s="50" t="str">
        <f>VLOOKUP(K17429,'Base -Receita-Despesa'!$B:$AS,1,FALSE)</f>
        <v>Materiais</v>
      </c>
    </row>
    <row r="17430" spans="1:12" x14ac:dyDescent="0.3">
      <c r="A17430" s="82" t="str">
        <f t="shared" si="544"/>
        <v>2020</v>
      </c>
      <c r="B17430" s="260" t="s">
        <v>2228</v>
      </c>
      <c r="C17430" s="261" t="s">
        <v>138</v>
      </c>
      <c r="D17430" s="74" t="str">
        <f t="shared" si="545"/>
        <v>fev/2020</v>
      </c>
      <c r="E17430" s="264">
        <v>43887</v>
      </c>
      <c r="F17430" s="282">
        <v>8148</v>
      </c>
      <c r="G17430" s="282" t="s">
        <v>2229</v>
      </c>
      <c r="H17430" s="265" t="s">
        <v>5273</v>
      </c>
      <c r="I17430" s="265" t="s">
        <v>2181</v>
      </c>
      <c r="J17430" s="266">
        <v>-3018.4</v>
      </c>
      <c r="K17430" s="83" t="str">
        <f>IFERROR(IFERROR(VLOOKUP(I17430,'DE-PARA'!B:D,3,0),VLOOKUP(I17430,'DE-PARA'!C:D,2,0)),"NÃO ENCONTRADO")</f>
        <v>Materiais</v>
      </c>
      <c r="L17430" s="50" t="str">
        <f>VLOOKUP(K17430,'Base -Receita-Despesa'!$B:$AS,1,FALSE)</f>
        <v>Materiais</v>
      </c>
    </row>
    <row r="17431" spans="1:12" x14ac:dyDescent="0.3">
      <c r="A17431" s="82" t="str">
        <f t="shared" si="544"/>
        <v>2020</v>
      </c>
      <c r="B17431" s="260" t="s">
        <v>2228</v>
      </c>
      <c r="C17431" s="261" t="s">
        <v>138</v>
      </c>
      <c r="D17431" s="74" t="str">
        <f t="shared" si="545"/>
        <v>fev/2020</v>
      </c>
      <c r="E17431" s="264">
        <v>43887</v>
      </c>
      <c r="F17431" s="282">
        <v>73407</v>
      </c>
      <c r="G17431" s="282" t="s">
        <v>2330</v>
      </c>
      <c r="H17431" s="265" t="s">
        <v>5203</v>
      </c>
      <c r="I17431" s="265" t="s">
        <v>2183</v>
      </c>
      <c r="J17431" s="265">
        <v>-107.49</v>
      </c>
      <c r="K17431" s="83" t="str">
        <f>IFERROR(IFERROR(VLOOKUP(I17431,'DE-PARA'!B:D,3,0),VLOOKUP(I17431,'DE-PARA'!C:D,2,0)),"NÃO ENCONTRADO")</f>
        <v>Materiais</v>
      </c>
      <c r="L17431" s="50" t="str">
        <f>VLOOKUP(K17431,'Base -Receita-Despesa'!$B:$AS,1,FALSE)</f>
        <v>Materiais</v>
      </c>
    </row>
    <row r="17432" spans="1:12" x14ac:dyDescent="0.3">
      <c r="A17432" s="82" t="str">
        <f t="shared" si="544"/>
        <v>2020</v>
      </c>
      <c r="B17432" s="260" t="s">
        <v>2228</v>
      </c>
      <c r="C17432" s="261" t="s">
        <v>138</v>
      </c>
      <c r="D17432" s="74" t="str">
        <f t="shared" si="545"/>
        <v>fev/2020</v>
      </c>
      <c r="E17432" s="264">
        <v>43887</v>
      </c>
      <c r="F17432" s="282">
        <v>73407</v>
      </c>
      <c r="G17432" s="282" t="s">
        <v>2324</v>
      </c>
      <c r="H17432" s="265" t="s">
        <v>5203</v>
      </c>
      <c r="I17432" s="265" t="s">
        <v>2183</v>
      </c>
      <c r="J17432" s="265">
        <v>-107.49</v>
      </c>
      <c r="K17432" s="83" t="str">
        <f>IFERROR(IFERROR(VLOOKUP(I17432,'DE-PARA'!B:D,3,0),VLOOKUP(I17432,'DE-PARA'!C:D,2,0)),"NÃO ENCONTRADO")</f>
        <v>Materiais</v>
      </c>
      <c r="L17432" s="50" t="str">
        <f>VLOOKUP(K17432,'Base -Receita-Despesa'!$B:$AS,1,FALSE)</f>
        <v>Materiais</v>
      </c>
    </row>
    <row r="17433" spans="1:12" x14ac:dyDescent="0.3">
      <c r="A17433" s="82" t="str">
        <f t="shared" si="544"/>
        <v>2020</v>
      </c>
      <c r="B17433" s="260" t="s">
        <v>2228</v>
      </c>
      <c r="C17433" s="261" t="s">
        <v>138</v>
      </c>
      <c r="D17433" s="74" t="str">
        <f t="shared" si="545"/>
        <v>fev/2020</v>
      </c>
      <c r="E17433" s="264">
        <v>43887</v>
      </c>
      <c r="F17433" s="282">
        <v>32738</v>
      </c>
      <c r="G17433" s="282" t="s">
        <v>2229</v>
      </c>
      <c r="H17433" s="265" t="s">
        <v>5172</v>
      </c>
      <c r="I17433" s="265" t="s">
        <v>2182</v>
      </c>
      <c r="J17433" s="265">
        <v>-182.08</v>
      </c>
      <c r="K17433" s="83" t="str">
        <f>IFERROR(IFERROR(VLOOKUP(I17433,'DE-PARA'!B:D,3,0),VLOOKUP(I17433,'DE-PARA'!C:D,2,0)),"NÃO ENCONTRADO")</f>
        <v>Materiais</v>
      </c>
      <c r="L17433" s="50" t="str">
        <f>VLOOKUP(K17433,'Base -Receita-Despesa'!$B:$AS,1,FALSE)</f>
        <v>Materiais</v>
      </c>
    </row>
    <row r="17434" spans="1:12" x14ac:dyDescent="0.3">
      <c r="A17434" s="82" t="str">
        <f t="shared" si="544"/>
        <v>2020</v>
      </c>
      <c r="B17434" s="260" t="s">
        <v>2228</v>
      </c>
      <c r="C17434" s="261" t="s">
        <v>138</v>
      </c>
      <c r="D17434" s="74" t="str">
        <f t="shared" si="545"/>
        <v>fev/2020</v>
      </c>
      <c r="E17434" s="264">
        <v>43887</v>
      </c>
      <c r="F17434" s="282">
        <v>15795</v>
      </c>
      <c r="G17434" s="282" t="s">
        <v>2229</v>
      </c>
      <c r="H17434" s="265" t="s">
        <v>5131</v>
      </c>
      <c r="I17434" s="265" t="s">
        <v>200</v>
      </c>
      <c r="J17434" s="266">
        <v>-9308.61</v>
      </c>
      <c r="K17434" s="83" t="str">
        <f>IFERROR(IFERROR(VLOOKUP(I17434,'DE-PARA'!B:D,3,0),VLOOKUP(I17434,'DE-PARA'!C:D,2,0)),"NÃO ENCONTRADO")</f>
        <v>Serviços</v>
      </c>
      <c r="L17434" s="50" t="str">
        <f>VLOOKUP(K17434,'Base -Receita-Despesa'!$B:$AS,1,FALSE)</f>
        <v>Serviços</v>
      </c>
    </row>
    <row r="17435" spans="1:12" x14ac:dyDescent="0.3">
      <c r="A17435" s="82" t="str">
        <f t="shared" si="544"/>
        <v>2020</v>
      </c>
      <c r="B17435" s="260" t="s">
        <v>2228</v>
      </c>
      <c r="C17435" s="261" t="s">
        <v>138</v>
      </c>
      <c r="D17435" s="74" t="str">
        <f t="shared" si="545"/>
        <v>fev/2020</v>
      </c>
      <c r="E17435" s="264">
        <v>43887</v>
      </c>
      <c r="F17435" s="282">
        <v>99252</v>
      </c>
      <c r="G17435" s="282" t="s">
        <v>2229</v>
      </c>
      <c r="H17435" s="265" t="s">
        <v>5263</v>
      </c>
      <c r="I17435" s="265" t="s">
        <v>2194</v>
      </c>
      <c r="J17435" s="266">
        <v>-7350</v>
      </c>
      <c r="K17435" s="83" t="str">
        <f>IFERROR(IFERROR(VLOOKUP(I17435,'DE-PARA'!B:D,3,0),VLOOKUP(I17435,'DE-PARA'!C:D,2,0)),"NÃO ENCONTRADO")</f>
        <v>Materiais</v>
      </c>
      <c r="L17435" s="50" t="str">
        <f>VLOOKUP(K17435,'Base -Receita-Despesa'!$B:$AS,1,FALSE)</f>
        <v>Materiais</v>
      </c>
    </row>
    <row r="17436" spans="1:12" x14ac:dyDescent="0.3">
      <c r="A17436" s="82" t="str">
        <f t="shared" si="544"/>
        <v>2020</v>
      </c>
      <c r="B17436" s="260" t="s">
        <v>2228</v>
      </c>
      <c r="C17436" s="261" t="s">
        <v>138</v>
      </c>
      <c r="D17436" s="74" t="str">
        <f t="shared" si="545"/>
        <v>fev/2020</v>
      </c>
      <c r="E17436" s="264">
        <v>43887</v>
      </c>
      <c r="F17436" s="282">
        <v>9807</v>
      </c>
      <c r="G17436" s="282" t="s">
        <v>2229</v>
      </c>
      <c r="H17436" s="265" t="s">
        <v>5274</v>
      </c>
      <c r="I17436" s="265" t="s">
        <v>2182</v>
      </c>
      <c r="J17436" s="265">
        <v>-475.69</v>
      </c>
      <c r="K17436" s="83" t="str">
        <f>IFERROR(IFERROR(VLOOKUP(I17436,'DE-PARA'!B:D,3,0),VLOOKUP(I17436,'DE-PARA'!C:D,2,0)),"NÃO ENCONTRADO")</f>
        <v>Materiais</v>
      </c>
      <c r="L17436" s="50" t="str">
        <f>VLOOKUP(K17436,'Base -Receita-Despesa'!$B:$AS,1,FALSE)</f>
        <v>Materiais</v>
      </c>
    </row>
    <row r="17437" spans="1:12" x14ac:dyDescent="0.3">
      <c r="A17437" s="82" t="str">
        <f t="shared" si="544"/>
        <v>2020</v>
      </c>
      <c r="B17437" s="260" t="s">
        <v>2228</v>
      </c>
      <c r="C17437" s="261" t="s">
        <v>138</v>
      </c>
      <c r="D17437" s="74" t="str">
        <f t="shared" si="545"/>
        <v>fev/2020</v>
      </c>
      <c r="E17437" s="264">
        <v>43887</v>
      </c>
      <c r="F17437" s="282" t="s">
        <v>1261</v>
      </c>
      <c r="G17437" s="282" t="s">
        <v>2229</v>
      </c>
      <c r="H17437" s="265" t="s">
        <v>2250</v>
      </c>
      <c r="I17437" s="265" t="s">
        <v>135</v>
      </c>
      <c r="J17437" s="265">
        <v>-9.5</v>
      </c>
      <c r="K17437" s="83" t="str">
        <f>IFERROR(IFERROR(VLOOKUP(I17437,'DE-PARA'!B:D,3,0),VLOOKUP(I17437,'DE-PARA'!C:D,2,0)),"NÃO ENCONTRADO")</f>
        <v>Outras Saídas</v>
      </c>
      <c r="L17437" s="50" t="str">
        <f>VLOOKUP(K17437,'Base -Receita-Despesa'!$B:$AS,1,FALSE)</f>
        <v>Outras Saídas</v>
      </c>
    </row>
    <row r="17438" spans="1:12" x14ac:dyDescent="0.3">
      <c r="A17438" s="82" t="str">
        <f t="shared" si="544"/>
        <v>2020</v>
      </c>
      <c r="B17438" s="260" t="s">
        <v>2228</v>
      </c>
      <c r="C17438" s="261" t="s">
        <v>138</v>
      </c>
      <c r="D17438" s="74" t="str">
        <f t="shared" si="545"/>
        <v>fev/2020</v>
      </c>
      <c r="E17438" s="264">
        <v>43887</v>
      </c>
      <c r="F17438" s="282" t="s">
        <v>1261</v>
      </c>
      <c r="G17438" s="282" t="s">
        <v>2229</v>
      </c>
      <c r="H17438" s="265" t="s">
        <v>2250</v>
      </c>
      <c r="I17438" s="265" t="s">
        <v>135</v>
      </c>
      <c r="J17438" s="265">
        <v>-9.5</v>
      </c>
      <c r="K17438" s="83" t="str">
        <f>IFERROR(IFERROR(VLOOKUP(I17438,'DE-PARA'!B:D,3,0),VLOOKUP(I17438,'DE-PARA'!C:D,2,0)),"NÃO ENCONTRADO")</f>
        <v>Outras Saídas</v>
      </c>
      <c r="L17438" s="50" t="str">
        <f>VLOOKUP(K17438,'Base -Receita-Despesa'!$B:$AS,1,FALSE)</f>
        <v>Outras Saídas</v>
      </c>
    </row>
    <row r="17439" spans="1:12" x14ac:dyDescent="0.3">
      <c r="A17439" s="82" t="str">
        <f t="shared" si="544"/>
        <v>2020</v>
      </c>
      <c r="B17439" s="260" t="s">
        <v>2228</v>
      </c>
      <c r="C17439" s="261" t="s">
        <v>138</v>
      </c>
      <c r="D17439" s="74" t="str">
        <f t="shared" si="545"/>
        <v>fev/2020</v>
      </c>
      <c r="E17439" s="264">
        <v>43887</v>
      </c>
      <c r="F17439" s="282" t="s">
        <v>1261</v>
      </c>
      <c r="G17439" s="282" t="s">
        <v>2229</v>
      </c>
      <c r="H17439" s="265" t="s">
        <v>2250</v>
      </c>
      <c r="I17439" s="265" t="s">
        <v>135</v>
      </c>
      <c r="J17439" s="265">
        <v>-9.5</v>
      </c>
      <c r="K17439" s="83" t="str">
        <f>IFERROR(IFERROR(VLOOKUP(I17439,'DE-PARA'!B:D,3,0),VLOOKUP(I17439,'DE-PARA'!C:D,2,0)),"NÃO ENCONTRADO")</f>
        <v>Outras Saídas</v>
      </c>
      <c r="L17439" s="50" t="str">
        <f>VLOOKUP(K17439,'Base -Receita-Despesa'!$B:$AS,1,FALSE)</f>
        <v>Outras Saídas</v>
      </c>
    </row>
    <row r="17440" spans="1:12" x14ac:dyDescent="0.3">
      <c r="A17440" s="82" t="str">
        <f t="shared" si="544"/>
        <v>2020</v>
      </c>
      <c r="B17440" s="260" t="s">
        <v>2228</v>
      </c>
      <c r="C17440" s="261" t="s">
        <v>138</v>
      </c>
      <c r="D17440" s="74" t="str">
        <f t="shared" si="545"/>
        <v>fev/2020</v>
      </c>
      <c r="E17440" s="264">
        <v>43887</v>
      </c>
      <c r="F17440" s="282" t="s">
        <v>1070</v>
      </c>
      <c r="G17440" s="282" t="s">
        <v>2229</v>
      </c>
      <c r="H17440" s="265" t="s">
        <v>1071</v>
      </c>
      <c r="I17440" s="265" t="s">
        <v>2237</v>
      </c>
      <c r="J17440" s="266">
        <v>24222.61</v>
      </c>
      <c r="K17440" s="83" t="str">
        <f>IFERROR(IFERROR(VLOOKUP(I17440,'DE-PARA'!B:D,3,0),VLOOKUP(I17440,'DE-PARA'!C:D,2,0)),"NÃO ENCONTRADO")</f>
        <v>Entrada Conta Aplicação (+)</v>
      </c>
      <c r="L17440" s="50" t="str">
        <f>VLOOKUP(K17440,'Base -Receita-Despesa'!$B:$AS,1,FALSE)</f>
        <v>ENTRADA CONTA APLICAÇÃO (+)</v>
      </c>
    </row>
    <row r="17441" spans="1:12" x14ac:dyDescent="0.3">
      <c r="A17441" s="82" t="str">
        <f t="shared" si="544"/>
        <v>2020</v>
      </c>
      <c r="B17441" s="260" t="s">
        <v>2228</v>
      </c>
      <c r="C17441" s="261" t="s">
        <v>138</v>
      </c>
      <c r="D17441" s="74" t="str">
        <f t="shared" si="545"/>
        <v>fev/2020</v>
      </c>
      <c r="E17441" s="264">
        <v>43888</v>
      </c>
      <c r="F17441" s="282">
        <v>73406</v>
      </c>
      <c r="G17441" s="282" t="s">
        <v>2229</v>
      </c>
      <c r="H17441" s="265" t="s">
        <v>5203</v>
      </c>
      <c r="I17441" s="265" t="s">
        <v>2182</v>
      </c>
      <c r="J17441" s="265">
        <v>-714.42</v>
      </c>
      <c r="K17441" s="83" t="str">
        <f>IFERROR(IFERROR(VLOOKUP(I17441,'DE-PARA'!B:D,3,0),VLOOKUP(I17441,'DE-PARA'!C:D,2,0)),"NÃO ENCONTRADO")</f>
        <v>Materiais</v>
      </c>
      <c r="L17441" s="50" t="str">
        <f>VLOOKUP(K17441,'Base -Receita-Despesa'!$B:$AS,1,FALSE)</f>
        <v>Materiais</v>
      </c>
    </row>
    <row r="17442" spans="1:12" x14ac:dyDescent="0.3">
      <c r="A17442" s="82" t="str">
        <f t="shared" si="544"/>
        <v>2020</v>
      </c>
      <c r="B17442" s="260" t="s">
        <v>2228</v>
      </c>
      <c r="C17442" s="261" t="s">
        <v>138</v>
      </c>
      <c r="D17442" s="74" t="str">
        <f t="shared" si="545"/>
        <v>fev/2020</v>
      </c>
      <c r="E17442" s="264">
        <v>43888</v>
      </c>
      <c r="F17442" s="282">
        <v>383</v>
      </c>
      <c r="G17442" s="282" t="s">
        <v>2229</v>
      </c>
      <c r="H17442" s="265" t="s">
        <v>5275</v>
      </c>
      <c r="I17442" s="265" t="s">
        <v>157</v>
      </c>
      <c r="J17442" s="266">
        <v>-8955.61</v>
      </c>
      <c r="K17442" s="83" t="str">
        <f>IFERROR(IFERROR(VLOOKUP(I17442,'DE-PARA'!B:D,3,0),VLOOKUP(I17442,'DE-PARA'!C:D,2,0)),"NÃO ENCONTRADO")</f>
        <v>Materiais</v>
      </c>
      <c r="L17442" s="50" t="str">
        <f>VLOOKUP(K17442,'Base -Receita-Despesa'!$B:$AS,1,FALSE)</f>
        <v>Materiais</v>
      </c>
    </row>
    <row r="17443" spans="1:12" x14ac:dyDescent="0.3">
      <c r="A17443" s="82" t="str">
        <f t="shared" si="544"/>
        <v>2020</v>
      </c>
      <c r="B17443" s="260" t="s">
        <v>2228</v>
      </c>
      <c r="C17443" s="261" t="s">
        <v>138</v>
      </c>
      <c r="D17443" s="74" t="str">
        <f t="shared" si="545"/>
        <v>fev/2020</v>
      </c>
      <c r="E17443" s="264">
        <v>43888</v>
      </c>
      <c r="F17443" s="282">
        <v>108377</v>
      </c>
      <c r="G17443" s="282" t="s">
        <v>2229</v>
      </c>
      <c r="H17443" s="265" t="s">
        <v>528</v>
      </c>
      <c r="I17443" s="265" t="s">
        <v>2182</v>
      </c>
      <c r="J17443" s="266">
        <v>-1950</v>
      </c>
      <c r="K17443" s="83" t="str">
        <f>IFERROR(IFERROR(VLOOKUP(I17443,'DE-PARA'!B:D,3,0),VLOOKUP(I17443,'DE-PARA'!C:D,2,0)),"NÃO ENCONTRADO")</f>
        <v>Materiais</v>
      </c>
      <c r="L17443" s="50" t="str">
        <f>VLOOKUP(K17443,'Base -Receita-Despesa'!$B:$AS,1,FALSE)</f>
        <v>Materiais</v>
      </c>
    </row>
    <row r="17444" spans="1:12" x14ac:dyDescent="0.3">
      <c r="A17444" s="82" t="str">
        <f t="shared" si="544"/>
        <v>2020</v>
      </c>
      <c r="B17444" s="260" t="s">
        <v>2228</v>
      </c>
      <c r="C17444" s="261" t="s">
        <v>138</v>
      </c>
      <c r="D17444" s="74" t="str">
        <f t="shared" si="545"/>
        <v>fev/2020</v>
      </c>
      <c r="E17444" s="264">
        <v>43888</v>
      </c>
      <c r="F17444" s="282" t="s">
        <v>1008</v>
      </c>
      <c r="G17444" s="282" t="s">
        <v>2229</v>
      </c>
      <c r="H17444" s="265" t="s">
        <v>132</v>
      </c>
      <c r="I17444" s="265" t="s">
        <v>133</v>
      </c>
      <c r="J17444" s="266">
        <v>-2546.4699999999998</v>
      </c>
      <c r="K17444" s="83" t="str">
        <f>IFERROR(IFERROR(VLOOKUP(I17444,'DE-PARA'!B:D,3,0),VLOOKUP(I17444,'DE-PARA'!C:D,2,0)),"NÃO ENCONTRADO")</f>
        <v>Pessoal</v>
      </c>
      <c r="L17444" s="50" t="str">
        <f>VLOOKUP(K17444,'Base -Receita-Despesa'!$B:$AS,1,FALSE)</f>
        <v>Pessoal</v>
      </c>
    </row>
    <row r="17445" spans="1:12" x14ac:dyDescent="0.3">
      <c r="A17445" s="82" t="str">
        <f t="shared" si="544"/>
        <v>2020</v>
      </c>
      <c r="B17445" s="260" t="s">
        <v>2228</v>
      </c>
      <c r="C17445" s="261" t="s">
        <v>138</v>
      </c>
      <c r="D17445" s="74" t="str">
        <f t="shared" si="545"/>
        <v>fev/2020</v>
      </c>
      <c r="E17445" s="264">
        <v>43888</v>
      </c>
      <c r="F17445" s="282" t="s">
        <v>1261</v>
      </c>
      <c r="G17445" s="282" t="s">
        <v>2229</v>
      </c>
      <c r="H17445" s="265" t="s">
        <v>2250</v>
      </c>
      <c r="I17445" s="265" t="s">
        <v>135</v>
      </c>
      <c r="J17445" s="265">
        <v>-9.5</v>
      </c>
      <c r="K17445" s="83" t="str">
        <f>IFERROR(IFERROR(VLOOKUP(I17445,'DE-PARA'!B:D,3,0),VLOOKUP(I17445,'DE-PARA'!C:D,2,0)),"NÃO ENCONTRADO")</f>
        <v>Outras Saídas</v>
      </c>
      <c r="L17445" s="50" t="str">
        <f>VLOOKUP(K17445,'Base -Receita-Despesa'!$B:$AS,1,FALSE)</f>
        <v>Outras Saídas</v>
      </c>
    </row>
    <row r="17446" spans="1:12" x14ac:dyDescent="0.3">
      <c r="A17446" s="82" t="str">
        <f t="shared" si="544"/>
        <v>2020</v>
      </c>
      <c r="B17446" s="260" t="s">
        <v>2228</v>
      </c>
      <c r="C17446" s="261" t="s">
        <v>138</v>
      </c>
      <c r="D17446" s="74" t="str">
        <f t="shared" si="545"/>
        <v>fev/2020</v>
      </c>
      <c r="E17446" s="264">
        <v>43888</v>
      </c>
      <c r="F17446" s="282" t="s">
        <v>1261</v>
      </c>
      <c r="G17446" s="282" t="s">
        <v>2229</v>
      </c>
      <c r="H17446" s="265" t="s">
        <v>2250</v>
      </c>
      <c r="I17446" s="265" t="s">
        <v>135</v>
      </c>
      <c r="J17446" s="265">
        <v>-9.5</v>
      </c>
      <c r="K17446" s="83" t="str">
        <f>IFERROR(IFERROR(VLOOKUP(I17446,'DE-PARA'!B:D,3,0),VLOOKUP(I17446,'DE-PARA'!C:D,2,0)),"NÃO ENCONTRADO")</f>
        <v>Outras Saídas</v>
      </c>
      <c r="L17446" s="50" t="str">
        <f>VLOOKUP(K17446,'Base -Receita-Despesa'!$B:$AS,1,FALSE)</f>
        <v>Outras Saídas</v>
      </c>
    </row>
    <row r="17447" spans="1:12" x14ac:dyDescent="0.3">
      <c r="A17447" s="82" t="str">
        <f t="shared" si="544"/>
        <v>2020</v>
      </c>
      <c r="B17447" s="260" t="s">
        <v>2228</v>
      </c>
      <c r="C17447" s="261" t="s">
        <v>138</v>
      </c>
      <c r="D17447" s="74" t="str">
        <f t="shared" si="545"/>
        <v>fev/2020</v>
      </c>
      <c r="E17447" s="264">
        <v>43888</v>
      </c>
      <c r="F17447" s="282" t="s">
        <v>1261</v>
      </c>
      <c r="G17447" s="282" t="s">
        <v>2229</v>
      </c>
      <c r="H17447" s="265" t="s">
        <v>2250</v>
      </c>
      <c r="I17447" s="265" t="s">
        <v>135</v>
      </c>
      <c r="J17447" s="265">
        <v>-9.5</v>
      </c>
      <c r="K17447" s="83" t="str">
        <f>IFERROR(IFERROR(VLOOKUP(I17447,'DE-PARA'!B:D,3,0),VLOOKUP(I17447,'DE-PARA'!C:D,2,0)),"NÃO ENCONTRADO")</f>
        <v>Outras Saídas</v>
      </c>
      <c r="L17447" s="50" t="str">
        <f>VLOOKUP(K17447,'Base -Receita-Despesa'!$B:$AS,1,FALSE)</f>
        <v>Outras Saídas</v>
      </c>
    </row>
    <row r="17448" spans="1:12" x14ac:dyDescent="0.3">
      <c r="A17448" s="82" t="str">
        <f t="shared" si="544"/>
        <v>2020</v>
      </c>
      <c r="B17448" s="260" t="s">
        <v>2228</v>
      </c>
      <c r="C17448" s="261" t="s">
        <v>138</v>
      </c>
      <c r="D17448" s="74" t="str">
        <f t="shared" si="545"/>
        <v>fev/2020</v>
      </c>
      <c r="E17448" s="264">
        <v>43888</v>
      </c>
      <c r="F17448" s="282" t="s">
        <v>1261</v>
      </c>
      <c r="G17448" s="282" t="s">
        <v>2229</v>
      </c>
      <c r="H17448" s="265" t="s">
        <v>262</v>
      </c>
      <c r="I17448" s="265" t="s">
        <v>135</v>
      </c>
      <c r="J17448" s="265">
        <v>-215.25</v>
      </c>
      <c r="K17448" s="83" t="str">
        <f>IFERROR(IFERROR(VLOOKUP(I17448,'DE-PARA'!B:D,3,0),VLOOKUP(I17448,'DE-PARA'!C:D,2,0)),"NÃO ENCONTRADO")</f>
        <v>Outras Saídas</v>
      </c>
      <c r="L17448" s="50" t="str">
        <f>VLOOKUP(K17448,'Base -Receita-Despesa'!$B:$AS,1,FALSE)</f>
        <v>Outras Saídas</v>
      </c>
    </row>
    <row r="17449" spans="1:12" x14ac:dyDescent="0.3">
      <c r="A17449" s="82" t="str">
        <f t="shared" si="544"/>
        <v>2020</v>
      </c>
      <c r="B17449" s="260" t="s">
        <v>2228</v>
      </c>
      <c r="C17449" s="261" t="s">
        <v>138</v>
      </c>
      <c r="D17449" s="74" t="str">
        <f t="shared" si="545"/>
        <v>fev/2020</v>
      </c>
      <c r="E17449" s="264">
        <v>43888</v>
      </c>
      <c r="F17449" s="282" t="s">
        <v>1070</v>
      </c>
      <c r="G17449" s="282" t="s">
        <v>2229</v>
      </c>
      <c r="H17449" s="265" t="s">
        <v>1071</v>
      </c>
      <c r="I17449" s="265" t="s">
        <v>2237</v>
      </c>
      <c r="J17449" s="266">
        <v>14410.25</v>
      </c>
      <c r="K17449" s="83" t="str">
        <f>IFERROR(IFERROR(VLOOKUP(I17449,'DE-PARA'!B:D,3,0),VLOOKUP(I17449,'DE-PARA'!C:D,2,0)),"NÃO ENCONTRADO")</f>
        <v>Entrada Conta Aplicação (+)</v>
      </c>
      <c r="L17449" s="50" t="str">
        <f>VLOOKUP(K17449,'Base -Receita-Despesa'!$B:$AS,1,FALSE)</f>
        <v>ENTRADA CONTA APLICAÇÃO (+)</v>
      </c>
    </row>
    <row r="17450" spans="1:12" x14ac:dyDescent="0.3">
      <c r="A17450" s="82" t="str">
        <f t="shared" ref="A17450:A17513" si="546">IF(K17450="NÃO ENCONTRADO",0,RIGHT(D17450,4))</f>
        <v>2020</v>
      </c>
      <c r="B17450" s="260" t="s">
        <v>2228</v>
      </c>
      <c r="C17450" s="261" t="s">
        <v>138</v>
      </c>
      <c r="D17450" s="74" t="str">
        <f t="shared" si="545"/>
        <v>fev/2020</v>
      </c>
      <c r="E17450" s="264">
        <v>43889</v>
      </c>
      <c r="F17450" s="282" t="s">
        <v>1267</v>
      </c>
      <c r="G17450" s="282" t="s">
        <v>2229</v>
      </c>
      <c r="H17450" s="265" t="s">
        <v>5225</v>
      </c>
      <c r="I17450" s="265" t="s">
        <v>160</v>
      </c>
      <c r="J17450" s="265">
        <v>525.27</v>
      </c>
      <c r="K17450" s="83" t="str">
        <f>IFERROR(IFERROR(VLOOKUP(I17450,'DE-PARA'!B:D,3,0),VLOOKUP(I17450,'DE-PARA'!C:D,2,0)),"NÃO ENCONTRADO")</f>
        <v>Outras Saídas</v>
      </c>
      <c r="L17450" s="50" t="str">
        <f>VLOOKUP(K17450,'Base -Receita-Despesa'!$B:$AS,1,FALSE)</f>
        <v>Outras Saídas</v>
      </c>
    </row>
    <row r="17451" spans="1:12" x14ac:dyDescent="0.3">
      <c r="A17451" s="82" t="str">
        <f t="shared" si="546"/>
        <v>2020</v>
      </c>
      <c r="B17451" s="260" t="s">
        <v>2228</v>
      </c>
      <c r="C17451" s="261" t="s">
        <v>138</v>
      </c>
      <c r="D17451" s="74" t="str">
        <f t="shared" si="545"/>
        <v>fev/2020</v>
      </c>
      <c r="E17451" s="264">
        <v>43889</v>
      </c>
      <c r="F17451" s="282">
        <v>394</v>
      </c>
      <c r="G17451" s="282" t="s">
        <v>2229</v>
      </c>
      <c r="H17451" s="265" t="s">
        <v>5275</v>
      </c>
      <c r="I17451" s="265" t="s">
        <v>2182</v>
      </c>
      <c r="J17451" s="265">
        <v>-200</v>
      </c>
      <c r="K17451" s="83" t="str">
        <f>IFERROR(IFERROR(VLOOKUP(I17451,'DE-PARA'!B:D,3,0),VLOOKUP(I17451,'DE-PARA'!C:D,2,0)),"NÃO ENCONTRADO")</f>
        <v>Materiais</v>
      </c>
      <c r="L17451" s="50" t="str">
        <f>VLOOKUP(K17451,'Base -Receita-Despesa'!$B:$AS,1,FALSE)</f>
        <v>Materiais</v>
      </c>
    </row>
    <row r="17452" spans="1:12" x14ac:dyDescent="0.3">
      <c r="A17452" s="82" t="str">
        <f t="shared" si="546"/>
        <v>2020</v>
      </c>
      <c r="B17452" s="260" t="s">
        <v>2228</v>
      </c>
      <c r="C17452" s="261" t="s">
        <v>138</v>
      </c>
      <c r="D17452" s="74" t="str">
        <f t="shared" si="545"/>
        <v>fev/2020</v>
      </c>
      <c r="E17452" s="264">
        <v>43889</v>
      </c>
      <c r="F17452" s="282" t="s">
        <v>4423</v>
      </c>
      <c r="G17452" s="282" t="s">
        <v>2229</v>
      </c>
      <c r="H17452" s="265" t="s">
        <v>5276</v>
      </c>
      <c r="I17452" s="265" t="s">
        <v>540</v>
      </c>
      <c r="J17452" s="265">
        <v>-373.14</v>
      </c>
      <c r="K17452" s="83" t="str">
        <f>IFERROR(IFERROR(VLOOKUP(I17452,'DE-PARA'!B:D,3,0),VLOOKUP(I17452,'DE-PARA'!C:D,2,0)),"NÃO ENCONTRADO")</f>
        <v>Tributos, Taxas e Contribuições</v>
      </c>
      <c r="L17452" s="50" t="str">
        <f>VLOOKUP(K17452,'Base -Receita-Despesa'!$B:$AS,1,FALSE)</f>
        <v>Tributos, Taxas e Contribuições</v>
      </c>
    </row>
    <row r="17453" spans="1:12" x14ac:dyDescent="0.3">
      <c r="A17453" s="82" t="str">
        <f t="shared" si="546"/>
        <v>2020</v>
      </c>
      <c r="B17453" s="260" t="s">
        <v>2228</v>
      </c>
      <c r="C17453" s="261" t="s">
        <v>138</v>
      </c>
      <c r="D17453" s="74" t="str">
        <f t="shared" si="545"/>
        <v>fev/2020</v>
      </c>
      <c r="E17453" s="264">
        <v>43889</v>
      </c>
      <c r="F17453" s="282">
        <v>1061</v>
      </c>
      <c r="G17453" s="282" t="s">
        <v>2229</v>
      </c>
      <c r="H17453" s="265" t="s">
        <v>5277</v>
      </c>
      <c r="I17453" s="265" t="s">
        <v>2194</v>
      </c>
      <c r="J17453" s="266">
        <v>-2683.97</v>
      </c>
      <c r="K17453" s="83" t="str">
        <f>IFERROR(IFERROR(VLOOKUP(I17453,'DE-PARA'!B:D,3,0),VLOOKUP(I17453,'DE-PARA'!C:D,2,0)),"NÃO ENCONTRADO")</f>
        <v>Materiais</v>
      </c>
      <c r="L17453" s="50" t="str">
        <f>VLOOKUP(K17453,'Base -Receita-Despesa'!$B:$AS,1,FALSE)</f>
        <v>Materiais</v>
      </c>
    </row>
    <row r="17454" spans="1:12" x14ac:dyDescent="0.3">
      <c r="A17454" s="82" t="str">
        <f t="shared" si="546"/>
        <v>2020</v>
      </c>
      <c r="B17454" s="260" t="s">
        <v>2228</v>
      </c>
      <c r="C17454" s="261" t="s">
        <v>138</v>
      </c>
      <c r="D17454" s="74" t="str">
        <f t="shared" si="545"/>
        <v>fev/2020</v>
      </c>
      <c r="E17454" s="264">
        <v>43889</v>
      </c>
      <c r="F17454" s="282" t="s">
        <v>1008</v>
      </c>
      <c r="G17454" s="282" t="s">
        <v>2229</v>
      </c>
      <c r="H17454" s="265" t="s">
        <v>2965</v>
      </c>
      <c r="I17454" s="265" t="s">
        <v>133</v>
      </c>
      <c r="J17454" s="266">
        <v>-8341.24</v>
      </c>
      <c r="K17454" s="83" t="str">
        <f>IFERROR(IFERROR(VLOOKUP(I17454,'DE-PARA'!B:D,3,0),VLOOKUP(I17454,'DE-PARA'!C:D,2,0)),"NÃO ENCONTRADO")</f>
        <v>Pessoal</v>
      </c>
      <c r="L17454" s="50" t="str">
        <f>VLOOKUP(K17454,'Base -Receita-Despesa'!$B:$AS,1,FALSE)</f>
        <v>Pessoal</v>
      </c>
    </row>
    <row r="17455" spans="1:12" x14ac:dyDescent="0.3">
      <c r="A17455" s="82" t="str">
        <f t="shared" si="546"/>
        <v>2020</v>
      </c>
      <c r="B17455" s="260" t="s">
        <v>2228</v>
      </c>
      <c r="C17455" s="261" t="s">
        <v>138</v>
      </c>
      <c r="D17455" s="74" t="str">
        <f t="shared" si="545"/>
        <v>fev/2020</v>
      </c>
      <c r="E17455" s="264">
        <v>43889</v>
      </c>
      <c r="F17455" s="282" t="s">
        <v>1261</v>
      </c>
      <c r="G17455" s="282" t="s">
        <v>2229</v>
      </c>
      <c r="H17455" s="265" t="s">
        <v>2250</v>
      </c>
      <c r="I17455" s="265" t="s">
        <v>135</v>
      </c>
      <c r="J17455" s="265">
        <v>-9.5</v>
      </c>
      <c r="K17455" s="83" t="str">
        <f>IFERROR(IFERROR(VLOOKUP(I17455,'DE-PARA'!B:D,3,0),VLOOKUP(I17455,'DE-PARA'!C:D,2,0)),"NÃO ENCONTRADO")</f>
        <v>Outras Saídas</v>
      </c>
      <c r="L17455" s="50" t="str">
        <f>VLOOKUP(K17455,'Base -Receita-Despesa'!$B:$AS,1,FALSE)</f>
        <v>Outras Saídas</v>
      </c>
    </row>
    <row r="17456" spans="1:12" x14ac:dyDescent="0.3">
      <c r="A17456" s="82" t="str">
        <f t="shared" si="546"/>
        <v>2020</v>
      </c>
      <c r="B17456" s="260" t="s">
        <v>2228</v>
      </c>
      <c r="C17456" s="261" t="s">
        <v>138</v>
      </c>
      <c r="D17456" s="74" t="str">
        <f t="shared" si="545"/>
        <v>fev/2020</v>
      </c>
      <c r="E17456" s="264">
        <v>43889</v>
      </c>
      <c r="F17456" s="282" t="s">
        <v>1070</v>
      </c>
      <c r="G17456" s="282" t="s">
        <v>2229</v>
      </c>
      <c r="H17456" s="265" t="s">
        <v>1071</v>
      </c>
      <c r="I17456" s="265" t="s">
        <v>2237</v>
      </c>
      <c r="J17456" s="266">
        <v>11082.58</v>
      </c>
      <c r="K17456" s="83" t="str">
        <f>IFERROR(IFERROR(VLOOKUP(I17456,'DE-PARA'!B:D,3,0),VLOOKUP(I17456,'DE-PARA'!C:D,2,0)),"NÃO ENCONTRADO")</f>
        <v>Entrada Conta Aplicação (+)</v>
      </c>
      <c r="L17456" s="50" t="str">
        <f>VLOOKUP(K17456,'Base -Receita-Despesa'!$B:$AS,1,FALSE)</f>
        <v>ENTRADA CONTA APLICAÇÃO (+)</v>
      </c>
    </row>
    <row r="17457" spans="1:12" x14ac:dyDescent="0.3">
      <c r="A17457" s="82" t="str">
        <f t="shared" si="546"/>
        <v>2020</v>
      </c>
      <c r="B17457" s="260" t="s">
        <v>2240</v>
      </c>
      <c r="C17457" s="261" t="s">
        <v>138</v>
      </c>
      <c r="D17457" s="74" t="str">
        <f t="shared" si="545"/>
        <v>fev/2020</v>
      </c>
      <c r="E17457" s="264">
        <v>43889</v>
      </c>
      <c r="F17457" s="282" t="s">
        <v>5181</v>
      </c>
      <c r="G17457" s="282" t="s">
        <v>2229</v>
      </c>
      <c r="H17457" s="265" t="s">
        <v>5278</v>
      </c>
      <c r="I17457" s="265" t="s">
        <v>2171</v>
      </c>
      <c r="J17457" s="267">
        <v>75.2</v>
      </c>
      <c r="K17457" s="83" t="str">
        <f>IFERROR(IFERROR(VLOOKUP(I17457,'DE-PARA'!B:D,3,0),VLOOKUP(I17457,'DE-PARA'!C:D,2,0)),"NÃO ENCONTRADO")</f>
        <v>Rendimentos sobre Aplicações Financeiras</v>
      </c>
      <c r="L17457" s="50" t="str">
        <f>VLOOKUP(K17457,'Base -Receita-Despesa'!$B:$AS,1,FALSE)</f>
        <v>Rendimentos sobre Aplicações Financeiras</v>
      </c>
    </row>
    <row r="17458" spans="1:12" x14ac:dyDescent="0.3">
      <c r="A17458" s="82" t="str">
        <f t="shared" si="546"/>
        <v>2020</v>
      </c>
      <c r="B17458" s="260" t="s">
        <v>2228</v>
      </c>
      <c r="C17458" s="261" t="s">
        <v>138</v>
      </c>
      <c r="D17458" s="74" t="str">
        <f t="shared" si="545"/>
        <v>fev/2020</v>
      </c>
      <c r="E17458" s="264">
        <v>43889</v>
      </c>
      <c r="F17458" s="282" t="s">
        <v>5181</v>
      </c>
      <c r="G17458" s="282" t="s">
        <v>2229</v>
      </c>
      <c r="H17458" s="265" t="s">
        <v>5278</v>
      </c>
      <c r="I17458" s="265" t="s">
        <v>2171</v>
      </c>
      <c r="J17458" s="265">
        <v>395.46</v>
      </c>
      <c r="K17458" s="83" t="str">
        <f>IFERROR(IFERROR(VLOOKUP(I17458,'DE-PARA'!B:D,3,0),VLOOKUP(I17458,'DE-PARA'!C:D,2,0)),"NÃO ENCONTRADO")</f>
        <v>Rendimentos sobre Aplicações Financeiras</v>
      </c>
      <c r="L17458" s="50" t="str">
        <f>VLOOKUP(K17458,'Base -Receita-Despesa'!$B:$AS,1,FALSE)</f>
        <v>Rendimentos sobre Aplicações Financeiras</v>
      </c>
    </row>
    <row r="17459" spans="1:12" x14ac:dyDescent="0.3">
      <c r="A17459" s="82" t="str">
        <f t="shared" si="546"/>
        <v>2020</v>
      </c>
      <c r="B17459" s="260" t="s">
        <v>2228</v>
      </c>
      <c r="C17459" s="261" t="s">
        <v>138</v>
      </c>
      <c r="D17459" s="74" t="str">
        <f t="shared" si="545"/>
        <v>mar/2020</v>
      </c>
      <c r="E17459" s="264">
        <v>43892</v>
      </c>
      <c r="F17459" s="282">
        <v>20717</v>
      </c>
      <c r="G17459" s="282" t="s">
        <v>2229</v>
      </c>
      <c r="H17459" s="265" t="s">
        <v>5279</v>
      </c>
      <c r="I17459" s="265" t="s">
        <v>2182</v>
      </c>
      <c r="J17459" s="265">
        <v>-470</v>
      </c>
      <c r="K17459" s="83" t="str">
        <f>IFERROR(IFERROR(VLOOKUP(I17459,'DE-PARA'!B:D,3,0),VLOOKUP(I17459,'DE-PARA'!C:D,2,0)),"NÃO ENCONTRADO")</f>
        <v>Materiais</v>
      </c>
      <c r="L17459" s="50" t="str">
        <f>VLOOKUP(K17459,'Base -Receita-Despesa'!$B:$AS,1,FALSE)</f>
        <v>Materiais</v>
      </c>
    </row>
    <row r="17460" spans="1:12" x14ac:dyDescent="0.3">
      <c r="A17460" s="82" t="str">
        <f t="shared" si="546"/>
        <v>2020</v>
      </c>
      <c r="B17460" s="260" t="s">
        <v>2228</v>
      </c>
      <c r="C17460" s="261" t="s">
        <v>138</v>
      </c>
      <c r="D17460" s="74" t="str">
        <f t="shared" si="545"/>
        <v>mar/2020</v>
      </c>
      <c r="E17460" s="264">
        <v>43892</v>
      </c>
      <c r="F17460" s="282">
        <v>1252</v>
      </c>
      <c r="G17460" s="282" t="s">
        <v>2229</v>
      </c>
      <c r="H17460" s="265" t="s">
        <v>3467</v>
      </c>
      <c r="I17460" s="265" t="s">
        <v>157</v>
      </c>
      <c r="J17460" s="266">
        <v>-3565.69</v>
      </c>
      <c r="K17460" s="83" t="str">
        <f>IFERROR(IFERROR(VLOOKUP(I17460,'DE-PARA'!B:D,3,0),VLOOKUP(I17460,'DE-PARA'!C:D,2,0)),"NÃO ENCONTRADO")</f>
        <v>Materiais</v>
      </c>
      <c r="L17460" s="50" t="str">
        <f>VLOOKUP(K17460,'Base -Receita-Despesa'!$B:$AS,1,FALSE)</f>
        <v>Materiais</v>
      </c>
    </row>
    <row r="17461" spans="1:12" x14ac:dyDescent="0.3">
      <c r="A17461" s="82" t="str">
        <f t="shared" si="546"/>
        <v>2020</v>
      </c>
      <c r="B17461" s="260" t="s">
        <v>2228</v>
      </c>
      <c r="C17461" s="261" t="s">
        <v>138</v>
      </c>
      <c r="D17461" s="74" t="str">
        <f t="shared" si="545"/>
        <v>mar/2020</v>
      </c>
      <c r="E17461" s="264">
        <v>43892</v>
      </c>
      <c r="F17461" s="282">
        <v>1250</v>
      </c>
      <c r="G17461" s="282" t="s">
        <v>2229</v>
      </c>
      <c r="H17461" s="265" t="s">
        <v>3467</v>
      </c>
      <c r="I17461" s="265" t="s">
        <v>157</v>
      </c>
      <c r="J17461" s="266">
        <v>-1350.98</v>
      </c>
      <c r="K17461" s="83" t="str">
        <f>IFERROR(IFERROR(VLOOKUP(I17461,'DE-PARA'!B:D,3,0),VLOOKUP(I17461,'DE-PARA'!C:D,2,0)),"NÃO ENCONTRADO")</f>
        <v>Materiais</v>
      </c>
      <c r="L17461" s="50" t="str">
        <f>VLOOKUP(K17461,'Base -Receita-Despesa'!$B:$AS,1,FALSE)</f>
        <v>Materiais</v>
      </c>
    </row>
    <row r="17462" spans="1:12" x14ac:dyDescent="0.3">
      <c r="A17462" s="82" t="str">
        <f t="shared" si="546"/>
        <v>2020</v>
      </c>
      <c r="B17462" s="260" t="s">
        <v>2228</v>
      </c>
      <c r="C17462" s="261" t="s">
        <v>138</v>
      </c>
      <c r="D17462" s="74" t="str">
        <f t="shared" si="545"/>
        <v>mar/2020</v>
      </c>
      <c r="E17462" s="264">
        <v>43892</v>
      </c>
      <c r="F17462" s="282">
        <v>1251</v>
      </c>
      <c r="G17462" s="282" t="s">
        <v>2229</v>
      </c>
      <c r="H17462" s="265" t="s">
        <v>3467</v>
      </c>
      <c r="I17462" s="265" t="s">
        <v>157</v>
      </c>
      <c r="J17462" s="266">
        <v>-5800.21</v>
      </c>
      <c r="K17462" s="83" t="str">
        <f>IFERROR(IFERROR(VLOOKUP(I17462,'DE-PARA'!B:D,3,0),VLOOKUP(I17462,'DE-PARA'!C:D,2,0)),"NÃO ENCONTRADO")</f>
        <v>Materiais</v>
      </c>
      <c r="L17462" s="50" t="str">
        <f>VLOOKUP(K17462,'Base -Receita-Despesa'!$B:$AS,1,FALSE)</f>
        <v>Materiais</v>
      </c>
    </row>
    <row r="17463" spans="1:12" x14ac:dyDescent="0.3">
      <c r="A17463" s="82" t="str">
        <f t="shared" si="546"/>
        <v>2020</v>
      </c>
      <c r="B17463" s="260" t="s">
        <v>2228</v>
      </c>
      <c r="C17463" s="261" t="s">
        <v>138</v>
      </c>
      <c r="D17463" s="74" t="str">
        <f t="shared" si="545"/>
        <v>mar/2020</v>
      </c>
      <c r="E17463" s="264">
        <v>43892</v>
      </c>
      <c r="F17463" s="282">
        <v>34696</v>
      </c>
      <c r="G17463" s="282" t="s">
        <v>2229</v>
      </c>
      <c r="H17463" s="265" t="s">
        <v>5172</v>
      </c>
      <c r="I17463" s="265" t="s">
        <v>2182</v>
      </c>
      <c r="J17463" s="265">
        <v>-160.5</v>
      </c>
      <c r="K17463" s="83" t="str">
        <f>IFERROR(IFERROR(VLOOKUP(I17463,'DE-PARA'!B:D,3,0),VLOOKUP(I17463,'DE-PARA'!C:D,2,0)),"NÃO ENCONTRADO")</f>
        <v>Materiais</v>
      </c>
      <c r="L17463" s="50" t="str">
        <f>VLOOKUP(K17463,'Base -Receita-Despesa'!$B:$AS,1,FALSE)</f>
        <v>Materiais</v>
      </c>
    </row>
    <row r="17464" spans="1:12" x14ac:dyDescent="0.3">
      <c r="A17464" s="82" t="str">
        <f t="shared" si="546"/>
        <v>2020</v>
      </c>
      <c r="B17464" s="260" t="s">
        <v>2228</v>
      </c>
      <c r="C17464" s="261" t="s">
        <v>138</v>
      </c>
      <c r="D17464" s="74" t="str">
        <f t="shared" si="545"/>
        <v>mar/2020</v>
      </c>
      <c r="E17464" s="264">
        <v>43892</v>
      </c>
      <c r="F17464" s="282">
        <v>15781</v>
      </c>
      <c r="G17464" s="282" t="s">
        <v>2229</v>
      </c>
      <c r="H17464" s="265" t="s">
        <v>5170</v>
      </c>
      <c r="I17464" s="265" t="s">
        <v>2181</v>
      </c>
      <c r="J17464" s="265">
        <v>-677.1</v>
      </c>
      <c r="K17464" s="83" t="str">
        <f>IFERROR(IFERROR(VLOOKUP(I17464,'DE-PARA'!B:D,3,0),VLOOKUP(I17464,'DE-PARA'!C:D,2,0)),"NÃO ENCONTRADO")</f>
        <v>Materiais</v>
      </c>
      <c r="L17464" s="50" t="str">
        <f>VLOOKUP(K17464,'Base -Receita-Despesa'!$B:$AS,1,FALSE)</f>
        <v>Materiais</v>
      </c>
    </row>
    <row r="17465" spans="1:12" x14ac:dyDescent="0.3">
      <c r="A17465" s="82" t="str">
        <f t="shared" si="546"/>
        <v>2020</v>
      </c>
      <c r="B17465" s="260" t="s">
        <v>2228</v>
      </c>
      <c r="C17465" s="261" t="s">
        <v>138</v>
      </c>
      <c r="D17465" s="74" t="str">
        <f t="shared" si="545"/>
        <v>mar/2020</v>
      </c>
      <c r="E17465" s="264">
        <v>43892</v>
      </c>
      <c r="F17465" s="282">
        <v>1177519</v>
      </c>
      <c r="G17465" s="282" t="s">
        <v>2284</v>
      </c>
      <c r="H17465" s="265" t="s">
        <v>5153</v>
      </c>
      <c r="I17465" s="265" t="s">
        <v>2182</v>
      </c>
      <c r="J17465" s="266">
        <v>-2929.73</v>
      </c>
      <c r="K17465" s="83" t="str">
        <f>IFERROR(IFERROR(VLOOKUP(I17465,'DE-PARA'!B:D,3,0),VLOOKUP(I17465,'DE-PARA'!C:D,2,0)),"NÃO ENCONTRADO")</f>
        <v>Materiais</v>
      </c>
      <c r="L17465" s="50" t="str">
        <f>VLOOKUP(K17465,'Base -Receita-Despesa'!$B:$AS,1,FALSE)</f>
        <v>Materiais</v>
      </c>
    </row>
    <row r="17466" spans="1:12" x14ac:dyDescent="0.3">
      <c r="A17466" s="82" t="str">
        <f t="shared" si="546"/>
        <v>2020</v>
      </c>
      <c r="B17466" s="260" t="s">
        <v>2228</v>
      </c>
      <c r="C17466" s="261" t="s">
        <v>138</v>
      </c>
      <c r="D17466" s="74" t="str">
        <f t="shared" si="545"/>
        <v>mar/2020</v>
      </c>
      <c r="E17466" s="264">
        <v>43892</v>
      </c>
      <c r="F17466" s="282">
        <v>20737</v>
      </c>
      <c r="G17466" s="282" t="s">
        <v>2229</v>
      </c>
      <c r="H17466" s="265" t="s">
        <v>4792</v>
      </c>
      <c r="I17466" s="265" t="s">
        <v>2181</v>
      </c>
      <c r="J17466" s="265">
        <v>-506.8</v>
      </c>
      <c r="K17466" s="83" t="str">
        <f>IFERROR(IFERROR(VLOOKUP(I17466,'DE-PARA'!B:D,3,0),VLOOKUP(I17466,'DE-PARA'!C:D,2,0)),"NÃO ENCONTRADO")</f>
        <v>Materiais</v>
      </c>
      <c r="L17466" s="50" t="str">
        <f>VLOOKUP(K17466,'Base -Receita-Despesa'!$B:$AS,1,FALSE)</f>
        <v>Materiais</v>
      </c>
    </row>
    <row r="17467" spans="1:12" x14ac:dyDescent="0.3">
      <c r="A17467" s="82" t="str">
        <f t="shared" si="546"/>
        <v>2020</v>
      </c>
      <c r="B17467" s="260" t="s">
        <v>2228</v>
      </c>
      <c r="C17467" s="261" t="s">
        <v>138</v>
      </c>
      <c r="D17467" s="74" t="str">
        <f t="shared" si="545"/>
        <v>mar/2020</v>
      </c>
      <c r="E17467" s="264">
        <v>43892</v>
      </c>
      <c r="F17467" s="282">
        <v>20738</v>
      </c>
      <c r="G17467" s="282" t="s">
        <v>2229</v>
      </c>
      <c r="H17467" s="265" t="s">
        <v>4792</v>
      </c>
      <c r="I17467" s="265" t="s">
        <v>2181</v>
      </c>
      <c r="J17467" s="266">
        <v>-3451.1</v>
      </c>
      <c r="K17467" s="83" t="str">
        <f>IFERROR(IFERROR(VLOOKUP(I17467,'DE-PARA'!B:D,3,0),VLOOKUP(I17467,'DE-PARA'!C:D,2,0)),"NÃO ENCONTRADO")</f>
        <v>Materiais</v>
      </c>
      <c r="L17467" s="50" t="str">
        <f>VLOOKUP(K17467,'Base -Receita-Despesa'!$B:$AS,1,FALSE)</f>
        <v>Materiais</v>
      </c>
    </row>
    <row r="17468" spans="1:12" x14ac:dyDescent="0.3">
      <c r="A17468" s="82" t="str">
        <f t="shared" si="546"/>
        <v>2020</v>
      </c>
      <c r="B17468" s="260" t="s">
        <v>2228</v>
      </c>
      <c r="C17468" s="261" t="s">
        <v>138</v>
      </c>
      <c r="D17468" s="74" t="str">
        <f t="shared" si="545"/>
        <v>mar/2020</v>
      </c>
      <c r="E17468" s="264">
        <v>43892</v>
      </c>
      <c r="F17468" s="282" t="s">
        <v>1070</v>
      </c>
      <c r="G17468" s="282" t="s">
        <v>2229</v>
      </c>
      <c r="H17468" s="265" t="s">
        <v>1071</v>
      </c>
      <c r="I17468" s="265" t="s">
        <v>2237</v>
      </c>
      <c r="J17468" s="266">
        <v>18912.11</v>
      </c>
      <c r="K17468" s="83" t="str">
        <f>IFERROR(IFERROR(VLOOKUP(I17468,'DE-PARA'!B:D,3,0),VLOOKUP(I17468,'DE-PARA'!C:D,2,0)),"NÃO ENCONTRADO")</f>
        <v>Entrada Conta Aplicação (+)</v>
      </c>
      <c r="L17468" s="50" t="str">
        <f>VLOOKUP(K17468,'Base -Receita-Despesa'!$B:$AS,1,FALSE)</f>
        <v>ENTRADA CONTA APLICAÇÃO (+)</v>
      </c>
    </row>
    <row r="17469" spans="1:12" x14ac:dyDescent="0.3">
      <c r="A17469" s="82" t="str">
        <f t="shared" si="546"/>
        <v>2020</v>
      </c>
      <c r="B17469" s="260" t="s">
        <v>2228</v>
      </c>
      <c r="C17469" s="261" t="s">
        <v>138</v>
      </c>
      <c r="D17469" s="74" t="str">
        <f t="shared" si="545"/>
        <v>mar/2020</v>
      </c>
      <c r="E17469" s="264">
        <v>43893</v>
      </c>
      <c r="F17469" s="282">
        <v>868</v>
      </c>
      <c r="G17469" s="282" t="s">
        <v>2229</v>
      </c>
      <c r="H17469" s="265" t="s">
        <v>5177</v>
      </c>
      <c r="I17469" s="265" t="s">
        <v>2194</v>
      </c>
      <c r="J17469" s="265">
        <v>930</v>
      </c>
      <c r="K17469" s="83" t="str">
        <f>IFERROR(IFERROR(VLOOKUP(I17469,'DE-PARA'!B:D,3,0),VLOOKUP(I17469,'DE-PARA'!C:D,2,0)),"NÃO ENCONTRADO")</f>
        <v>Materiais</v>
      </c>
      <c r="L17469" s="50" t="str">
        <f>VLOOKUP(K17469,'Base -Receita-Despesa'!$B:$AS,1,FALSE)</f>
        <v>Materiais</v>
      </c>
    </row>
    <row r="17470" spans="1:12" x14ac:dyDescent="0.3">
      <c r="A17470" s="82" t="str">
        <f t="shared" si="546"/>
        <v>2020</v>
      </c>
      <c r="B17470" s="260" t="s">
        <v>2228</v>
      </c>
      <c r="C17470" s="261" t="s">
        <v>138</v>
      </c>
      <c r="D17470" s="74" t="str">
        <f t="shared" si="545"/>
        <v>mar/2020</v>
      </c>
      <c r="E17470" s="264">
        <v>43893</v>
      </c>
      <c r="F17470" s="282">
        <v>24977</v>
      </c>
      <c r="G17470" s="282" t="s">
        <v>2229</v>
      </c>
      <c r="H17470" s="265" t="s">
        <v>5166</v>
      </c>
      <c r="I17470" s="265" t="s">
        <v>2183</v>
      </c>
      <c r="J17470" s="265">
        <v>-534.96</v>
      </c>
      <c r="K17470" s="83" t="str">
        <f>IFERROR(IFERROR(VLOOKUP(I17470,'DE-PARA'!B:D,3,0),VLOOKUP(I17470,'DE-PARA'!C:D,2,0)),"NÃO ENCONTRADO")</f>
        <v>Materiais</v>
      </c>
      <c r="L17470" s="50" t="str">
        <f>VLOOKUP(K17470,'Base -Receita-Despesa'!$B:$AS,1,FALSE)</f>
        <v>Materiais</v>
      </c>
    </row>
    <row r="17471" spans="1:12" x14ac:dyDescent="0.3">
      <c r="A17471" s="82" t="str">
        <f t="shared" si="546"/>
        <v>2020</v>
      </c>
      <c r="B17471" s="260" t="s">
        <v>2228</v>
      </c>
      <c r="C17471" s="261" t="s">
        <v>138</v>
      </c>
      <c r="D17471" s="74" t="str">
        <f t="shared" si="545"/>
        <v>mar/2020</v>
      </c>
      <c r="E17471" s="264">
        <v>43893</v>
      </c>
      <c r="F17471" s="282">
        <v>24977</v>
      </c>
      <c r="G17471" s="282" t="s">
        <v>2229</v>
      </c>
      <c r="H17471" s="265" t="s">
        <v>5166</v>
      </c>
      <c r="I17471" s="265" t="s">
        <v>562</v>
      </c>
      <c r="J17471" s="265">
        <v>-13.1</v>
      </c>
      <c r="K17471" s="83" t="str">
        <f>IFERROR(IFERROR(VLOOKUP(I17471,'DE-PARA'!B:D,3,0),VLOOKUP(I17471,'DE-PARA'!C:D,2,0)),"NÃO ENCONTRADO")</f>
        <v>Outras Saídas</v>
      </c>
      <c r="L17471" s="50" t="str">
        <f>VLOOKUP(K17471,'Base -Receita-Despesa'!$B:$AS,1,FALSE)</f>
        <v>Outras Saídas</v>
      </c>
    </row>
    <row r="17472" spans="1:12" x14ac:dyDescent="0.3">
      <c r="A17472" s="82" t="str">
        <f t="shared" si="546"/>
        <v>2020</v>
      </c>
      <c r="B17472" s="260" t="s">
        <v>2228</v>
      </c>
      <c r="C17472" s="261" t="s">
        <v>138</v>
      </c>
      <c r="D17472" s="74" t="str">
        <f t="shared" si="545"/>
        <v>mar/2020</v>
      </c>
      <c r="E17472" s="264">
        <v>43893</v>
      </c>
      <c r="F17472" s="282">
        <v>24978</v>
      </c>
      <c r="G17472" s="282" t="s">
        <v>2229</v>
      </c>
      <c r="H17472" s="265" t="s">
        <v>5166</v>
      </c>
      <c r="I17472" s="265" t="s">
        <v>2183</v>
      </c>
      <c r="J17472" s="265">
        <v>-770.96</v>
      </c>
      <c r="K17472" s="83" t="str">
        <f>IFERROR(IFERROR(VLOOKUP(I17472,'DE-PARA'!B:D,3,0),VLOOKUP(I17472,'DE-PARA'!C:D,2,0)),"NÃO ENCONTRADO")</f>
        <v>Materiais</v>
      </c>
      <c r="L17472" s="50" t="str">
        <f>VLOOKUP(K17472,'Base -Receita-Despesa'!$B:$AS,1,FALSE)</f>
        <v>Materiais</v>
      </c>
    </row>
    <row r="17473" spans="1:12" x14ac:dyDescent="0.3">
      <c r="A17473" s="82" t="str">
        <f t="shared" si="546"/>
        <v>2020</v>
      </c>
      <c r="B17473" s="260" t="s">
        <v>2228</v>
      </c>
      <c r="C17473" s="261" t="s">
        <v>138</v>
      </c>
      <c r="D17473" s="74" t="str">
        <f t="shared" si="545"/>
        <v>mar/2020</v>
      </c>
      <c r="E17473" s="264">
        <v>43893</v>
      </c>
      <c r="F17473" s="282">
        <v>24978</v>
      </c>
      <c r="G17473" s="282" t="s">
        <v>2229</v>
      </c>
      <c r="H17473" s="265" t="s">
        <v>5166</v>
      </c>
      <c r="I17473" s="265" t="s">
        <v>562</v>
      </c>
      <c r="J17473" s="265">
        <v>-18.87</v>
      </c>
      <c r="K17473" s="83" t="str">
        <f>IFERROR(IFERROR(VLOOKUP(I17473,'DE-PARA'!B:D,3,0),VLOOKUP(I17473,'DE-PARA'!C:D,2,0)),"NÃO ENCONTRADO")</f>
        <v>Outras Saídas</v>
      </c>
      <c r="L17473" s="50" t="str">
        <f>VLOOKUP(K17473,'Base -Receita-Despesa'!$B:$AS,1,FALSE)</f>
        <v>Outras Saídas</v>
      </c>
    </row>
    <row r="17474" spans="1:12" x14ac:dyDescent="0.3">
      <c r="A17474" s="82" t="str">
        <f t="shared" si="546"/>
        <v>2020</v>
      </c>
      <c r="B17474" s="260" t="s">
        <v>2228</v>
      </c>
      <c r="C17474" s="261" t="s">
        <v>138</v>
      </c>
      <c r="D17474" s="74" t="str">
        <f t="shared" si="545"/>
        <v>mar/2020</v>
      </c>
      <c r="E17474" s="264">
        <v>43893</v>
      </c>
      <c r="F17474" s="282">
        <v>19140</v>
      </c>
      <c r="G17474" s="282" t="s">
        <v>2229</v>
      </c>
      <c r="H17474" s="265" t="s">
        <v>3145</v>
      </c>
      <c r="I17474" s="265" t="s">
        <v>2182</v>
      </c>
      <c r="J17474" s="265">
        <v>-83</v>
      </c>
      <c r="K17474" s="83" t="str">
        <f>IFERROR(IFERROR(VLOOKUP(I17474,'DE-PARA'!B:D,3,0),VLOOKUP(I17474,'DE-PARA'!C:D,2,0)),"NÃO ENCONTRADO")</f>
        <v>Materiais</v>
      </c>
      <c r="L17474" s="50" t="str">
        <f>VLOOKUP(K17474,'Base -Receita-Despesa'!$B:$AS,1,FALSE)</f>
        <v>Materiais</v>
      </c>
    </row>
    <row r="17475" spans="1:12" x14ac:dyDescent="0.3">
      <c r="A17475" s="82" t="str">
        <f t="shared" si="546"/>
        <v>2020</v>
      </c>
      <c r="B17475" s="260" t="s">
        <v>2228</v>
      </c>
      <c r="C17475" s="261" t="s">
        <v>138</v>
      </c>
      <c r="D17475" s="74" t="str">
        <f t="shared" si="545"/>
        <v>mar/2020</v>
      </c>
      <c r="E17475" s="264">
        <v>43893</v>
      </c>
      <c r="F17475" s="282">
        <v>19141</v>
      </c>
      <c r="G17475" s="282" t="s">
        <v>2229</v>
      </c>
      <c r="H17475" s="265" t="s">
        <v>3145</v>
      </c>
      <c r="I17475" s="265" t="s">
        <v>2182</v>
      </c>
      <c r="J17475" s="265">
        <v>-583.5</v>
      </c>
      <c r="K17475" s="83" t="str">
        <f>IFERROR(IFERROR(VLOOKUP(I17475,'DE-PARA'!B:D,3,0),VLOOKUP(I17475,'DE-PARA'!C:D,2,0)),"NÃO ENCONTRADO")</f>
        <v>Materiais</v>
      </c>
      <c r="L17475" s="50" t="str">
        <f>VLOOKUP(K17475,'Base -Receita-Despesa'!$B:$AS,1,FALSE)</f>
        <v>Materiais</v>
      </c>
    </row>
    <row r="17476" spans="1:12" x14ac:dyDescent="0.3">
      <c r="A17476" s="82" t="str">
        <f t="shared" si="546"/>
        <v>2020</v>
      </c>
      <c r="B17476" s="260" t="s">
        <v>2228</v>
      </c>
      <c r="C17476" s="261" t="s">
        <v>138</v>
      </c>
      <c r="D17476" s="74" t="str">
        <f t="shared" ref="D17476:D17539" si="547">TEXT(E17476,"mmm/aaaa")</f>
        <v>mar/2020</v>
      </c>
      <c r="E17476" s="264">
        <v>43893</v>
      </c>
      <c r="F17476" s="282">
        <v>868</v>
      </c>
      <c r="G17476" s="282" t="s">
        <v>2229</v>
      </c>
      <c r="H17476" s="265" t="s">
        <v>5177</v>
      </c>
      <c r="I17476" s="265" t="s">
        <v>2194</v>
      </c>
      <c r="J17476" s="265">
        <v>-930</v>
      </c>
      <c r="K17476" s="83" t="str">
        <f>IFERROR(IFERROR(VLOOKUP(I17476,'DE-PARA'!B:D,3,0),VLOOKUP(I17476,'DE-PARA'!C:D,2,0)),"NÃO ENCONTRADO")</f>
        <v>Materiais</v>
      </c>
      <c r="L17476" s="50" t="str">
        <f>VLOOKUP(K17476,'Base -Receita-Despesa'!$B:$AS,1,FALSE)</f>
        <v>Materiais</v>
      </c>
    </row>
    <row r="17477" spans="1:12" x14ac:dyDescent="0.3">
      <c r="A17477" s="82" t="str">
        <f t="shared" si="546"/>
        <v>2020</v>
      </c>
      <c r="B17477" s="260" t="s">
        <v>2228</v>
      </c>
      <c r="C17477" s="261" t="s">
        <v>138</v>
      </c>
      <c r="D17477" s="74" t="str">
        <f t="shared" si="547"/>
        <v>mar/2020</v>
      </c>
      <c r="E17477" s="264">
        <v>43893</v>
      </c>
      <c r="F17477" s="282">
        <v>7523</v>
      </c>
      <c r="G17477" s="282" t="s">
        <v>2229</v>
      </c>
      <c r="H17477" s="265" t="s">
        <v>4691</v>
      </c>
      <c r="I17477" s="265" t="s">
        <v>2207</v>
      </c>
      <c r="J17477" s="266">
        <v>-3500</v>
      </c>
      <c r="K17477" s="83" t="str">
        <f>IFERROR(IFERROR(VLOOKUP(I17477,'DE-PARA'!B:D,3,0),VLOOKUP(I17477,'DE-PARA'!C:D,2,0)),"NÃO ENCONTRADO")</f>
        <v>Serviços</v>
      </c>
      <c r="L17477" s="50" t="str">
        <f>VLOOKUP(K17477,'Base -Receita-Despesa'!$B:$AS,1,FALSE)</f>
        <v>Serviços</v>
      </c>
    </row>
    <row r="17478" spans="1:12" x14ac:dyDescent="0.3">
      <c r="A17478" s="82" t="str">
        <f t="shared" si="546"/>
        <v>2020</v>
      </c>
      <c r="B17478" s="260" t="s">
        <v>2228</v>
      </c>
      <c r="C17478" s="261" t="s">
        <v>138</v>
      </c>
      <c r="D17478" s="74" t="str">
        <f t="shared" si="547"/>
        <v>mar/2020</v>
      </c>
      <c r="E17478" s="264">
        <v>43893</v>
      </c>
      <c r="F17478" s="282">
        <v>20333</v>
      </c>
      <c r="G17478" s="282" t="s">
        <v>2229</v>
      </c>
      <c r="H17478" s="265" t="s">
        <v>5150</v>
      </c>
      <c r="I17478" s="265" t="s">
        <v>2204</v>
      </c>
      <c r="J17478" s="266">
        <v>-3647.23</v>
      </c>
      <c r="K17478" s="83" t="str">
        <f>IFERROR(IFERROR(VLOOKUP(I17478,'DE-PARA'!B:D,3,0),VLOOKUP(I17478,'DE-PARA'!C:D,2,0)),"NÃO ENCONTRADO")</f>
        <v>Serviços</v>
      </c>
      <c r="L17478" s="50" t="str">
        <f>VLOOKUP(K17478,'Base -Receita-Despesa'!$B:$AS,1,FALSE)</f>
        <v>Serviços</v>
      </c>
    </row>
    <row r="17479" spans="1:12" x14ac:dyDescent="0.3">
      <c r="A17479" s="82" t="str">
        <f t="shared" si="546"/>
        <v>2020</v>
      </c>
      <c r="B17479" s="260" t="s">
        <v>2228</v>
      </c>
      <c r="C17479" s="261" t="s">
        <v>138</v>
      </c>
      <c r="D17479" s="74" t="str">
        <f t="shared" si="547"/>
        <v>mar/2020</v>
      </c>
      <c r="E17479" s="264">
        <v>43893</v>
      </c>
      <c r="F17479" s="282">
        <v>3671</v>
      </c>
      <c r="G17479" s="282" t="s">
        <v>2229</v>
      </c>
      <c r="H17479" s="265" t="s">
        <v>5164</v>
      </c>
      <c r="I17479" s="265" t="s">
        <v>157</v>
      </c>
      <c r="J17479" s="266">
        <v>-2638.65</v>
      </c>
      <c r="K17479" s="83" t="str">
        <f>IFERROR(IFERROR(VLOOKUP(I17479,'DE-PARA'!B:D,3,0),VLOOKUP(I17479,'DE-PARA'!C:D,2,0)),"NÃO ENCONTRADO")</f>
        <v>Materiais</v>
      </c>
      <c r="L17479" s="50" t="str">
        <f>VLOOKUP(K17479,'Base -Receita-Despesa'!$B:$AS,1,FALSE)</f>
        <v>Materiais</v>
      </c>
    </row>
    <row r="17480" spans="1:12" x14ac:dyDescent="0.3">
      <c r="A17480" s="82" t="str">
        <f t="shared" si="546"/>
        <v>2020</v>
      </c>
      <c r="B17480" s="260" t="s">
        <v>2228</v>
      </c>
      <c r="C17480" s="261" t="s">
        <v>138</v>
      </c>
      <c r="D17480" s="74" t="str">
        <f t="shared" si="547"/>
        <v>mar/2020</v>
      </c>
      <c r="E17480" s="264">
        <v>43893</v>
      </c>
      <c r="F17480" s="282">
        <v>3672</v>
      </c>
      <c r="G17480" s="282" t="s">
        <v>2229</v>
      </c>
      <c r="H17480" s="265" t="s">
        <v>5164</v>
      </c>
      <c r="I17480" s="265" t="s">
        <v>157</v>
      </c>
      <c r="J17480" s="266">
        <v>-1257.1099999999999</v>
      </c>
      <c r="K17480" s="83" t="str">
        <f>IFERROR(IFERROR(VLOOKUP(I17480,'DE-PARA'!B:D,3,0),VLOOKUP(I17480,'DE-PARA'!C:D,2,0)),"NÃO ENCONTRADO")</f>
        <v>Materiais</v>
      </c>
      <c r="L17480" s="50" t="str">
        <f>VLOOKUP(K17480,'Base -Receita-Despesa'!$B:$AS,1,FALSE)</f>
        <v>Materiais</v>
      </c>
    </row>
    <row r="17481" spans="1:12" x14ac:dyDescent="0.3">
      <c r="A17481" s="82" t="str">
        <f t="shared" si="546"/>
        <v>2020</v>
      </c>
      <c r="B17481" s="260" t="s">
        <v>2228</v>
      </c>
      <c r="C17481" s="261" t="s">
        <v>138</v>
      </c>
      <c r="D17481" s="74" t="str">
        <f t="shared" si="547"/>
        <v>mar/2020</v>
      </c>
      <c r="E17481" s="264">
        <v>43893</v>
      </c>
      <c r="F17481" s="282">
        <v>3673</v>
      </c>
      <c r="G17481" s="282" t="s">
        <v>2229</v>
      </c>
      <c r="H17481" s="265" t="s">
        <v>5164</v>
      </c>
      <c r="I17481" s="265" t="s">
        <v>157</v>
      </c>
      <c r="J17481" s="265">
        <v>-305.91000000000003</v>
      </c>
      <c r="K17481" s="83" t="str">
        <f>IFERROR(IFERROR(VLOOKUP(I17481,'DE-PARA'!B:D,3,0),VLOOKUP(I17481,'DE-PARA'!C:D,2,0)),"NÃO ENCONTRADO")</f>
        <v>Materiais</v>
      </c>
      <c r="L17481" s="50" t="str">
        <f>VLOOKUP(K17481,'Base -Receita-Despesa'!$B:$AS,1,FALSE)</f>
        <v>Materiais</v>
      </c>
    </row>
    <row r="17482" spans="1:12" x14ac:dyDescent="0.3">
      <c r="A17482" s="82" t="str">
        <f t="shared" si="546"/>
        <v>2020</v>
      </c>
      <c r="B17482" s="260" t="s">
        <v>2228</v>
      </c>
      <c r="C17482" s="261" t="s">
        <v>138</v>
      </c>
      <c r="D17482" s="74" t="str">
        <f t="shared" si="547"/>
        <v>mar/2020</v>
      </c>
      <c r="E17482" s="264">
        <v>43893</v>
      </c>
      <c r="F17482" s="282" t="s">
        <v>2326</v>
      </c>
      <c r="G17482" s="282" t="s">
        <v>2229</v>
      </c>
      <c r="H17482" s="265" t="s">
        <v>3280</v>
      </c>
      <c r="I17482" s="265" t="s">
        <v>2209</v>
      </c>
      <c r="J17482" s="265">
        <v>-35</v>
      </c>
      <c r="K17482" s="83" t="str">
        <f>IFERROR(IFERROR(VLOOKUP(I17482,'DE-PARA'!B:D,3,0),VLOOKUP(I17482,'DE-PARA'!C:D,2,0)),"NÃO ENCONTRADO")</f>
        <v>Despesas com Viagens</v>
      </c>
      <c r="L17482" s="50" t="str">
        <f>VLOOKUP(K17482,'Base -Receita-Despesa'!$B:$AS,1,FALSE)</f>
        <v>Despesas com Viagens</v>
      </c>
    </row>
    <row r="17483" spans="1:12" x14ac:dyDescent="0.3">
      <c r="A17483" s="82" t="str">
        <f t="shared" si="546"/>
        <v>2020</v>
      </c>
      <c r="B17483" s="260" t="s">
        <v>2228</v>
      </c>
      <c r="C17483" s="261" t="s">
        <v>138</v>
      </c>
      <c r="D17483" s="74" t="str">
        <f t="shared" si="547"/>
        <v>mar/2020</v>
      </c>
      <c r="E17483" s="264">
        <v>43893</v>
      </c>
      <c r="F17483" s="282" t="s">
        <v>1261</v>
      </c>
      <c r="G17483" s="282" t="s">
        <v>2229</v>
      </c>
      <c r="H17483" s="265" t="s">
        <v>2250</v>
      </c>
      <c r="I17483" s="265" t="s">
        <v>135</v>
      </c>
      <c r="J17483" s="265">
        <v>-9.5</v>
      </c>
      <c r="K17483" s="83" t="str">
        <f>IFERROR(IFERROR(VLOOKUP(I17483,'DE-PARA'!B:D,3,0),VLOOKUP(I17483,'DE-PARA'!C:D,2,0)),"NÃO ENCONTRADO")</f>
        <v>Outras Saídas</v>
      </c>
      <c r="L17483" s="50" t="str">
        <f>VLOOKUP(K17483,'Base -Receita-Despesa'!$B:$AS,1,FALSE)</f>
        <v>Outras Saídas</v>
      </c>
    </row>
    <row r="17484" spans="1:12" x14ac:dyDescent="0.3">
      <c r="A17484" s="82" t="str">
        <f t="shared" si="546"/>
        <v>2020</v>
      </c>
      <c r="B17484" s="260" t="s">
        <v>2228</v>
      </c>
      <c r="C17484" s="261" t="s">
        <v>138</v>
      </c>
      <c r="D17484" s="74" t="str">
        <f t="shared" si="547"/>
        <v>mar/2020</v>
      </c>
      <c r="E17484" s="264">
        <v>43893</v>
      </c>
      <c r="F17484" s="282" t="s">
        <v>1261</v>
      </c>
      <c r="G17484" s="282" t="s">
        <v>2229</v>
      </c>
      <c r="H17484" s="265" t="s">
        <v>2250</v>
      </c>
      <c r="I17484" s="265" t="s">
        <v>135</v>
      </c>
      <c r="J17484" s="265">
        <v>-9.5</v>
      </c>
      <c r="K17484" s="83" t="str">
        <f>IFERROR(IFERROR(VLOOKUP(I17484,'DE-PARA'!B:D,3,0),VLOOKUP(I17484,'DE-PARA'!C:D,2,0)),"NÃO ENCONTRADO")</f>
        <v>Outras Saídas</v>
      </c>
      <c r="L17484" s="50" t="str">
        <f>VLOOKUP(K17484,'Base -Receita-Despesa'!$B:$AS,1,FALSE)</f>
        <v>Outras Saídas</v>
      </c>
    </row>
    <row r="17485" spans="1:12" x14ac:dyDescent="0.3">
      <c r="A17485" s="82" t="str">
        <f t="shared" si="546"/>
        <v>2020</v>
      </c>
      <c r="B17485" s="260" t="s">
        <v>2228</v>
      </c>
      <c r="C17485" s="261" t="s">
        <v>138</v>
      </c>
      <c r="D17485" s="74" t="str">
        <f t="shared" si="547"/>
        <v>mar/2020</v>
      </c>
      <c r="E17485" s="264">
        <v>43893</v>
      </c>
      <c r="F17485" s="282" t="s">
        <v>1261</v>
      </c>
      <c r="G17485" s="282" t="s">
        <v>2229</v>
      </c>
      <c r="H17485" s="265" t="s">
        <v>2250</v>
      </c>
      <c r="I17485" s="265" t="s">
        <v>135</v>
      </c>
      <c r="J17485" s="265">
        <v>-9.5</v>
      </c>
      <c r="K17485" s="83" t="str">
        <f>IFERROR(IFERROR(VLOOKUP(I17485,'DE-PARA'!B:D,3,0),VLOOKUP(I17485,'DE-PARA'!C:D,2,0)),"NÃO ENCONTRADO")</f>
        <v>Outras Saídas</v>
      </c>
      <c r="L17485" s="50" t="str">
        <f>VLOOKUP(K17485,'Base -Receita-Despesa'!$B:$AS,1,FALSE)</f>
        <v>Outras Saídas</v>
      </c>
    </row>
    <row r="17486" spans="1:12" x14ac:dyDescent="0.3">
      <c r="A17486" s="82" t="str">
        <f t="shared" si="546"/>
        <v>2020</v>
      </c>
      <c r="B17486" s="260" t="s">
        <v>2228</v>
      </c>
      <c r="C17486" s="261" t="s">
        <v>138</v>
      </c>
      <c r="D17486" s="74" t="str">
        <f t="shared" si="547"/>
        <v>mar/2020</v>
      </c>
      <c r="E17486" s="264">
        <v>43893</v>
      </c>
      <c r="F17486" s="282" t="s">
        <v>1261</v>
      </c>
      <c r="G17486" s="282" t="s">
        <v>2229</v>
      </c>
      <c r="H17486" s="265" t="s">
        <v>2250</v>
      </c>
      <c r="I17486" s="265" t="s">
        <v>135</v>
      </c>
      <c r="J17486" s="265">
        <v>-9.5</v>
      </c>
      <c r="K17486" s="83" t="str">
        <f>IFERROR(IFERROR(VLOOKUP(I17486,'DE-PARA'!B:D,3,0),VLOOKUP(I17486,'DE-PARA'!C:D,2,0)),"NÃO ENCONTRADO")</f>
        <v>Outras Saídas</v>
      </c>
      <c r="L17486" s="50" t="str">
        <f>VLOOKUP(K17486,'Base -Receita-Despesa'!$B:$AS,1,FALSE)</f>
        <v>Outras Saídas</v>
      </c>
    </row>
    <row r="17487" spans="1:12" x14ac:dyDescent="0.3">
      <c r="A17487" s="82" t="str">
        <f t="shared" si="546"/>
        <v>2020</v>
      </c>
      <c r="B17487" s="260" t="s">
        <v>2228</v>
      </c>
      <c r="C17487" s="261" t="s">
        <v>138</v>
      </c>
      <c r="D17487" s="74" t="str">
        <f t="shared" si="547"/>
        <v>mar/2020</v>
      </c>
      <c r="E17487" s="264">
        <v>43893</v>
      </c>
      <c r="F17487" s="282" t="s">
        <v>1070</v>
      </c>
      <c r="G17487" s="282" t="s">
        <v>2229</v>
      </c>
      <c r="H17487" s="265" t="s">
        <v>1071</v>
      </c>
      <c r="I17487" s="265" t="s">
        <v>2237</v>
      </c>
      <c r="J17487" s="266">
        <v>13426.29</v>
      </c>
      <c r="K17487" s="83" t="str">
        <f>IFERROR(IFERROR(VLOOKUP(I17487,'DE-PARA'!B:D,3,0),VLOOKUP(I17487,'DE-PARA'!C:D,2,0)),"NÃO ENCONTRADO")</f>
        <v>Entrada Conta Aplicação (+)</v>
      </c>
      <c r="L17487" s="50" t="str">
        <f>VLOOKUP(K17487,'Base -Receita-Despesa'!$B:$AS,1,FALSE)</f>
        <v>ENTRADA CONTA APLICAÇÃO (+)</v>
      </c>
    </row>
    <row r="17488" spans="1:12" x14ac:dyDescent="0.3">
      <c r="A17488" s="82" t="str">
        <f t="shared" si="546"/>
        <v>2020</v>
      </c>
      <c r="B17488" s="260" t="s">
        <v>2228</v>
      </c>
      <c r="C17488" s="261" t="s">
        <v>138</v>
      </c>
      <c r="D17488" s="74" t="str">
        <f t="shared" si="547"/>
        <v>mar/2020</v>
      </c>
      <c r="E17488" s="264">
        <v>43894</v>
      </c>
      <c r="F17488" s="282">
        <v>3854</v>
      </c>
      <c r="G17488" s="282" t="s">
        <v>2229</v>
      </c>
      <c r="H17488" s="265" t="s">
        <v>2231</v>
      </c>
      <c r="I17488" s="265" t="s">
        <v>2185</v>
      </c>
      <c r="J17488" s="266">
        <v>-3789.89</v>
      </c>
      <c r="K17488" s="83" t="str">
        <f>IFERROR(IFERROR(VLOOKUP(I17488,'DE-PARA'!B:D,3,0),VLOOKUP(I17488,'DE-PARA'!C:D,2,0)),"NÃO ENCONTRADO")</f>
        <v>Materiais</v>
      </c>
      <c r="L17488" s="50" t="str">
        <f>VLOOKUP(K17488,'Base -Receita-Despesa'!$B:$AS,1,FALSE)</f>
        <v>Materiais</v>
      </c>
    </row>
    <row r="17489" spans="1:12" x14ac:dyDescent="0.3">
      <c r="A17489" s="82" t="str">
        <f t="shared" si="546"/>
        <v>2020</v>
      </c>
      <c r="B17489" s="260" t="s">
        <v>2228</v>
      </c>
      <c r="C17489" s="261" t="s">
        <v>138</v>
      </c>
      <c r="D17489" s="74" t="str">
        <f t="shared" si="547"/>
        <v>mar/2020</v>
      </c>
      <c r="E17489" s="264">
        <v>43894</v>
      </c>
      <c r="F17489" s="282">
        <v>8990</v>
      </c>
      <c r="G17489" s="282" t="s">
        <v>2229</v>
      </c>
      <c r="H17489" s="265" t="s">
        <v>5273</v>
      </c>
      <c r="I17489" s="265" t="s">
        <v>2181</v>
      </c>
      <c r="J17489" s="266">
        <v>-1415.5</v>
      </c>
      <c r="K17489" s="83" t="str">
        <f>IFERROR(IFERROR(VLOOKUP(I17489,'DE-PARA'!B:D,3,0),VLOOKUP(I17489,'DE-PARA'!C:D,2,0)),"NÃO ENCONTRADO")</f>
        <v>Materiais</v>
      </c>
      <c r="L17489" s="50" t="str">
        <f>VLOOKUP(K17489,'Base -Receita-Despesa'!$B:$AS,1,FALSE)</f>
        <v>Materiais</v>
      </c>
    </row>
    <row r="17490" spans="1:12" x14ac:dyDescent="0.3">
      <c r="A17490" s="82" t="str">
        <f t="shared" si="546"/>
        <v>2020</v>
      </c>
      <c r="B17490" s="260" t="s">
        <v>2228</v>
      </c>
      <c r="C17490" s="261" t="s">
        <v>138</v>
      </c>
      <c r="D17490" s="74" t="str">
        <f t="shared" si="547"/>
        <v>mar/2020</v>
      </c>
      <c r="E17490" s="264">
        <v>43894</v>
      </c>
      <c r="F17490" s="282">
        <v>8984</v>
      </c>
      <c r="G17490" s="282" t="s">
        <v>2229</v>
      </c>
      <c r="H17490" s="265" t="s">
        <v>5273</v>
      </c>
      <c r="I17490" s="265" t="s">
        <v>2181</v>
      </c>
      <c r="J17490" s="265">
        <v>-613.20000000000005</v>
      </c>
      <c r="K17490" s="83" t="str">
        <f>IFERROR(IFERROR(VLOOKUP(I17490,'DE-PARA'!B:D,3,0),VLOOKUP(I17490,'DE-PARA'!C:D,2,0)),"NÃO ENCONTRADO")</f>
        <v>Materiais</v>
      </c>
      <c r="L17490" s="50" t="str">
        <f>VLOOKUP(K17490,'Base -Receita-Despesa'!$B:$AS,1,FALSE)</f>
        <v>Materiais</v>
      </c>
    </row>
    <row r="17491" spans="1:12" x14ac:dyDescent="0.3">
      <c r="A17491" s="82" t="str">
        <f t="shared" si="546"/>
        <v>2020</v>
      </c>
      <c r="B17491" s="260" t="s">
        <v>2228</v>
      </c>
      <c r="C17491" s="261" t="s">
        <v>138</v>
      </c>
      <c r="D17491" s="74" t="str">
        <f t="shared" si="547"/>
        <v>mar/2020</v>
      </c>
      <c r="E17491" s="264">
        <v>43894</v>
      </c>
      <c r="F17491" s="282">
        <v>15874</v>
      </c>
      <c r="G17491" s="282" t="s">
        <v>2229</v>
      </c>
      <c r="H17491" s="265" t="s">
        <v>5176</v>
      </c>
      <c r="I17491" s="265" t="s">
        <v>2182</v>
      </c>
      <c r="J17491" s="266">
        <v>-1616.25</v>
      </c>
      <c r="K17491" s="83" t="str">
        <f>IFERROR(IFERROR(VLOOKUP(I17491,'DE-PARA'!B:D,3,0),VLOOKUP(I17491,'DE-PARA'!C:D,2,0)),"NÃO ENCONTRADO")</f>
        <v>Materiais</v>
      </c>
      <c r="L17491" s="50" t="str">
        <f>VLOOKUP(K17491,'Base -Receita-Despesa'!$B:$AS,1,FALSE)</f>
        <v>Materiais</v>
      </c>
    </row>
    <row r="17492" spans="1:12" x14ac:dyDescent="0.3">
      <c r="A17492" s="82" t="str">
        <f t="shared" si="546"/>
        <v>2020</v>
      </c>
      <c r="B17492" s="260" t="s">
        <v>2228</v>
      </c>
      <c r="C17492" s="261" t="s">
        <v>138</v>
      </c>
      <c r="D17492" s="74" t="str">
        <f t="shared" si="547"/>
        <v>mar/2020</v>
      </c>
      <c r="E17492" s="264">
        <v>43894</v>
      </c>
      <c r="F17492" s="282">
        <v>9004</v>
      </c>
      <c r="G17492" s="282" t="s">
        <v>2229</v>
      </c>
      <c r="H17492" s="265" t="s">
        <v>5273</v>
      </c>
      <c r="I17492" s="265" t="s">
        <v>2181</v>
      </c>
      <c r="J17492" s="266">
        <v>-2748.57</v>
      </c>
      <c r="K17492" s="83" t="str">
        <f>IFERROR(IFERROR(VLOOKUP(I17492,'DE-PARA'!B:D,3,0),VLOOKUP(I17492,'DE-PARA'!C:D,2,0)),"NÃO ENCONTRADO")</f>
        <v>Materiais</v>
      </c>
      <c r="L17492" s="50" t="str">
        <f>VLOOKUP(K17492,'Base -Receita-Despesa'!$B:$AS,1,FALSE)</f>
        <v>Materiais</v>
      </c>
    </row>
    <row r="17493" spans="1:12" x14ac:dyDescent="0.3">
      <c r="A17493" s="82" t="str">
        <f t="shared" si="546"/>
        <v>2020</v>
      </c>
      <c r="B17493" s="260" t="s">
        <v>2228</v>
      </c>
      <c r="C17493" s="261" t="s">
        <v>138</v>
      </c>
      <c r="D17493" s="74" t="str">
        <f t="shared" si="547"/>
        <v>mar/2020</v>
      </c>
      <c r="E17493" s="264">
        <v>43894</v>
      </c>
      <c r="F17493" s="282">
        <v>19167</v>
      </c>
      <c r="G17493" s="282" t="s">
        <v>2229</v>
      </c>
      <c r="H17493" s="265" t="s">
        <v>3145</v>
      </c>
      <c r="I17493" s="265" t="s">
        <v>2182</v>
      </c>
      <c r="J17493" s="265">
        <v>-799</v>
      </c>
      <c r="K17493" s="83" t="str">
        <f>IFERROR(IFERROR(VLOOKUP(I17493,'DE-PARA'!B:D,3,0),VLOOKUP(I17493,'DE-PARA'!C:D,2,0)),"NÃO ENCONTRADO")</f>
        <v>Materiais</v>
      </c>
      <c r="L17493" s="50" t="str">
        <f>VLOOKUP(K17493,'Base -Receita-Despesa'!$B:$AS,1,FALSE)</f>
        <v>Materiais</v>
      </c>
    </row>
    <row r="17494" spans="1:12" x14ac:dyDescent="0.3">
      <c r="A17494" s="82" t="str">
        <f t="shared" si="546"/>
        <v>2020</v>
      </c>
      <c r="B17494" s="260" t="s">
        <v>2228</v>
      </c>
      <c r="C17494" s="261" t="s">
        <v>138</v>
      </c>
      <c r="D17494" s="74" t="str">
        <f t="shared" si="547"/>
        <v>mar/2020</v>
      </c>
      <c r="E17494" s="264">
        <v>43894</v>
      </c>
      <c r="F17494" s="282">
        <v>19168</v>
      </c>
      <c r="G17494" s="282" t="s">
        <v>2229</v>
      </c>
      <c r="H17494" s="265" t="s">
        <v>3145</v>
      </c>
      <c r="I17494" s="265" t="s">
        <v>2181</v>
      </c>
      <c r="J17494" s="265">
        <v>-512.4</v>
      </c>
      <c r="K17494" s="83" t="str">
        <f>IFERROR(IFERROR(VLOOKUP(I17494,'DE-PARA'!B:D,3,0),VLOOKUP(I17494,'DE-PARA'!C:D,2,0)),"NÃO ENCONTRADO")</f>
        <v>Materiais</v>
      </c>
      <c r="L17494" s="50" t="str">
        <f>VLOOKUP(K17494,'Base -Receita-Despesa'!$B:$AS,1,FALSE)</f>
        <v>Materiais</v>
      </c>
    </row>
    <row r="17495" spans="1:12" x14ac:dyDescent="0.3">
      <c r="A17495" s="82" t="str">
        <f t="shared" si="546"/>
        <v>2020</v>
      </c>
      <c r="B17495" s="260" t="s">
        <v>2228</v>
      </c>
      <c r="C17495" s="261" t="s">
        <v>138</v>
      </c>
      <c r="D17495" s="74" t="str">
        <f t="shared" si="547"/>
        <v>mar/2020</v>
      </c>
      <c r="E17495" s="264">
        <v>43894</v>
      </c>
      <c r="F17495" s="282">
        <v>40666</v>
      </c>
      <c r="G17495" s="282" t="s">
        <v>2229</v>
      </c>
      <c r="H17495" s="265" t="s">
        <v>2654</v>
      </c>
      <c r="I17495" s="265" t="s">
        <v>120</v>
      </c>
      <c r="J17495" s="266">
        <v>-1574.64</v>
      </c>
      <c r="K17495" s="83" t="str">
        <f>IFERROR(IFERROR(VLOOKUP(I17495,'DE-PARA'!B:D,3,0),VLOOKUP(I17495,'DE-PARA'!C:D,2,0)),"NÃO ENCONTRADO")</f>
        <v>Serviços</v>
      </c>
      <c r="L17495" s="50" t="str">
        <f>VLOOKUP(K17495,'Base -Receita-Despesa'!$B:$AS,1,FALSE)</f>
        <v>Serviços</v>
      </c>
    </row>
    <row r="17496" spans="1:12" x14ac:dyDescent="0.3">
      <c r="A17496" s="82" t="str">
        <f t="shared" si="546"/>
        <v>2020</v>
      </c>
      <c r="B17496" s="260" t="s">
        <v>2228</v>
      </c>
      <c r="C17496" s="261" t="s">
        <v>138</v>
      </c>
      <c r="D17496" s="74" t="str">
        <f t="shared" si="547"/>
        <v>mar/2020</v>
      </c>
      <c r="E17496" s="264">
        <v>43894</v>
      </c>
      <c r="F17496" s="282" t="s">
        <v>4587</v>
      </c>
      <c r="G17496" s="282" t="s">
        <v>5280</v>
      </c>
      <c r="H17496" s="265" t="s">
        <v>1044</v>
      </c>
      <c r="I17496" s="265" t="s">
        <v>2214</v>
      </c>
      <c r="J17496" s="265">
        <v>-600</v>
      </c>
      <c r="K17496" s="83" t="str">
        <f>IFERROR(IFERROR(VLOOKUP(I17496,'DE-PARA'!B:D,3,0),VLOOKUP(I17496,'DE-PARA'!C:D,2,0)),"NÃO ENCONTRADO")</f>
        <v>Outras Saídas</v>
      </c>
      <c r="L17496" s="50" t="str">
        <f>VLOOKUP(K17496,'Base -Receita-Despesa'!$B:$AS,1,FALSE)</f>
        <v>Outras Saídas</v>
      </c>
    </row>
    <row r="17497" spans="1:12" x14ac:dyDescent="0.3">
      <c r="A17497" s="82" t="str">
        <f t="shared" si="546"/>
        <v>2020</v>
      </c>
      <c r="B17497" s="260" t="s">
        <v>2228</v>
      </c>
      <c r="C17497" s="261" t="s">
        <v>138</v>
      </c>
      <c r="D17497" s="74" t="str">
        <f t="shared" si="547"/>
        <v>mar/2020</v>
      </c>
      <c r="E17497" s="264">
        <v>43894</v>
      </c>
      <c r="F17497" s="282" t="s">
        <v>4587</v>
      </c>
      <c r="G17497" s="282" t="s">
        <v>5281</v>
      </c>
      <c r="H17497" s="265" t="s">
        <v>1044</v>
      </c>
      <c r="I17497" s="265" t="s">
        <v>2214</v>
      </c>
      <c r="J17497" s="265">
        <v>-600</v>
      </c>
      <c r="K17497" s="83" t="str">
        <f>IFERROR(IFERROR(VLOOKUP(I17497,'DE-PARA'!B:D,3,0),VLOOKUP(I17497,'DE-PARA'!C:D,2,0)),"NÃO ENCONTRADO")</f>
        <v>Outras Saídas</v>
      </c>
      <c r="L17497" s="50" t="str">
        <f>VLOOKUP(K17497,'Base -Receita-Despesa'!$B:$AS,1,FALSE)</f>
        <v>Outras Saídas</v>
      </c>
    </row>
    <row r="17498" spans="1:12" x14ac:dyDescent="0.3">
      <c r="A17498" s="82" t="str">
        <f t="shared" si="546"/>
        <v>2020</v>
      </c>
      <c r="B17498" s="260" t="s">
        <v>2228</v>
      </c>
      <c r="C17498" s="261" t="s">
        <v>138</v>
      </c>
      <c r="D17498" s="74" t="str">
        <f t="shared" si="547"/>
        <v>mar/2020</v>
      </c>
      <c r="E17498" s="264">
        <v>43894</v>
      </c>
      <c r="F17498" s="282">
        <v>868</v>
      </c>
      <c r="G17498" s="282" t="s">
        <v>2229</v>
      </c>
      <c r="H17498" s="265" t="s">
        <v>5177</v>
      </c>
      <c r="I17498" s="265" t="s">
        <v>157</v>
      </c>
      <c r="J17498" s="265">
        <v>-930</v>
      </c>
      <c r="K17498" s="83" t="str">
        <f>IFERROR(IFERROR(VLOOKUP(I17498,'DE-PARA'!B:D,3,0),VLOOKUP(I17498,'DE-PARA'!C:D,2,0)),"NÃO ENCONTRADO")</f>
        <v>Materiais</v>
      </c>
      <c r="L17498" s="50" t="str">
        <f>VLOOKUP(K17498,'Base -Receita-Despesa'!$B:$AS,1,FALSE)</f>
        <v>Materiais</v>
      </c>
    </row>
    <row r="17499" spans="1:12" x14ac:dyDescent="0.3">
      <c r="A17499" s="82" t="str">
        <f t="shared" si="546"/>
        <v>2020</v>
      </c>
      <c r="B17499" s="260" t="s">
        <v>2228</v>
      </c>
      <c r="C17499" s="261" t="s">
        <v>138</v>
      </c>
      <c r="D17499" s="74" t="str">
        <f t="shared" si="547"/>
        <v>mar/2020</v>
      </c>
      <c r="E17499" s="264">
        <v>43894</v>
      </c>
      <c r="F17499" s="282" t="s">
        <v>1261</v>
      </c>
      <c r="G17499" s="282" t="s">
        <v>2229</v>
      </c>
      <c r="H17499" s="265" t="s">
        <v>2250</v>
      </c>
      <c r="I17499" s="265" t="s">
        <v>135</v>
      </c>
      <c r="J17499" s="265">
        <v>-9.5</v>
      </c>
      <c r="K17499" s="83" t="str">
        <f>IFERROR(IFERROR(VLOOKUP(I17499,'DE-PARA'!B:D,3,0),VLOOKUP(I17499,'DE-PARA'!C:D,2,0)),"NÃO ENCONTRADO")</f>
        <v>Outras Saídas</v>
      </c>
      <c r="L17499" s="50" t="str">
        <f>VLOOKUP(K17499,'Base -Receita-Despesa'!$B:$AS,1,FALSE)</f>
        <v>Outras Saídas</v>
      </c>
    </row>
    <row r="17500" spans="1:12" x14ac:dyDescent="0.3">
      <c r="A17500" s="82" t="str">
        <f t="shared" si="546"/>
        <v>2020</v>
      </c>
      <c r="B17500" s="260" t="s">
        <v>2228</v>
      </c>
      <c r="C17500" s="261" t="s">
        <v>138</v>
      </c>
      <c r="D17500" s="74" t="str">
        <f t="shared" si="547"/>
        <v>mar/2020</v>
      </c>
      <c r="E17500" s="264">
        <v>43894</v>
      </c>
      <c r="F17500" s="282" t="s">
        <v>1070</v>
      </c>
      <c r="G17500" s="282" t="s">
        <v>2229</v>
      </c>
      <c r="H17500" s="265" t="s">
        <v>1071</v>
      </c>
      <c r="I17500" s="265" t="s">
        <v>2237</v>
      </c>
      <c r="J17500" s="266">
        <v>15208.95</v>
      </c>
      <c r="K17500" s="83" t="str">
        <f>IFERROR(IFERROR(VLOOKUP(I17500,'DE-PARA'!B:D,3,0),VLOOKUP(I17500,'DE-PARA'!C:D,2,0)),"NÃO ENCONTRADO")</f>
        <v>Entrada Conta Aplicação (+)</v>
      </c>
      <c r="L17500" s="50" t="str">
        <f>VLOOKUP(K17500,'Base -Receita-Despesa'!$B:$AS,1,FALSE)</f>
        <v>ENTRADA CONTA APLICAÇÃO (+)</v>
      </c>
    </row>
    <row r="17501" spans="1:12" x14ac:dyDescent="0.3">
      <c r="A17501" s="82" t="str">
        <f t="shared" si="546"/>
        <v>2020</v>
      </c>
      <c r="B17501" s="260" t="s">
        <v>2228</v>
      </c>
      <c r="C17501" s="261" t="s">
        <v>138</v>
      </c>
      <c r="D17501" s="74" t="str">
        <f t="shared" si="547"/>
        <v>mar/2020</v>
      </c>
      <c r="E17501" s="264">
        <v>43895</v>
      </c>
      <c r="F17501" s="282">
        <v>512101</v>
      </c>
      <c r="G17501" s="282" t="s">
        <v>2229</v>
      </c>
      <c r="H17501" s="265" t="s">
        <v>257</v>
      </c>
      <c r="I17501" s="265" t="s">
        <v>145</v>
      </c>
      <c r="J17501" s="265">
        <v>-913.47</v>
      </c>
      <c r="K17501" s="83" t="str">
        <f>IFERROR(IFERROR(VLOOKUP(I17501,'DE-PARA'!B:D,3,0),VLOOKUP(I17501,'DE-PARA'!C:D,2,0)),"NÃO ENCONTRADO")</f>
        <v>Serviços</v>
      </c>
      <c r="L17501" s="50" t="str">
        <f>VLOOKUP(K17501,'Base -Receita-Despesa'!$B:$AS,1,FALSE)</f>
        <v>Serviços</v>
      </c>
    </row>
    <row r="17502" spans="1:12" x14ac:dyDescent="0.3">
      <c r="A17502" s="82" t="str">
        <f t="shared" si="546"/>
        <v>2020</v>
      </c>
      <c r="B17502" s="260" t="s">
        <v>2228</v>
      </c>
      <c r="C17502" s="261" t="s">
        <v>138</v>
      </c>
      <c r="D17502" s="74" t="str">
        <f t="shared" si="547"/>
        <v>mar/2020</v>
      </c>
      <c r="E17502" s="264">
        <v>43895</v>
      </c>
      <c r="F17502" s="282">
        <v>443543</v>
      </c>
      <c r="G17502" s="282" t="s">
        <v>2229</v>
      </c>
      <c r="H17502" s="265" t="s">
        <v>4398</v>
      </c>
      <c r="I17502" s="265" t="s">
        <v>2182</v>
      </c>
      <c r="J17502" s="265">
        <v>-901.6</v>
      </c>
      <c r="K17502" s="83" t="str">
        <f>IFERROR(IFERROR(VLOOKUP(I17502,'DE-PARA'!B:D,3,0),VLOOKUP(I17502,'DE-PARA'!C:D,2,0)),"NÃO ENCONTRADO")</f>
        <v>Materiais</v>
      </c>
      <c r="L17502" s="50" t="str">
        <f>VLOOKUP(K17502,'Base -Receita-Despesa'!$B:$AS,1,FALSE)</f>
        <v>Materiais</v>
      </c>
    </row>
    <row r="17503" spans="1:12" x14ac:dyDescent="0.3">
      <c r="A17503" s="82" t="str">
        <f t="shared" si="546"/>
        <v>2020</v>
      </c>
      <c r="B17503" s="260" t="s">
        <v>2228</v>
      </c>
      <c r="C17503" s="261" t="s">
        <v>138</v>
      </c>
      <c r="D17503" s="74" t="str">
        <f t="shared" si="547"/>
        <v>mar/2020</v>
      </c>
      <c r="E17503" s="264">
        <v>43895</v>
      </c>
      <c r="F17503" s="282">
        <v>24976</v>
      </c>
      <c r="G17503" s="282" t="s">
        <v>2229</v>
      </c>
      <c r="H17503" s="265" t="s">
        <v>5166</v>
      </c>
      <c r="I17503" s="265" t="s">
        <v>2182</v>
      </c>
      <c r="J17503" s="265">
        <v>-210</v>
      </c>
      <c r="K17503" s="83" t="str">
        <f>IFERROR(IFERROR(VLOOKUP(I17503,'DE-PARA'!B:D,3,0),VLOOKUP(I17503,'DE-PARA'!C:D,2,0)),"NÃO ENCONTRADO")</f>
        <v>Materiais</v>
      </c>
      <c r="L17503" s="50" t="str">
        <f>VLOOKUP(K17503,'Base -Receita-Despesa'!$B:$AS,1,FALSE)</f>
        <v>Materiais</v>
      </c>
    </row>
    <row r="17504" spans="1:12" x14ac:dyDescent="0.3">
      <c r="A17504" s="82" t="str">
        <f t="shared" si="546"/>
        <v>2020</v>
      </c>
      <c r="B17504" s="260" t="s">
        <v>2228</v>
      </c>
      <c r="C17504" s="261" t="s">
        <v>138</v>
      </c>
      <c r="D17504" s="74" t="str">
        <f t="shared" si="547"/>
        <v>mar/2020</v>
      </c>
      <c r="E17504" s="264">
        <v>43895</v>
      </c>
      <c r="F17504" s="282">
        <v>24976</v>
      </c>
      <c r="G17504" s="282" t="s">
        <v>2229</v>
      </c>
      <c r="H17504" s="265" t="s">
        <v>5166</v>
      </c>
      <c r="I17504" s="265" t="s">
        <v>562</v>
      </c>
      <c r="J17504" s="265">
        <v>-5.91</v>
      </c>
      <c r="K17504" s="83" t="str">
        <f>IFERROR(IFERROR(VLOOKUP(I17504,'DE-PARA'!B:D,3,0),VLOOKUP(I17504,'DE-PARA'!C:D,2,0)),"NÃO ENCONTRADO")</f>
        <v>Outras Saídas</v>
      </c>
      <c r="L17504" s="50" t="str">
        <f>VLOOKUP(K17504,'Base -Receita-Despesa'!$B:$AS,1,FALSE)</f>
        <v>Outras Saídas</v>
      </c>
    </row>
    <row r="17505" spans="1:12" x14ac:dyDescent="0.3">
      <c r="A17505" s="82" t="str">
        <f t="shared" si="546"/>
        <v>2020</v>
      </c>
      <c r="B17505" s="260" t="s">
        <v>2228</v>
      </c>
      <c r="C17505" s="261" t="s">
        <v>138</v>
      </c>
      <c r="D17505" s="74" t="str">
        <f t="shared" si="547"/>
        <v>mar/2020</v>
      </c>
      <c r="E17505" s="264">
        <v>43895</v>
      </c>
      <c r="F17505" s="282">
        <v>22857</v>
      </c>
      <c r="G17505" s="282" t="s">
        <v>2229</v>
      </c>
      <c r="H17505" s="265" t="s">
        <v>5174</v>
      </c>
      <c r="I17505" s="265" t="s">
        <v>2182</v>
      </c>
      <c r="J17505" s="265">
        <v>-601.41</v>
      </c>
      <c r="K17505" s="83" t="str">
        <f>IFERROR(IFERROR(VLOOKUP(I17505,'DE-PARA'!B:D,3,0),VLOOKUP(I17505,'DE-PARA'!C:D,2,0)),"NÃO ENCONTRADO")</f>
        <v>Materiais</v>
      </c>
      <c r="L17505" s="50" t="str">
        <f>VLOOKUP(K17505,'Base -Receita-Despesa'!$B:$AS,1,FALSE)</f>
        <v>Materiais</v>
      </c>
    </row>
    <row r="17506" spans="1:12" x14ac:dyDescent="0.3">
      <c r="A17506" s="82" t="str">
        <f t="shared" si="546"/>
        <v>2020</v>
      </c>
      <c r="B17506" s="260" t="s">
        <v>2228</v>
      </c>
      <c r="C17506" s="261" t="s">
        <v>138</v>
      </c>
      <c r="D17506" s="74" t="str">
        <f t="shared" si="547"/>
        <v>mar/2020</v>
      </c>
      <c r="E17506" s="264">
        <v>43895</v>
      </c>
      <c r="F17506" s="282" t="s">
        <v>1267</v>
      </c>
      <c r="G17506" s="282" t="s">
        <v>2229</v>
      </c>
      <c r="H17506" s="265" t="s">
        <v>5282</v>
      </c>
      <c r="I17506" s="265" t="s">
        <v>160</v>
      </c>
      <c r="J17506" s="266">
        <v>-3000</v>
      </c>
      <c r="K17506" s="83" t="str">
        <f>IFERROR(IFERROR(VLOOKUP(I17506,'DE-PARA'!B:D,3,0),VLOOKUP(I17506,'DE-PARA'!C:D,2,0)),"NÃO ENCONTRADO")</f>
        <v>Outras Saídas</v>
      </c>
      <c r="L17506" s="50" t="str">
        <f>VLOOKUP(K17506,'Base -Receita-Despesa'!$B:$AS,1,FALSE)</f>
        <v>Outras Saídas</v>
      </c>
    </row>
    <row r="17507" spans="1:12" x14ac:dyDescent="0.3">
      <c r="A17507" s="82" t="str">
        <f t="shared" si="546"/>
        <v>2020</v>
      </c>
      <c r="B17507" s="260" t="s">
        <v>2228</v>
      </c>
      <c r="C17507" s="261" t="s">
        <v>138</v>
      </c>
      <c r="D17507" s="74" t="str">
        <f t="shared" si="547"/>
        <v>mar/2020</v>
      </c>
      <c r="E17507" s="264">
        <v>43895</v>
      </c>
      <c r="F17507" s="282" t="s">
        <v>2326</v>
      </c>
      <c r="G17507" s="282" t="s">
        <v>2229</v>
      </c>
      <c r="H17507" s="265" t="s">
        <v>4568</v>
      </c>
      <c r="I17507" s="265" t="s">
        <v>2209</v>
      </c>
      <c r="J17507" s="265">
        <v>-303.16000000000003</v>
      </c>
      <c r="K17507" s="83" t="str">
        <f>IFERROR(IFERROR(VLOOKUP(I17507,'DE-PARA'!B:D,3,0),VLOOKUP(I17507,'DE-PARA'!C:D,2,0)),"NÃO ENCONTRADO")</f>
        <v>Despesas com Viagens</v>
      </c>
      <c r="L17507" s="50" t="str">
        <f>VLOOKUP(K17507,'Base -Receita-Despesa'!$B:$AS,1,FALSE)</f>
        <v>Despesas com Viagens</v>
      </c>
    </row>
    <row r="17508" spans="1:12" x14ac:dyDescent="0.3">
      <c r="A17508" s="82" t="str">
        <f t="shared" si="546"/>
        <v>2020</v>
      </c>
      <c r="B17508" s="260" t="s">
        <v>2228</v>
      </c>
      <c r="C17508" s="261" t="s">
        <v>138</v>
      </c>
      <c r="D17508" s="74" t="str">
        <f t="shared" si="547"/>
        <v>mar/2020</v>
      </c>
      <c r="E17508" s="264">
        <v>43895</v>
      </c>
      <c r="F17508" s="282" t="s">
        <v>1261</v>
      </c>
      <c r="G17508" s="282" t="s">
        <v>2229</v>
      </c>
      <c r="H17508" s="265" t="s">
        <v>2250</v>
      </c>
      <c r="I17508" s="265" t="s">
        <v>135</v>
      </c>
      <c r="J17508" s="265">
        <v>-9.5</v>
      </c>
      <c r="K17508" s="83" t="str">
        <f>IFERROR(IFERROR(VLOOKUP(I17508,'DE-PARA'!B:D,3,0),VLOOKUP(I17508,'DE-PARA'!C:D,2,0)),"NÃO ENCONTRADO")</f>
        <v>Outras Saídas</v>
      </c>
      <c r="L17508" s="50" t="str">
        <f>VLOOKUP(K17508,'Base -Receita-Despesa'!$B:$AS,1,FALSE)</f>
        <v>Outras Saídas</v>
      </c>
    </row>
    <row r="17509" spans="1:12" x14ac:dyDescent="0.3">
      <c r="A17509" s="82" t="str">
        <f t="shared" si="546"/>
        <v>2020</v>
      </c>
      <c r="B17509" s="260" t="s">
        <v>2228</v>
      </c>
      <c r="C17509" s="261" t="s">
        <v>138</v>
      </c>
      <c r="D17509" s="74" t="str">
        <f t="shared" si="547"/>
        <v>mar/2020</v>
      </c>
      <c r="E17509" s="264">
        <v>43895</v>
      </c>
      <c r="F17509" s="282" t="s">
        <v>1261</v>
      </c>
      <c r="G17509" s="282" t="s">
        <v>2229</v>
      </c>
      <c r="H17509" s="265" t="s">
        <v>2250</v>
      </c>
      <c r="I17509" s="265" t="s">
        <v>135</v>
      </c>
      <c r="J17509" s="265">
        <v>-9.5</v>
      </c>
      <c r="K17509" s="83" t="str">
        <f>IFERROR(IFERROR(VLOOKUP(I17509,'DE-PARA'!B:D,3,0),VLOOKUP(I17509,'DE-PARA'!C:D,2,0)),"NÃO ENCONTRADO")</f>
        <v>Outras Saídas</v>
      </c>
      <c r="L17509" s="50" t="str">
        <f>VLOOKUP(K17509,'Base -Receita-Despesa'!$B:$AS,1,FALSE)</f>
        <v>Outras Saídas</v>
      </c>
    </row>
    <row r="17510" spans="1:12" x14ac:dyDescent="0.3">
      <c r="A17510" s="82" t="str">
        <f t="shared" si="546"/>
        <v>2020</v>
      </c>
      <c r="B17510" s="260" t="s">
        <v>2228</v>
      </c>
      <c r="C17510" s="261" t="s">
        <v>138</v>
      </c>
      <c r="D17510" s="74" t="str">
        <f t="shared" si="547"/>
        <v>mar/2020</v>
      </c>
      <c r="E17510" s="264">
        <v>43895</v>
      </c>
      <c r="F17510" s="282" t="s">
        <v>4405</v>
      </c>
      <c r="G17510" s="282" t="s">
        <v>2229</v>
      </c>
      <c r="H17510" s="265" t="s">
        <v>5196</v>
      </c>
      <c r="I17510" s="265" t="s">
        <v>846</v>
      </c>
      <c r="J17510" s="265">
        <v>-769.01</v>
      </c>
      <c r="K17510" s="83" t="str">
        <f>IFERROR(IFERROR(VLOOKUP(I17510,'DE-PARA'!B:D,3,0),VLOOKUP(I17510,'DE-PARA'!C:D,2,0)),"NÃO ENCONTRADO")</f>
        <v>Pessoal</v>
      </c>
      <c r="L17510" s="50" t="str">
        <f>VLOOKUP(K17510,'Base -Receita-Despesa'!$B:$AS,1,FALSE)</f>
        <v>Pessoal</v>
      </c>
    </row>
    <row r="17511" spans="1:12" x14ac:dyDescent="0.3">
      <c r="A17511" s="82" t="str">
        <f t="shared" si="546"/>
        <v>2020</v>
      </c>
      <c r="B17511" s="260" t="s">
        <v>2228</v>
      </c>
      <c r="C17511" s="261" t="s">
        <v>138</v>
      </c>
      <c r="D17511" s="74" t="str">
        <f t="shared" si="547"/>
        <v>mar/2020</v>
      </c>
      <c r="E17511" s="264">
        <v>43895</v>
      </c>
      <c r="F17511" s="282" t="s">
        <v>1070</v>
      </c>
      <c r="G17511" s="282" t="s">
        <v>2229</v>
      </c>
      <c r="H17511" s="265" t="s">
        <v>1071</v>
      </c>
      <c r="I17511" s="265" t="s">
        <v>2237</v>
      </c>
      <c r="J17511" s="266">
        <v>6723.56</v>
      </c>
      <c r="K17511" s="83" t="str">
        <f>IFERROR(IFERROR(VLOOKUP(I17511,'DE-PARA'!B:D,3,0),VLOOKUP(I17511,'DE-PARA'!C:D,2,0)),"NÃO ENCONTRADO")</f>
        <v>Entrada Conta Aplicação (+)</v>
      </c>
      <c r="L17511" s="50" t="str">
        <f>VLOOKUP(K17511,'Base -Receita-Despesa'!$B:$AS,1,FALSE)</f>
        <v>ENTRADA CONTA APLICAÇÃO (+)</v>
      </c>
    </row>
    <row r="17512" spans="1:12" x14ac:dyDescent="0.3">
      <c r="A17512" s="82" t="str">
        <f t="shared" si="546"/>
        <v>2020</v>
      </c>
      <c r="B17512" s="260" t="s">
        <v>2228</v>
      </c>
      <c r="C17512" s="261" t="s">
        <v>138</v>
      </c>
      <c r="D17512" s="74" t="str">
        <f t="shared" si="547"/>
        <v>mar/2020</v>
      </c>
      <c r="E17512" s="264">
        <v>43896</v>
      </c>
      <c r="F17512" s="282" t="s">
        <v>4377</v>
      </c>
      <c r="G17512" s="282" t="s">
        <v>2229</v>
      </c>
      <c r="H17512" s="265" t="s">
        <v>5283</v>
      </c>
      <c r="I17512" s="265" t="s">
        <v>128</v>
      </c>
      <c r="J17512" s="266">
        <v>-39747.51</v>
      </c>
      <c r="K17512" s="83" t="str">
        <f>IFERROR(IFERROR(VLOOKUP(I17512,'DE-PARA'!B:D,3,0),VLOOKUP(I17512,'DE-PARA'!C:D,2,0)),"NÃO ENCONTRADO")</f>
        <v>Encargos sobre Folha de Pagamento</v>
      </c>
      <c r="L17512" s="50" t="str">
        <f>VLOOKUP(K17512,'Base -Receita-Despesa'!$B:$AS,1,FALSE)</f>
        <v>Encargos sobre Folha de Pagamento</v>
      </c>
    </row>
    <row r="17513" spans="1:12" x14ac:dyDescent="0.3">
      <c r="A17513" s="82" t="str">
        <f t="shared" si="546"/>
        <v>2020</v>
      </c>
      <c r="B17513" s="260" t="s">
        <v>2228</v>
      </c>
      <c r="C17513" s="261" t="s">
        <v>138</v>
      </c>
      <c r="D17513" s="74" t="str">
        <f t="shared" si="547"/>
        <v>mar/2020</v>
      </c>
      <c r="E17513" s="264">
        <v>43896</v>
      </c>
      <c r="F17513" s="282" t="s">
        <v>2326</v>
      </c>
      <c r="G17513" s="282" t="s">
        <v>2229</v>
      </c>
      <c r="H17513" s="265" t="s">
        <v>4571</v>
      </c>
      <c r="I17513" s="265" t="s">
        <v>2209</v>
      </c>
      <c r="J17513" s="265">
        <v>-40</v>
      </c>
      <c r="K17513" s="83" t="str">
        <f>IFERROR(IFERROR(VLOOKUP(I17513,'DE-PARA'!B:D,3,0),VLOOKUP(I17513,'DE-PARA'!C:D,2,0)),"NÃO ENCONTRADO")</f>
        <v>Despesas com Viagens</v>
      </c>
      <c r="L17513" s="50" t="str">
        <f>VLOOKUP(K17513,'Base -Receita-Despesa'!$B:$AS,1,FALSE)</f>
        <v>Despesas com Viagens</v>
      </c>
    </row>
    <row r="17514" spans="1:12" x14ac:dyDescent="0.3">
      <c r="A17514" s="82" t="str">
        <f t="shared" ref="A17514:A17577" si="548">IF(K17514="NÃO ENCONTRADO",0,RIGHT(D17514,4))</f>
        <v>2020</v>
      </c>
      <c r="B17514" s="260" t="s">
        <v>2228</v>
      </c>
      <c r="C17514" s="261" t="s">
        <v>138</v>
      </c>
      <c r="D17514" s="74" t="str">
        <f t="shared" si="547"/>
        <v>mar/2020</v>
      </c>
      <c r="E17514" s="264">
        <v>43896</v>
      </c>
      <c r="F17514" s="282">
        <v>44078</v>
      </c>
      <c r="G17514" s="282" t="s">
        <v>2229</v>
      </c>
      <c r="H17514" s="265" t="s">
        <v>5215</v>
      </c>
      <c r="I17514" s="265" t="s">
        <v>2182</v>
      </c>
      <c r="J17514" s="265">
        <v>-745.71</v>
      </c>
      <c r="K17514" s="83" t="str">
        <f>IFERROR(IFERROR(VLOOKUP(I17514,'DE-PARA'!B:D,3,0),VLOOKUP(I17514,'DE-PARA'!C:D,2,0)),"NÃO ENCONTRADO")</f>
        <v>Materiais</v>
      </c>
      <c r="L17514" s="50" t="str">
        <f>VLOOKUP(K17514,'Base -Receita-Despesa'!$B:$AS,1,FALSE)</f>
        <v>Materiais</v>
      </c>
    </row>
    <row r="17515" spans="1:12" x14ac:dyDescent="0.3">
      <c r="A17515" s="82" t="str">
        <f t="shared" si="548"/>
        <v>2020</v>
      </c>
      <c r="B17515" s="260" t="s">
        <v>2228</v>
      </c>
      <c r="C17515" s="261" t="s">
        <v>138</v>
      </c>
      <c r="D17515" s="74" t="str">
        <f t="shared" si="547"/>
        <v>mar/2020</v>
      </c>
      <c r="E17515" s="264">
        <v>43896</v>
      </c>
      <c r="F17515" s="282">
        <v>20808</v>
      </c>
      <c r="G17515" s="282" t="s">
        <v>2229</v>
      </c>
      <c r="H17515" s="265" t="s">
        <v>4792</v>
      </c>
      <c r="I17515" s="265" t="s">
        <v>2181</v>
      </c>
      <c r="J17515" s="266">
        <v>-2893.5</v>
      </c>
      <c r="K17515" s="83" t="str">
        <f>IFERROR(IFERROR(VLOOKUP(I17515,'DE-PARA'!B:D,3,0),VLOOKUP(I17515,'DE-PARA'!C:D,2,0)),"NÃO ENCONTRADO")</f>
        <v>Materiais</v>
      </c>
      <c r="L17515" s="50" t="str">
        <f>VLOOKUP(K17515,'Base -Receita-Despesa'!$B:$AS,1,FALSE)</f>
        <v>Materiais</v>
      </c>
    </row>
    <row r="17516" spans="1:12" x14ac:dyDescent="0.3">
      <c r="A17516" s="82" t="str">
        <f t="shared" si="548"/>
        <v>2020</v>
      </c>
      <c r="B17516" s="260" t="s">
        <v>2228</v>
      </c>
      <c r="C17516" s="261" t="s">
        <v>138</v>
      </c>
      <c r="D17516" s="74" t="str">
        <f t="shared" si="547"/>
        <v>mar/2020</v>
      </c>
      <c r="E17516" s="264">
        <v>43896</v>
      </c>
      <c r="F17516" s="282" t="s">
        <v>4616</v>
      </c>
      <c r="G17516" s="282" t="s">
        <v>2229</v>
      </c>
      <c r="H17516" s="265" t="s">
        <v>5284</v>
      </c>
      <c r="I17516" s="265" t="s">
        <v>540</v>
      </c>
      <c r="J17516" s="265">
        <v>-586.96</v>
      </c>
      <c r="K17516" s="83" t="str">
        <f>IFERROR(IFERROR(VLOOKUP(I17516,'DE-PARA'!B:D,3,0),VLOOKUP(I17516,'DE-PARA'!C:D,2,0)),"NÃO ENCONTRADO")</f>
        <v>Tributos, Taxas e Contribuições</v>
      </c>
      <c r="L17516" s="50" t="str">
        <f>VLOOKUP(K17516,'Base -Receita-Despesa'!$B:$AS,1,FALSE)</f>
        <v>Tributos, Taxas e Contribuições</v>
      </c>
    </row>
    <row r="17517" spans="1:12" x14ac:dyDescent="0.3">
      <c r="A17517" s="82" t="str">
        <f t="shared" si="548"/>
        <v>2020</v>
      </c>
      <c r="B17517" s="260" t="s">
        <v>2228</v>
      </c>
      <c r="C17517" s="261" t="s">
        <v>138</v>
      </c>
      <c r="D17517" s="74" t="str">
        <f t="shared" si="547"/>
        <v>mar/2020</v>
      </c>
      <c r="E17517" s="264">
        <v>43896</v>
      </c>
      <c r="F17517" s="282" t="s">
        <v>4619</v>
      </c>
      <c r="G17517" s="282" t="s">
        <v>2229</v>
      </c>
      <c r="H17517" s="265" t="s">
        <v>5185</v>
      </c>
      <c r="I17517" s="265" t="s">
        <v>2170</v>
      </c>
      <c r="J17517" s="266">
        <v>-78688.179999999993</v>
      </c>
      <c r="K17517" s="83" t="str">
        <f>IFERROR(IFERROR(VLOOKUP(I17517,'DE-PARA'!B:D,3,0),VLOOKUP(I17517,'DE-PARA'!C:D,2,0)),"NÃO ENCONTRADO")</f>
        <v>Reembolso de Rateios(-)</v>
      </c>
      <c r="L17517" s="50" t="str">
        <f>VLOOKUP(K17517,'Base -Receita-Despesa'!$B:$AS,1,FALSE)</f>
        <v>Reembolso de Rateios(-)</v>
      </c>
    </row>
    <row r="17518" spans="1:12" x14ac:dyDescent="0.3">
      <c r="A17518" s="82" t="str">
        <f t="shared" si="548"/>
        <v>2020</v>
      </c>
      <c r="B17518" s="260" t="s">
        <v>2228</v>
      </c>
      <c r="C17518" s="261" t="s">
        <v>138</v>
      </c>
      <c r="D17518" s="74" t="str">
        <f t="shared" si="547"/>
        <v>mar/2020</v>
      </c>
      <c r="E17518" s="264">
        <v>43896</v>
      </c>
      <c r="F17518" s="282" t="s">
        <v>1261</v>
      </c>
      <c r="G17518" s="282" t="s">
        <v>2229</v>
      </c>
      <c r="H17518" s="265" t="s">
        <v>2250</v>
      </c>
      <c r="I17518" s="265" t="s">
        <v>135</v>
      </c>
      <c r="J17518" s="265">
        <v>-9.5</v>
      </c>
      <c r="K17518" s="83" t="str">
        <f>IFERROR(IFERROR(VLOOKUP(I17518,'DE-PARA'!B:D,3,0),VLOOKUP(I17518,'DE-PARA'!C:D,2,0)),"NÃO ENCONTRADO")</f>
        <v>Outras Saídas</v>
      </c>
      <c r="L17518" s="50" t="str">
        <f>VLOOKUP(K17518,'Base -Receita-Despesa'!$B:$AS,1,FALSE)</f>
        <v>Outras Saídas</v>
      </c>
    </row>
    <row r="17519" spans="1:12" x14ac:dyDescent="0.3">
      <c r="A17519" s="82" t="str">
        <f t="shared" si="548"/>
        <v>2020</v>
      </c>
      <c r="B17519" s="260" t="s">
        <v>2228</v>
      </c>
      <c r="C17519" s="261" t="s">
        <v>138</v>
      </c>
      <c r="D17519" s="74" t="str">
        <f t="shared" si="547"/>
        <v>mar/2020</v>
      </c>
      <c r="E17519" s="264">
        <v>43896</v>
      </c>
      <c r="F17519" s="282" t="s">
        <v>1261</v>
      </c>
      <c r="G17519" s="282" t="s">
        <v>2229</v>
      </c>
      <c r="H17519" s="265" t="s">
        <v>2250</v>
      </c>
      <c r="I17519" s="265" t="s">
        <v>135</v>
      </c>
      <c r="J17519" s="265">
        <v>-9.5</v>
      </c>
      <c r="K17519" s="83" t="str">
        <f>IFERROR(IFERROR(VLOOKUP(I17519,'DE-PARA'!B:D,3,0),VLOOKUP(I17519,'DE-PARA'!C:D,2,0)),"NÃO ENCONTRADO")</f>
        <v>Outras Saídas</v>
      </c>
      <c r="L17519" s="50" t="str">
        <f>VLOOKUP(K17519,'Base -Receita-Despesa'!$B:$AS,1,FALSE)</f>
        <v>Outras Saídas</v>
      </c>
    </row>
    <row r="17520" spans="1:12" x14ac:dyDescent="0.3">
      <c r="A17520" s="82" t="str">
        <f t="shared" si="548"/>
        <v>2020</v>
      </c>
      <c r="B17520" s="260" t="s">
        <v>2228</v>
      </c>
      <c r="C17520" s="261" t="s">
        <v>138</v>
      </c>
      <c r="D17520" s="74" t="str">
        <f t="shared" si="547"/>
        <v>mar/2020</v>
      </c>
      <c r="E17520" s="264">
        <v>43896</v>
      </c>
      <c r="F17520" s="282" t="s">
        <v>1261</v>
      </c>
      <c r="G17520" s="282" t="s">
        <v>2229</v>
      </c>
      <c r="H17520" s="265" t="s">
        <v>2250</v>
      </c>
      <c r="I17520" s="265" t="s">
        <v>135</v>
      </c>
      <c r="J17520" s="265">
        <v>-9.5</v>
      </c>
      <c r="K17520" s="83" t="str">
        <f>IFERROR(IFERROR(VLOOKUP(I17520,'DE-PARA'!B:D,3,0),VLOOKUP(I17520,'DE-PARA'!C:D,2,0)),"NÃO ENCONTRADO")</f>
        <v>Outras Saídas</v>
      </c>
      <c r="L17520" s="50" t="str">
        <f>VLOOKUP(K17520,'Base -Receita-Despesa'!$B:$AS,1,FALSE)</f>
        <v>Outras Saídas</v>
      </c>
    </row>
    <row r="17521" spans="1:12" x14ac:dyDescent="0.3">
      <c r="A17521" s="82" t="str">
        <f t="shared" si="548"/>
        <v>2020</v>
      </c>
      <c r="B17521" s="260" t="s">
        <v>2228</v>
      </c>
      <c r="C17521" s="261" t="s">
        <v>138</v>
      </c>
      <c r="D17521" s="74" t="str">
        <f t="shared" si="547"/>
        <v>mar/2020</v>
      </c>
      <c r="E17521" s="264">
        <v>43896</v>
      </c>
      <c r="F17521" s="282" t="s">
        <v>1261</v>
      </c>
      <c r="G17521" s="282" t="s">
        <v>2229</v>
      </c>
      <c r="H17521" s="265" t="s">
        <v>2250</v>
      </c>
      <c r="I17521" s="265" t="s">
        <v>135</v>
      </c>
      <c r="J17521" s="265">
        <v>-9.5</v>
      </c>
      <c r="K17521" s="83" t="str">
        <f>IFERROR(IFERROR(VLOOKUP(I17521,'DE-PARA'!B:D,3,0),VLOOKUP(I17521,'DE-PARA'!C:D,2,0)),"NÃO ENCONTRADO")</f>
        <v>Outras Saídas</v>
      </c>
      <c r="L17521" s="50" t="str">
        <f>VLOOKUP(K17521,'Base -Receita-Despesa'!$B:$AS,1,FALSE)</f>
        <v>Outras Saídas</v>
      </c>
    </row>
    <row r="17522" spans="1:12" x14ac:dyDescent="0.3">
      <c r="A17522" s="82" t="str">
        <f t="shared" si="548"/>
        <v>2020</v>
      </c>
      <c r="B17522" s="260" t="s">
        <v>2228</v>
      </c>
      <c r="C17522" s="261" t="s">
        <v>138</v>
      </c>
      <c r="D17522" s="74" t="str">
        <f t="shared" si="547"/>
        <v>mar/2020</v>
      </c>
      <c r="E17522" s="264">
        <v>43896</v>
      </c>
      <c r="F17522" s="282" t="s">
        <v>1070</v>
      </c>
      <c r="G17522" s="282" t="s">
        <v>2229</v>
      </c>
      <c r="H17522" s="265" t="s">
        <v>1071</v>
      </c>
      <c r="I17522" s="265" t="s">
        <v>2237</v>
      </c>
      <c r="J17522" s="266">
        <v>122739.86</v>
      </c>
      <c r="K17522" s="83" t="str">
        <f>IFERROR(IFERROR(VLOOKUP(I17522,'DE-PARA'!B:D,3,0),VLOOKUP(I17522,'DE-PARA'!C:D,2,0)),"NÃO ENCONTRADO")</f>
        <v>Entrada Conta Aplicação (+)</v>
      </c>
      <c r="L17522" s="50" t="str">
        <f>VLOOKUP(K17522,'Base -Receita-Despesa'!$B:$AS,1,FALSE)</f>
        <v>ENTRADA CONTA APLICAÇÃO (+)</v>
      </c>
    </row>
    <row r="17523" spans="1:12" x14ac:dyDescent="0.3">
      <c r="A17523" s="82" t="str">
        <f t="shared" si="548"/>
        <v>2020</v>
      </c>
      <c r="B17523" s="260" t="s">
        <v>2228</v>
      </c>
      <c r="C17523" s="261" t="s">
        <v>138</v>
      </c>
      <c r="D17523" s="74" t="str">
        <f t="shared" si="547"/>
        <v>mar/2020</v>
      </c>
      <c r="E17523" s="264">
        <v>43899</v>
      </c>
      <c r="F17523" s="282">
        <v>24976</v>
      </c>
      <c r="G17523" s="282" t="s">
        <v>2229</v>
      </c>
      <c r="H17523" s="265" t="s">
        <v>5166</v>
      </c>
      <c r="I17523" s="265" t="s">
        <v>562</v>
      </c>
      <c r="J17523" s="265">
        <v>5.91</v>
      </c>
      <c r="K17523" s="83" t="str">
        <f>IFERROR(IFERROR(VLOOKUP(I17523,'DE-PARA'!B:D,3,0),VLOOKUP(I17523,'DE-PARA'!C:D,2,0)),"NÃO ENCONTRADO")</f>
        <v>Outras Saídas</v>
      </c>
      <c r="L17523" s="50" t="str">
        <f>VLOOKUP(K17523,'Base -Receita-Despesa'!$B:$AS,1,FALSE)</f>
        <v>Outras Saídas</v>
      </c>
    </row>
    <row r="17524" spans="1:12" x14ac:dyDescent="0.3">
      <c r="A17524" s="82" t="str">
        <f t="shared" si="548"/>
        <v>2020</v>
      </c>
      <c r="B17524" s="260" t="s">
        <v>2228</v>
      </c>
      <c r="C17524" s="261" t="s">
        <v>138</v>
      </c>
      <c r="D17524" s="74" t="str">
        <f t="shared" si="547"/>
        <v>mar/2020</v>
      </c>
      <c r="E17524" s="264">
        <v>43899</v>
      </c>
      <c r="F17524" s="282">
        <v>3444</v>
      </c>
      <c r="G17524" s="282" t="s">
        <v>2229</v>
      </c>
      <c r="H17524" s="265" t="s">
        <v>5195</v>
      </c>
      <c r="I17524" s="280" t="s">
        <v>241</v>
      </c>
      <c r="J17524" s="265">
        <v>-378.87</v>
      </c>
      <c r="K17524" s="83" t="str">
        <f>IFERROR(IFERROR(VLOOKUP(I17524,'DE-PARA'!B:D,3,0),VLOOKUP(I17524,'DE-PARA'!C:D,2,0)),"NÃO ENCONTRADO")</f>
        <v>Serviços</v>
      </c>
      <c r="L17524" s="50" t="str">
        <f>VLOOKUP(K17524,'Base -Receita-Despesa'!$B:$AS,1,FALSE)</f>
        <v>Serviços</v>
      </c>
    </row>
    <row r="17525" spans="1:12" x14ac:dyDescent="0.3">
      <c r="A17525" s="82" t="str">
        <f t="shared" si="548"/>
        <v>2020</v>
      </c>
      <c r="B17525" s="260" t="s">
        <v>2228</v>
      </c>
      <c r="C17525" s="261" t="s">
        <v>138</v>
      </c>
      <c r="D17525" s="74" t="str">
        <f t="shared" si="547"/>
        <v>mar/2020</v>
      </c>
      <c r="E17525" s="264">
        <v>43899</v>
      </c>
      <c r="F17525" s="282">
        <v>19258</v>
      </c>
      <c r="G17525" s="282" t="s">
        <v>2229</v>
      </c>
      <c r="H17525" s="265" t="s">
        <v>3145</v>
      </c>
      <c r="I17525" s="265" t="s">
        <v>2182</v>
      </c>
      <c r="J17525" s="265">
        <v>-121.6</v>
      </c>
      <c r="K17525" s="83" t="str">
        <f>IFERROR(IFERROR(VLOOKUP(I17525,'DE-PARA'!B:D,3,0),VLOOKUP(I17525,'DE-PARA'!C:D,2,0)),"NÃO ENCONTRADO")</f>
        <v>Materiais</v>
      </c>
      <c r="L17525" s="50" t="str">
        <f>VLOOKUP(K17525,'Base -Receita-Despesa'!$B:$AS,1,FALSE)</f>
        <v>Materiais</v>
      </c>
    </row>
    <row r="17526" spans="1:12" x14ac:dyDescent="0.3">
      <c r="A17526" s="82" t="str">
        <f t="shared" si="548"/>
        <v>2020</v>
      </c>
      <c r="B17526" s="260" t="s">
        <v>2228</v>
      </c>
      <c r="C17526" s="261" t="s">
        <v>138</v>
      </c>
      <c r="D17526" s="74" t="str">
        <f t="shared" si="547"/>
        <v>mar/2020</v>
      </c>
      <c r="E17526" s="264">
        <v>43899</v>
      </c>
      <c r="F17526" s="282">
        <v>73672</v>
      </c>
      <c r="G17526" s="282" t="s">
        <v>2324</v>
      </c>
      <c r="H17526" s="265" t="s">
        <v>5203</v>
      </c>
      <c r="I17526" s="265" t="s">
        <v>2183</v>
      </c>
      <c r="J17526" s="266">
        <v>-1410.3</v>
      </c>
      <c r="K17526" s="83" t="str">
        <f>IFERROR(IFERROR(VLOOKUP(I17526,'DE-PARA'!B:D,3,0),VLOOKUP(I17526,'DE-PARA'!C:D,2,0)),"NÃO ENCONTRADO")</f>
        <v>Materiais</v>
      </c>
      <c r="L17526" s="50" t="str">
        <f>VLOOKUP(K17526,'Base -Receita-Despesa'!$B:$AS,1,FALSE)</f>
        <v>Materiais</v>
      </c>
    </row>
    <row r="17527" spans="1:12" x14ac:dyDescent="0.3">
      <c r="A17527" s="82" t="str">
        <f t="shared" si="548"/>
        <v>2020</v>
      </c>
      <c r="B17527" s="260" t="s">
        <v>2228</v>
      </c>
      <c r="C17527" s="261" t="s">
        <v>138</v>
      </c>
      <c r="D17527" s="74" t="str">
        <f t="shared" si="547"/>
        <v>mar/2020</v>
      </c>
      <c r="E17527" s="264">
        <v>43899</v>
      </c>
      <c r="F17527" s="282">
        <v>8095</v>
      </c>
      <c r="G17527" s="282" t="s">
        <v>2229</v>
      </c>
      <c r="H17527" s="265" t="s">
        <v>2399</v>
      </c>
      <c r="I17527" s="265" t="s">
        <v>232</v>
      </c>
      <c r="J17527" s="266">
        <v>-1160</v>
      </c>
      <c r="K17527" s="83" t="str">
        <f>IFERROR(IFERROR(VLOOKUP(I17527,'DE-PARA'!B:D,3,0),VLOOKUP(I17527,'DE-PARA'!C:D,2,0)),"NÃO ENCONTRADO")</f>
        <v>Materiais</v>
      </c>
      <c r="L17527" s="50" t="str">
        <f>VLOOKUP(K17527,'Base -Receita-Despesa'!$B:$AS,1,FALSE)</f>
        <v>Materiais</v>
      </c>
    </row>
    <row r="17528" spans="1:12" x14ac:dyDescent="0.3">
      <c r="A17528" s="82" t="str">
        <f t="shared" si="548"/>
        <v>2020</v>
      </c>
      <c r="B17528" s="260" t="s">
        <v>2228</v>
      </c>
      <c r="C17528" s="261" t="s">
        <v>138</v>
      </c>
      <c r="D17528" s="74" t="str">
        <f t="shared" si="547"/>
        <v>mar/2020</v>
      </c>
      <c r="E17528" s="264">
        <v>43899</v>
      </c>
      <c r="F17528" s="282" t="s">
        <v>1261</v>
      </c>
      <c r="G17528" s="282" t="s">
        <v>2229</v>
      </c>
      <c r="H17528" s="265" t="s">
        <v>2250</v>
      </c>
      <c r="I17528" s="265" t="s">
        <v>135</v>
      </c>
      <c r="J17528" s="265">
        <v>-9.5</v>
      </c>
      <c r="K17528" s="83" t="str">
        <f>IFERROR(IFERROR(VLOOKUP(I17528,'DE-PARA'!B:D,3,0),VLOOKUP(I17528,'DE-PARA'!C:D,2,0)),"NÃO ENCONTRADO")</f>
        <v>Outras Saídas</v>
      </c>
      <c r="L17528" s="50" t="str">
        <f>VLOOKUP(K17528,'Base -Receita-Despesa'!$B:$AS,1,FALSE)</f>
        <v>Outras Saídas</v>
      </c>
    </row>
    <row r="17529" spans="1:12" x14ac:dyDescent="0.3">
      <c r="A17529" s="82" t="str">
        <f t="shared" si="548"/>
        <v>2020</v>
      </c>
      <c r="B17529" s="260" t="s">
        <v>2228</v>
      </c>
      <c r="C17529" s="261" t="s">
        <v>138</v>
      </c>
      <c r="D17529" s="74" t="str">
        <f t="shared" si="547"/>
        <v>mar/2020</v>
      </c>
      <c r="E17529" s="264">
        <v>43899</v>
      </c>
      <c r="F17529" s="282" t="s">
        <v>1070</v>
      </c>
      <c r="G17529" s="282" t="s">
        <v>2229</v>
      </c>
      <c r="H17529" s="265" t="s">
        <v>1071</v>
      </c>
      <c r="I17529" s="265" t="s">
        <v>2237</v>
      </c>
      <c r="J17529" s="266">
        <v>3074.36</v>
      </c>
      <c r="K17529" s="83" t="str">
        <f>IFERROR(IFERROR(VLOOKUP(I17529,'DE-PARA'!B:D,3,0),VLOOKUP(I17529,'DE-PARA'!C:D,2,0)),"NÃO ENCONTRADO")</f>
        <v>Entrada Conta Aplicação (+)</v>
      </c>
      <c r="L17529" s="50" t="str">
        <f>VLOOKUP(K17529,'Base -Receita-Despesa'!$B:$AS,1,FALSE)</f>
        <v>ENTRADA CONTA APLICAÇÃO (+)</v>
      </c>
    </row>
    <row r="17530" spans="1:12" x14ac:dyDescent="0.3">
      <c r="A17530" s="82" t="str">
        <f t="shared" si="548"/>
        <v>2020</v>
      </c>
      <c r="B17530" s="260" t="s">
        <v>2240</v>
      </c>
      <c r="C17530" s="261" t="s">
        <v>138</v>
      </c>
      <c r="D17530" s="74" t="str">
        <f t="shared" si="547"/>
        <v>mar/2020</v>
      </c>
      <c r="E17530" s="264">
        <v>43900</v>
      </c>
      <c r="F17530" s="282" t="s">
        <v>5130</v>
      </c>
      <c r="G17530" s="282" t="s">
        <v>2229</v>
      </c>
      <c r="H17530" s="265" t="s">
        <v>72</v>
      </c>
      <c r="I17530" s="265" t="s">
        <v>1064</v>
      </c>
      <c r="J17530" s="284">
        <v>-2636182.92</v>
      </c>
      <c r="K17530" s="83" t="str">
        <f>IFERROR(IFERROR(VLOOKUP(I17530,'DE-PARA'!B:D,3,0),VLOOKUP(I17530,'DE-PARA'!C:D,2,0)),"NÃO ENCONTRADO")</f>
        <v>Saídas Da C/A Por Regates (-)</v>
      </c>
      <c r="L17530" s="50" t="str">
        <f>VLOOKUP(K17530,'Base -Receita-Despesa'!$B:$AS,1,FALSE)</f>
        <v>SAÍDAS DA C/A POR REGATES (-)</v>
      </c>
    </row>
    <row r="17531" spans="1:12" x14ac:dyDescent="0.3">
      <c r="A17531" s="82" t="str">
        <f t="shared" si="548"/>
        <v>2020</v>
      </c>
      <c r="B17531" s="260" t="s">
        <v>2240</v>
      </c>
      <c r="C17531" s="261" t="s">
        <v>138</v>
      </c>
      <c r="D17531" s="74" t="str">
        <f t="shared" si="547"/>
        <v>mar/2020</v>
      </c>
      <c r="E17531" s="264">
        <v>43900</v>
      </c>
      <c r="F17531" s="282" t="s">
        <v>161</v>
      </c>
      <c r="G17531" s="282" t="s">
        <v>2229</v>
      </c>
      <c r="H17531" s="265" t="s">
        <v>161</v>
      </c>
      <c r="I17531" s="265" t="s">
        <v>2168</v>
      </c>
      <c r="J17531" s="284">
        <v>31930.82</v>
      </c>
      <c r="K17531" s="83" t="str">
        <f>IFERROR(IFERROR(VLOOKUP(I17531,'DE-PARA'!B:D,3,0),VLOOKUP(I17531,'DE-PARA'!C:D,2,0)),"NÃO ENCONTRADO")</f>
        <v>Repasses Contrato de Gestão</v>
      </c>
      <c r="L17531" s="50" t="str">
        <f>VLOOKUP(K17531,'Base -Receita-Despesa'!$B:$AS,1,FALSE)</f>
        <v>Repasses Contrato de Gestão</v>
      </c>
    </row>
    <row r="17532" spans="1:12" x14ac:dyDescent="0.3">
      <c r="A17532" s="82" t="str">
        <f t="shared" si="548"/>
        <v>2020</v>
      </c>
      <c r="B17532" s="260" t="s">
        <v>2240</v>
      </c>
      <c r="C17532" s="261" t="s">
        <v>138</v>
      </c>
      <c r="D17532" s="74" t="str">
        <f t="shared" si="547"/>
        <v>mar/2020</v>
      </c>
      <c r="E17532" s="264">
        <v>43900</v>
      </c>
      <c r="F17532" s="282" t="s">
        <v>161</v>
      </c>
      <c r="G17532" s="282" t="s">
        <v>2229</v>
      </c>
      <c r="H17532" s="265" t="s">
        <v>161</v>
      </c>
      <c r="I17532" s="265" t="s">
        <v>2168</v>
      </c>
      <c r="J17532" s="284">
        <v>791409.28</v>
      </c>
      <c r="K17532" s="83" t="str">
        <f>IFERROR(IFERROR(VLOOKUP(I17532,'DE-PARA'!B:D,3,0),VLOOKUP(I17532,'DE-PARA'!C:D,2,0)),"NÃO ENCONTRADO")</f>
        <v>Repasses Contrato de Gestão</v>
      </c>
      <c r="L17532" s="50" t="str">
        <f>VLOOKUP(K17532,'Base -Receita-Despesa'!$B:$AS,1,FALSE)</f>
        <v>Repasses Contrato de Gestão</v>
      </c>
    </row>
    <row r="17533" spans="1:12" x14ac:dyDescent="0.3">
      <c r="A17533" s="82" t="str">
        <f t="shared" si="548"/>
        <v>2020</v>
      </c>
      <c r="B17533" s="260" t="s">
        <v>2240</v>
      </c>
      <c r="C17533" s="261" t="s">
        <v>138</v>
      </c>
      <c r="D17533" s="74" t="str">
        <f t="shared" si="547"/>
        <v>mar/2020</v>
      </c>
      <c r="E17533" s="264">
        <v>43900</v>
      </c>
      <c r="F17533" s="282" t="s">
        <v>161</v>
      </c>
      <c r="G17533" s="282" t="s">
        <v>2229</v>
      </c>
      <c r="H17533" s="265" t="s">
        <v>161</v>
      </c>
      <c r="I17533" s="265" t="s">
        <v>2168</v>
      </c>
      <c r="J17533" s="284">
        <v>2312842.8199999998</v>
      </c>
      <c r="K17533" s="83" t="str">
        <f>IFERROR(IFERROR(VLOOKUP(I17533,'DE-PARA'!B:D,3,0),VLOOKUP(I17533,'DE-PARA'!C:D,2,0)),"NÃO ENCONTRADO")</f>
        <v>Repasses Contrato de Gestão</v>
      </c>
      <c r="L17533" s="50" t="str">
        <f>VLOOKUP(K17533,'Base -Receita-Despesa'!$B:$AS,1,FALSE)</f>
        <v>Repasses Contrato de Gestão</v>
      </c>
    </row>
    <row r="17534" spans="1:12" x14ac:dyDescent="0.3">
      <c r="A17534" s="82" t="str">
        <f t="shared" si="548"/>
        <v>2020</v>
      </c>
      <c r="B17534" s="260" t="s">
        <v>2240</v>
      </c>
      <c r="C17534" s="261" t="s">
        <v>138</v>
      </c>
      <c r="D17534" s="74" t="str">
        <f t="shared" si="547"/>
        <v>mar/2020</v>
      </c>
      <c r="E17534" s="264">
        <v>43900</v>
      </c>
      <c r="F17534" s="282" t="s">
        <v>5127</v>
      </c>
      <c r="G17534" s="282" t="s">
        <v>2229</v>
      </c>
      <c r="H17534" s="265" t="s">
        <v>2251</v>
      </c>
      <c r="I17534" s="265" t="s">
        <v>126</v>
      </c>
      <c r="J17534" s="284">
        <v>-500000</v>
      </c>
      <c r="K17534" s="83" t="str">
        <f>IFERROR(IFERROR(VLOOKUP(I17534,'DE-PARA'!B:D,3,0),VLOOKUP(I17534,'DE-PARA'!C:D,2,0)),"NÃO ENCONTRADO")</f>
        <v>TEV – Transferências Entre Contas (Entradas)</v>
      </c>
      <c r="L17534" s="50" t="str">
        <f>VLOOKUP(K17534,'Base -Receita-Despesa'!$B:$AS,1,FALSE)</f>
        <v>TEV – Transferências Entre Contas (Entradas)</v>
      </c>
    </row>
    <row r="17535" spans="1:12" x14ac:dyDescent="0.3">
      <c r="A17535" s="82" t="str">
        <f t="shared" si="548"/>
        <v>2020</v>
      </c>
      <c r="B17535" s="260" t="s">
        <v>2228</v>
      </c>
      <c r="C17535" s="261" t="s">
        <v>138</v>
      </c>
      <c r="D17535" s="74" t="str">
        <f t="shared" si="547"/>
        <v>mar/2020</v>
      </c>
      <c r="E17535" s="264">
        <v>43900</v>
      </c>
      <c r="F17535" s="282" t="s">
        <v>5127</v>
      </c>
      <c r="G17535" s="282" t="s">
        <v>2229</v>
      </c>
      <c r="H17535" s="265" t="s">
        <v>2251</v>
      </c>
      <c r="I17535" s="265" t="s">
        <v>126</v>
      </c>
      <c r="J17535" s="266">
        <v>500000</v>
      </c>
      <c r="K17535" s="83" t="str">
        <f>IFERROR(IFERROR(VLOOKUP(I17535,'DE-PARA'!B:D,3,0),VLOOKUP(I17535,'DE-PARA'!C:D,2,0)),"NÃO ENCONTRADO")</f>
        <v>TEV – Transferências Entre Contas (Entradas)</v>
      </c>
      <c r="L17535" s="50" t="str">
        <f>VLOOKUP(K17535,'Base -Receita-Despesa'!$B:$AS,1,FALSE)</f>
        <v>TEV – Transferências Entre Contas (Entradas)</v>
      </c>
    </row>
    <row r="17536" spans="1:12" x14ac:dyDescent="0.3">
      <c r="A17536" s="82" t="str">
        <f t="shared" si="548"/>
        <v>2020</v>
      </c>
      <c r="B17536" s="260" t="s">
        <v>2228</v>
      </c>
      <c r="C17536" s="261" t="s">
        <v>138</v>
      </c>
      <c r="D17536" s="74" t="str">
        <f t="shared" si="547"/>
        <v>mar/2020</v>
      </c>
      <c r="E17536" s="264">
        <v>43900</v>
      </c>
      <c r="F17536" s="321">
        <v>1.26025E+16</v>
      </c>
      <c r="G17536" s="282" t="s">
        <v>2229</v>
      </c>
      <c r="H17536" s="265" t="s">
        <v>2668</v>
      </c>
      <c r="I17536" s="265" t="s">
        <v>540</v>
      </c>
      <c r="J17536" s="265">
        <v>-110</v>
      </c>
      <c r="K17536" s="83" t="str">
        <f>IFERROR(IFERROR(VLOOKUP(I17536,'DE-PARA'!B:D,3,0),VLOOKUP(I17536,'DE-PARA'!C:D,2,0)),"NÃO ENCONTRADO")</f>
        <v>Tributos, Taxas e Contribuições</v>
      </c>
      <c r="L17536" s="50" t="str">
        <f>VLOOKUP(K17536,'Base -Receita-Despesa'!$B:$AS,1,FALSE)</f>
        <v>Tributos, Taxas e Contribuições</v>
      </c>
    </row>
    <row r="17537" spans="1:12" x14ac:dyDescent="0.3">
      <c r="A17537" s="82" t="str">
        <f t="shared" si="548"/>
        <v>2020</v>
      </c>
      <c r="B17537" s="260" t="s">
        <v>2228</v>
      </c>
      <c r="C17537" s="261" t="s">
        <v>138</v>
      </c>
      <c r="D17537" s="74" t="str">
        <f t="shared" si="547"/>
        <v>mar/2020</v>
      </c>
      <c r="E17537" s="264">
        <v>43900</v>
      </c>
      <c r="F17537" s="282">
        <v>1331761</v>
      </c>
      <c r="G17537" s="282" t="s">
        <v>2229</v>
      </c>
      <c r="H17537" s="265" t="s">
        <v>5187</v>
      </c>
      <c r="I17537" s="265" t="s">
        <v>540</v>
      </c>
      <c r="J17537" s="265">
        <v>-66</v>
      </c>
      <c r="K17537" s="83" t="str">
        <f>IFERROR(IFERROR(VLOOKUP(I17537,'DE-PARA'!B:D,3,0),VLOOKUP(I17537,'DE-PARA'!C:D,2,0)),"NÃO ENCONTRADO")</f>
        <v>Tributos, Taxas e Contribuições</v>
      </c>
      <c r="L17537" s="50" t="str">
        <f>VLOOKUP(K17537,'Base -Receita-Despesa'!$B:$AS,1,FALSE)</f>
        <v>Tributos, Taxas e Contribuições</v>
      </c>
    </row>
    <row r="17538" spans="1:12" x14ac:dyDescent="0.3">
      <c r="A17538" s="82" t="str">
        <f t="shared" si="548"/>
        <v>2020</v>
      </c>
      <c r="B17538" s="260" t="s">
        <v>2228</v>
      </c>
      <c r="C17538" s="261" t="s">
        <v>138</v>
      </c>
      <c r="D17538" s="74" t="str">
        <f t="shared" si="547"/>
        <v>mar/2020</v>
      </c>
      <c r="E17538" s="264">
        <v>43900</v>
      </c>
      <c r="F17538" s="282" t="s">
        <v>3376</v>
      </c>
      <c r="G17538" s="282" t="s">
        <v>2229</v>
      </c>
      <c r="H17538" s="265" t="s">
        <v>4645</v>
      </c>
      <c r="I17538" s="265" t="s">
        <v>130</v>
      </c>
      <c r="J17538" s="265">
        <v>-524.19000000000005</v>
      </c>
      <c r="K17538" s="83" t="str">
        <f>IFERROR(IFERROR(VLOOKUP(I17538,'DE-PARA'!B:D,3,0),VLOOKUP(I17538,'DE-PARA'!C:D,2,0)),"NÃO ENCONTRADO")</f>
        <v>Rescisões Trabalhistas</v>
      </c>
      <c r="L17538" s="50" t="str">
        <f>VLOOKUP(K17538,'Base -Receita-Despesa'!$B:$AS,1,FALSE)</f>
        <v>Rescisões Trabalhistas</v>
      </c>
    </row>
    <row r="17539" spans="1:12" x14ac:dyDescent="0.3">
      <c r="A17539" s="82" t="str">
        <f t="shared" si="548"/>
        <v>2020</v>
      </c>
      <c r="B17539" s="260" t="s">
        <v>2228</v>
      </c>
      <c r="C17539" s="261" t="s">
        <v>138</v>
      </c>
      <c r="D17539" s="74" t="str">
        <f t="shared" si="547"/>
        <v>mar/2020</v>
      </c>
      <c r="E17539" s="264">
        <v>43900</v>
      </c>
      <c r="F17539" s="282" t="s">
        <v>139</v>
      </c>
      <c r="G17539" s="282" t="s">
        <v>2229</v>
      </c>
      <c r="H17539" s="265" t="s">
        <v>5285</v>
      </c>
      <c r="I17539" s="265" t="s">
        <v>141</v>
      </c>
      <c r="J17539" s="266">
        <v>-4809.34</v>
      </c>
      <c r="K17539" s="83" t="str">
        <f>IFERROR(IFERROR(VLOOKUP(I17539,'DE-PARA'!B:D,3,0),VLOOKUP(I17539,'DE-PARA'!C:D,2,0)),"NÃO ENCONTRADO")</f>
        <v>Pessoal</v>
      </c>
      <c r="L17539" s="50" t="str">
        <f>VLOOKUP(K17539,'Base -Receita-Despesa'!$B:$AS,1,FALSE)</f>
        <v>Pessoal</v>
      </c>
    </row>
    <row r="17540" spans="1:12" x14ac:dyDescent="0.3">
      <c r="A17540" s="82" t="str">
        <f t="shared" si="548"/>
        <v>2020</v>
      </c>
      <c r="B17540" s="260" t="s">
        <v>2228</v>
      </c>
      <c r="C17540" s="261" t="s">
        <v>138</v>
      </c>
      <c r="D17540" s="74" t="str">
        <f t="shared" ref="D17540:D17603" si="549">TEXT(E17540,"mmm/aaaa")</f>
        <v>mar/2020</v>
      </c>
      <c r="E17540" s="264">
        <v>43900</v>
      </c>
      <c r="F17540" s="282" t="s">
        <v>139</v>
      </c>
      <c r="G17540" s="282" t="s">
        <v>2229</v>
      </c>
      <c r="H17540" s="265" t="s">
        <v>5286</v>
      </c>
      <c r="I17540" s="265" t="s">
        <v>141</v>
      </c>
      <c r="J17540" s="266">
        <v>-1376.46</v>
      </c>
      <c r="K17540" s="83" t="str">
        <f>IFERROR(IFERROR(VLOOKUP(I17540,'DE-PARA'!B:D,3,0),VLOOKUP(I17540,'DE-PARA'!C:D,2,0)),"NÃO ENCONTRADO")</f>
        <v>Pessoal</v>
      </c>
      <c r="L17540" s="50" t="str">
        <f>VLOOKUP(K17540,'Base -Receita-Despesa'!$B:$AS,1,FALSE)</f>
        <v>Pessoal</v>
      </c>
    </row>
    <row r="17541" spans="1:12" x14ac:dyDescent="0.3">
      <c r="A17541" s="82" t="str">
        <f t="shared" si="548"/>
        <v>2020</v>
      </c>
      <c r="B17541" s="260" t="s">
        <v>2228</v>
      </c>
      <c r="C17541" s="261" t="s">
        <v>138</v>
      </c>
      <c r="D17541" s="74" t="str">
        <f t="shared" si="549"/>
        <v>mar/2020</v>
      </c>
      <c r="E17541" s="264">
        <v>43900</v>
      </c>
      <c r="F17541" s="282" t="s">
        <v>139</v>
      </c>
      <c r="G17541" s="282" t="s">
        <v>2229</v>
      </c>
      <c r="H17541" s="265" t="s">
        <v>5287</v>
      </c>
      <c r="I17541" s="265" t="s">
        <v>141</v>
      </c>
      <c r="J17541" s="266">
        <v>-1242</v>
      </c>
      <c r="K17541" s="83" t="str">
        <f>IFERROR(IFERROR(VLOOKUP(I17541,'DE-PARA'!B:D,3,0),VLOOKUP(I17541,'DE-PARA'!C:D,2,0)),"NÃO ENCONTRADO")</f>
        <v>Pessoal</v>
      </c>
      <c r="L17541" s="50" t="str">
        <f>VLOOKUP(K17541,'Base -Receita-Despesa'!$B:$AS,1,FALSE)</f>
        <v>Pessoal</v>
      </c>
    </row>
    <row r="17542" spans="1:12" x14ac:dyDescent="0.3">
      <c r="A17542" s="82" t="str">
        <f t="shared" si="548"/>
        <v>2020</v>
      </c>
      <c r="B17542" s="260" t="s">
        <v>2228</v>
      </c>
      <c r="C17542" s="261" t="s">
        <v>138</v>
      </c>
      <c r="D17542" s="74" t="str">
        <f t="shared" si="549"/>
        <v>mar/2020</v>
      </c>
      <c r="E17542" s="264">
        <v>43900</v>
      </c>
      <c r="F17542" s="282" t="s">
        <v>139</v>
      </c>
      <c r="G17542" s="282" t="s">
        <v>2229</v>
      </c>
      <c r="H17542" s="265" t="s">
        <v>5288</v>
      </c>
      <c r="I17542" s="265" t="s">
        <v>141</v>
      </c>
      <c r="J17542" s="265">
        <v>-605.39</v>
      </c>
      <c r="K17542" s="83" t="str">
        <f>IFERROR(IFERROR(VLOOKUP(I17542,'DE-PARA'!B:D,3,0),VLOOKUP(I17542,'DE-PARA'!C:D,2,0)),"NÃO ENCONTRADO")</f>
        <v>Pessoal</v>
      </c>
      <c r="L17542" s="50" t="str">
        <f>VLOOKUP(K17542,'Base -Receita-Despesa'!$B:$AS,1,FALSE)</f>
        <v>Pessoal</v>
      </c>
    </row>
    <row r="17543" spans="1:12" x14ac:dyDescent="0.3">
      <c r="A17543" s="82" t="str">
        <f t="shared" si="548"/>
        <v>2020</v>
      </c>
      <c r="B17543" s="260" t="s">
        <v>2228</v>
      </c>
      <c r="C17543" s="261" t="s">
        <v>138</v>
      </c>
      <c r="D17543" s="74" t="str">
        <f t="shared" si="549"/>
        <v>mar/2020</v>
      </c>
      <c r="E17543" s="264">
        <v>43900</v>
      </c>
      <c r="F17543" s="282" t="s">
        <v>139</v>
      </c>
      <c r="G17543" s="282" t="s">
        <v>2229</v>
      </c>
      <c r="H17543" s="265" t="s">
        <v>5289</v>
      </c>
      <c r="I17543" s="265" t="s">
        <v>141</v>
      </c>
      <c r="J17543" s="266">
        <v>-1099.1600000000001</v>
      </c>
      <c r="K17543" s="83" t="str">
        <f>IFERROR(IFERROR(VLOOKUP(I17543,'DE-PARA'!B:D,3,0),VLOOKUP(I17543,'DE-PARA'!C:D,2,0)),"NÃO ENCONTRADO")</f>
        <v>Pessoal</v>
      </c>
      <c r="L17543" s="50" t="str">
        <f>VLOOKUP(K17543,'Base -Receita-Despesa'!$B:$AS,1,FALSE)</f>
        <v>Pessoal</v>
      </c>
    </row>
    <row r="17544" spans="1:12" x14ac:dyDescent="0.3">
      <c r="A17544" s="82" t="str">
        <f t="shared" si="548"/>
        <v>2020</v>
      </c>
      <c r="B17544" s="260" t="s">
        <v>2228</v>
      </c>
      <c r="C17544" s="261" t="s">
        <v>138</v>
      </c>
      <c r="D17544" s="74" t="str">
        <f t="shared" si="549"/>
        <v>mar/2020</v>
      </c>
      <c r="E17544" s="264">
        <v>43900</v>
      </c>
      <c r="F17544" s="282" t="s">
        <v>139</v>
      </c>
      <c r="G17544" s="282" t="s">
        <v>2229</v>
      </c>
      <c r="H17544" s="265" t="s">
        <v>5290</v>
      </c>
      <c r="I17544" s="265" t="s">
        <v>141</v>
      </c>
      <c r="J17544" s="266">
        <v>-2646.29</v>
      </c>
      <c r="K17544" s="83" t="str">
        <f>IFERROR(IFERROR(VLOOKUP(I17544,'DE-PARA'!B:D,3,0),VLOOKUP(I17544,'DE-PARA'!C:D,2,0)),"NÃO ENCONTRADO")</f>
        <v>Pessoal</v>
      </c>
      <c r="L17544" s="50" t="str">
        <f>VLOOKUP(K17544,'Base -Receita-Despesa'!$B:$AS,1,FALSE)</f>
        <v>Pessoal</v>
      </c>
    </row>
    <row r="17545" spans="1:12" x14ac:dyDescent="0.3">
      <c r="A17545" s="82" t="str">
        <f t="shared" si="548"/>
        <v>2020</v>
      </c>
      <c r="B17545" s="260" t="s">
        <v>2228</v>
      </c>
      <c r="C17545" s="261" t="s">
        <v>138</v>
      </c>
      <c r="D17545" s="74" t="str">
        <f t="shared" si="549"/>
        <v>mar/2020</v>
      </c>
      <c r="E17545" s="264">
        <v>43900</v>
      </c>
      <c r="F17545" s="282" t="s">
        <v>139</v>
      </c>
      <c r="G17545" s="282" t="s">
        <v>2229</v>
      </c>
      <c r="H17545" s="265" t="s">
        <v>5291</v>
      </c>
      <c r="I17545" s="265" t="s">
        <v>141</v>
      </c>
      <c r="J17545" s="265">
        <v>-750</v>
      </c>
      <c r="K17545" s="83" t="str">
        <f>IFERROR(IFERROR(VLOOKUP(I17545,'DE-PARA'!B:D,3,0),VLOOKUP(I17545,'DE-PARA'!C:D,2,0)),"NÃO ENCONTRADO")</f>
        <v>Pessoal</v>
      </c>
      <c r="L17545" s="50" t="str">
        <f>VLOOKUP(K17545,'Base -Receita-Despesa'!$B:$AS,1,FALSE)</f>
        <v>Pessoal</v>
      </c>
    </row>
    <row r="17546" spans="1:12" x14ac:dyDescent="0.3">
      <c r="A17546" s="82" t="str">
        <f t="shared" si="548"/>
        <v>2020</v>
      </c>
      <c r="B17546" s="260" t="s">
        <v>2228</v>
      </c>
      <c r="C17546" s="261" t="s">
        <v>138</v>
      </c>
      <c r="D17546" s="74" t="str">
        <f t="shared" si="549"/>
        <v>mar/2020</v>
      </c>
      <c r="E17546" s="264">
        <v>43900</v>
      </c>
      <c r="F17546" s="282" t="s">
        <v>1261</v>
      </c>
      <c r="G17546" s="282" t="s">
        <v>2229</v>
      </c>
      <c r="H17546" s="265" t="s">
        <v>2250</v>
      </c>
      <c r="I17546" s="265" t="s">
        <v>135</v>
      </c>
      <c r="J17546" s="265">
        <v>-9.5</v>
      </c>
      <c r="K17546" s="83" t="str">
        <f>IFERROR(IFERROR(VLOOKUP(I17546,'DE-PARA'!B:D,3,0),VLOOKUP(I17546,'DE-PARA'!C:D,2,0)),"NÃO ENCONTRADO")</f>
        <v>Outras Saídas</v>
      </c>
      <c r="L17546" s="50" t="str">
        <f>VLOOKUP(K17546,'Base -Receita-Despesa'!$B:$AS,1,FALSE)</f>
        <v>Outras Saídas</v>
      </c>
    </row>
    <row r="17547" spans="1:12" x14ac:dyDescent="0.3">
      <c r="A17547" s="82" t="str">
        <f t="shared" si="548"/>
        <v>2020</v>
      </c>
      <c r="B17547" s="260" t="s">
        <v>2228</v>
      </c>
      <c r="C17547" s="261" t="s">
        <v>138</v>
      </c>
      <c r="D17547" s="74" t="str">
        <f t="shared" si="549"/>
        <v>mar/2020</v>
      </c>
      <c r="E17547" s="264">
        <v>43900</v>
      </c>
      <c r="F17547" s="282" t="s">
        <v>139</v>
      </c>
      <c r="G17547" s="282" t="s">
        <v>2229</v>
      </c>
      <c r="H17547" s="265" t="s">
        <v>5292</v>
      </c>
      <c r="I17547" s="265" t="s">
        <v>141</v>
      </c>
      <c r="J17547" s="266">
        <v>-305821.07</v>
      </c>
      <c r="K17547" s="83" t="str">
        <f>IFERROR(IFERROR(VLOOKUP(I17547,'DE-PARA'!B:D,3,0),VLOOKUP(I17547,'DE-PARA'!C:D,2,0)),"NÃO ENCONTRADO")</f>
        <v>Pessoal</v>
      </c>
      <c r="L17547" s="50" t="str">
        <f>VLOOKUP(K17547,'Base -Receita-Despesa'!$B:$AS,1,FALSE)</f>
        <v>Pessoal</v>
      </c>
    </row>
    <row r="17548" spans="1:12" x14ac:dyDescent="0.3">
      <c r="A17548" s="82" t="str">
        <f t="shared" si="548"/>
        <v>2020</v>
      </c>
      <c r="B17548" s="260" t="s">
        <v>2240</v>
      </c>
      <c r="C17548" s="261" t="s">
        <v>138</v>
      </c>
      <c r="D17548" s="74" t="str">
        <f t="shared" si="549"/>
        <v>mar/2020</v>
      </c>
      <c r="E17548" s="264">
        <v>43901</v>
      </c>
      <c r="F17548" s="282" t="s">
        <v>5127</v>
      </c>
      <c r="G17548" s="282" t="s">
        <v>2229</v>
      </c>
      <c r="H17548" s="265" t="s">
        <v>2251</v>
      </c>
      <c r="I17548" s="265" t="s">
        <v>126</v>
      </c>
      <c r="J17548" s="284">
        <v>-500000</v>
      </c>
      <c r="K17548" s="83" t="str">
        <f>IFERROR(IFERROR(VLOOKUP(I17548,'DE-PARA'!B:D,3,0),VLOOKUP(I17548,'DE-PARA'!C:D,2,0)),"NÃO ENCONTRADO")</f>
        <v>TEV – Transferências Entre Contas (Entradas)</v>
      </c>
      <c r="L17548" s="50" t="str">
        <f>VLOOKUP(K17548,'Base -Receita-Despesa'!$B:$AS,1,FALSE)</f>
        <v>TEV – Transferências Entre Contas (Entradas)</v>
      </c>
    </row>
    <row r="17549" spans="1:12" x14ac:dyDescent="0.3">
      <c r="A17549" s="82" t="str">
        <f t="shared" si="548"/>
        <v>2020</v>
      </c>
      <c r="B17549" s="260" t="s">
        <v>2240</v>
      </c>
      <c r="C17549" s="261" t="s">
        <v>138</v>
      </c>
      <c r="D17549" s="74" t="str">
        <f t="shared" si="549"/>
        <v>mar/2020</v>
      </c>
      <c r="E17549" s="264">
        <v>43901</v>
      </c>
      <c r="F17549" s="282" t="s">
        <v>1070</v>
      </c>
      <c r="G17549" s="282" t="s">
        <v>2229</v>
      </c>
      <c r="H17549" s="265" t="s">
        <v>1071</v>
      </c>
      <c r="I17549" s="265" t="s">
        <v>2237</v>
      </c>
      <c r="J17549" s="284">
        <v>500000</v>
      </c>
      <c r="K17549" s="83" t="str">
        <f>IFERROR(IFERROR(VLOOKUP(I17549,'DE-PARA'!B:D,3,0),VLOOKUP(I17549,'DE-PARA'!C:D,2,0)),"NÃO ENCONTRADO")</f>
        <v>Entrada Conta Aplicação (+)</v>
      </c>
      <c r="L17549" s="50" t="str">
        <f>VLOOKUP(K17549,'Base -Receita-Despesa'!$B:$AS,1,FALSE)</f>
        <v>ENTRADA CONTA APLICAÇÃO (+)</v>
      </c>
    </row>
    <row r="17550" spans="1:12" x14ac:dyDescent="0.3">
      <c r="A17550" s="82" t="str">
        <f t="shared" si="548"/>
        <v>2020</v>
      </c>
      <c r="B17550" s="260" t="s">
        <v>2228</v>
      </c>
      <c r="C17550" s="261" t="s">
        <v>138</v>
      </c>
      <c r="D17550" s="74" t="str">
        <f t="shared" si="549"/>
        <v>mar/2020</v>
      </c>
      <c r="E17550" s="264">
        <v>43901</v>
      </c>
      <c r="F17550" s="282" t="s">
        <v>5127</v>
      </c>
      <c r="G17550" s="282" t="s">
        <v>2229</v>
      </c>
      <c r="H17550" s="265" t="s">
        <v>2251</v>
      </c>
      <c r="I17550" s="265" t="s">
        <v>126</v>
      </c>
      <c r="J17550" s="266">
        <v>500000</v>
      </c>
      <c r="K17550" s="83" t="str">
        <f>IFERROR(IFERROR(VLOOKUP(I17550,'DE-PARA'!B:D,3,0),VLOOKUP(I17550,'DE-PARA'!C:D,2,0)),"NÃO ENCONTRADO")</f>
        <v>TEV – Transferências Entre Contas (Entradas)</v>
      </c>
      <c r="L17550" s="50" t="str">
        <f>VLOOKUP(K17550,'Base -Receita-Despesa'!$B:$AS,1,FALSE)</f>
        <v>TEV – Transferências Entre Contas (Entradas)</v>
      </c>
    </row>
    <row r="17551" spans="1:12" x14ac:dyDescent="0.3">
      <c r="A17551" s="82" t="str">
        <f t="shared" si="548"/>
        <v>2020</v>
      </c>
      <c r="B17551" s="260" t="s">
        <v>2228</v>
      </c>
      <c r="C17551" s="261" t="s">
        <v>138</v>
      </c>
      <c r="D17551" s="74" t="str">
        <f t="shared" si="549"/>
        <v>mar/2020</v>
      </c>
      <c r="E17551" s="264">
        <v>43901</v>
      </c>
      <c r="F17551" s="282" t="s">
        <v>4412</v>
      </c>
      <c r="G17551" s="282" t="s">
        <v>2229</v>
      </c>
      <c r="H17551" s="265" t="s">
        <v>3770</v>
      </c>
      <c r="I17551" s="265" t="s">
        <v>130</v>
      </c>
      <c r="J17551" s="266">
        <v>-10705.9</v>
      </c>
      <c r="K17551" s="83" t="str">
        <f>IFERROR(IFERROR(VLOOKUP(I17551,'DE-PARA'!B:D,3,0),VLOOKUP(I17551,'DE-PARA'!C:D,2,0)),"NÃO ENCONTRADO")</f>
        <v>Rescisões Trabalhistas</v>
      </c>
      <c r="L17551" s="50" t="str">
        <f>VLOOKUP(K17551,'Base -Receita-Despesa'!$B:$AS,1,FALSE)</f>
        <v>Rescisões Trabalhistas</v>
      </c>
    </row>
    <row r="17552" spans="1:12" x14ac:dyDescent="0.3">
      <c r="A17552" s="82" t="str">
        <f t="shared" si="548"/>
        <v>2020</v>
      </c>
      <c r="B17552" s="260" t="s">
        <v>2240</v>
      </c>
      <c r="C17552" s="261" t="s">
        <v>138</v>
      </c>
      <c r="D17552" s="74" t="str">
        <f t="shared" si="549"/>
        <v>mar/2020</v>
      </c>
      <c r="E17552" s="264">
        <v>43902</v>
      </c>
      <c r="F17552" s="282" t="s">
        <v>161</v>
      </c>
      <c r="G17552" s="282" t="s">
        <v>2229</v>
      </c>
      <c r="H17552" s="265" t="s">
        <v>161</v>
      </c>
      <c r="I17552" s="265" t="s">
        <v>2168</v>
      </c>
      <c r="J17552" s="284">
        <v>54233.19</v>
      </c>
      <c r="K17552" s="83" t="str">
        <f>IFERROR(IFERROR(VLOOKUP(I17552,'DE-PARA'!B:D,3,0),VLOOKUP(I17552,'DE-PARA'!C:D,2,0)),"NÃO ENCONTRADO")</f>
        <v>Repasses Contrato de Gestão</v>
      </c>
      <c r="L17552" s="50" t="str">
        <f>VLOOKUP(K17552,'Base -Receita-Despesa'!$B:$AS,1,FALSE)</f>
        <v>Repasses Contrato de Gestão</v>
      </c>
    </row>
    <row r="17553" spans="1:12" x14ac:dyDescent="0.3">
      <c r="A17553" s="82" t="str">
        <f t="shared" si="548"/>
        <v>2020</v>
      </c>
      <c r="B17553" s="260" t="s">
        <v>2240</v>
      </c>
      <c r="C17553" s="261" t="s">
        <v>138</v>
      </c>
      <c r="D17553" s="74" t="str">
        <f t="shared" si="549"/>
        <v>mar/2020</v>
      </c>
      <c r="E17553" s="264">
        <v>43902</v>
      </c>
      <c r="F17553" s="282" t="s">
        <v>161</v>
      </c>
      <c r="G17553" s="282" t="s">
        <v>2229</v>
      </c>
      <c r="H17553" s="265" t="s">
        <v>161</v>
      </c>
      <c r="I17553" s="265" t="s">
        <v>2168</v>
      </c>
      <c r="J17553" s="284">
        <v>125518.87</v>
      </c>
      <c r="K17553" s="83" t="str">
        <f>IFERROR(IFERROR(VLOOKUP(I17553,'DE-PARA'!B:D,3,0),VLOOKUP(I17553,'DE-PARA'!C:D,2,0)),"NÃO ENCONTRADO")</f>
        <v>Repasses Contrato de Gestão</v>
      </c>
      <c r="L17553" s="50" t="str">
        <f>VLOOKUP(K17553,'Base -Receita-Despesa'!$B:$AS,1,FALSE)</f>
        <v>Repasses Contrato de Gestão</v>
      </c>
    </row>
    <row r="17554" spans="1:12" x14ac:dyDescent="0.3">
      <c r="A17554" s="82" t="str">
        <f t="shared" si="548"/>
        <v>2020</v>
      </c>
      <c r="B17554" s="260" t="s">
        <v>2240</v>
      </c>
      <c r="C17554" s="261" t="s">
        <v>138</v>
      </c>
      <c r="D17554" s="74" t="str">
        <f t="shared" si="549"/>
        <v>mar/2020</v>
      </c>
      <c r="E17554" s="264">
        <v>43902</v>
      </c>
      <c r="F17554" s="282" t="s">
        <v>5127</v>
      </c>
      <c r="G17554" s="282" t="s">
        <v>2229</v>
      </c>
      <c r="H17554" s="265" t="s">
        <v>2251</v>
      </c>
      <c r="I17554" s="265" t="s">
        <v>126</v>
      </c>
      <c r="J17554" s="284">
        <v>-500000</v>
      </c>
      <c r="K17554" s="83" t="str">
        <f>IFERROR(IFERROR(VLOOKUP(I17554,'DE-PARA'!B:D,3,0),VLOOKUP(I17554,'DE-PARA'!C:D,2,0)),"NÃO ENCONTRADO")</f>
        <v>TEV – Transferências Entre Contas (Entradas)</v>
      </c>
      <c r="L17554" s="50" t="str">
        <f>VLOOKUP(K17554,'Base -Receita-Despesa'!$B:$AS,1,FALSE)</f>
        <v>TEV – Transferências Entre Contas (Entradas)</v>
      </c>
    </row>
    <row r="17555" spans="1:12" x14ac:dyDescent="0.3">
      <c r="A17555" s="82" t="str">
        <f t="shared" si="548"/>
        <v>2020</v>
      </c>
      <c r="B17555" s="260" t="s">
        <v>2240</v>
      </c>
      <c r="C17555" s="261" t="s">
        <v>138</v>
      </c>
      <c r="D17555" s="74" t="str">
        <f t="shared" si="549"/>
        <v>mar/2020</v>
      </c>
      <c r="E17555" s="264">
        <v>43902</v>
      </c>
      <c r="F17555" s="282" t="s">
        <v>5127</v>
      </c>
      <c r="G17555" s="282" t="s">
        <v>2229</v>
      </c>
      <c r="H17555" s="265" t="s">
        <v>2251</v>
      </c>
      <c r="I17555" s="265" t="s">
        <v>126</v>
      </c>
      <c r="J17555" s="284">
        <v>-1815946.62</v>
      </c>
      <c r="K17555" s="83" t="str">
        <f>IFERROR(IFERROR(VLOOKUP(I17555,'DE-PARA'!B:D,3,0),VLOOKUP(I17555,'DE-PARA'!C:D,2,0)),"NÃO ENCONTRADO")</f>
        <v>TEV – Transferências Entre Contas (Entradas)</v>
      </c>
      <c r="L17555" s="50" t="str">
        <f>VLOOKUP(K17555,'Base -Receita-Despesa'!$B:$AS,1,FALSE)</f>
        <v>TEV – Transferências Entre Contas (Entradas)</v>
      </c>
    </row>
    <row r="17556" spans="1:12" x14ac:dyDescent="0.3">
      <c r="A17556" s="82" t="str">
        <f t="shared" si="548"/>
        <v>2020</v>
      </c>
      <c r="B17556" s="260" t="s">
        <v>2240</v>
      </c>
      <c r="C17556" s="261" t="s">
        <v>138</v>
      </c>
      <c r="D17556" s="74" t="str">
        <f t="shared" si="549"/>
        <v>mar/2020</v>
      </c>
      <c r="E17556" s="264">
        <v>43902</v>
      </c>
      <c r="F17556" s="282" t="s">
        <v>1070</v>
      </c>
      <c r="G17556" s="282" t="s">
        <v>2229</v>
      </c>
      <c r="H17556" s="265" t="s">
        <v>1071</v>
      </c>
      <c r="I17556" s="265" t="s">
        <v>2237</v>
      </c>
      <c r="J17556" s="284">
        <v>2136194.56</v>
      </c>
      <c r="K17556" s="83" t="str">
        <f>IFERROR(IFERROR(VLOOKUP(I17556,'DE-PARA'!B:D,3,0),VLOOKUP(I17556,'DE-PARA'!C:D,2,0)),"NÃO ENCONTRADO")</f>
        <v>Entrada Conta Aplicação (+)</v>
      </c>
      <c r="L17556" s="50" t="str">
        <f>VLOOKUP(K17556,'Base -Receita-Despesa'!$B:$AS,1,FALSE)</f>
        <v>ENTRADA CONTA APLICAÇÃO (+)</v>
      </c>
    </row>
    <row r="17557" spans="1:12" x14ac:dyDescent="0.3">
      <c r="A17557" s="82" t="str">
        <f t="shared" si="548"/>
        <v>2020</v>
      </c>
      <c r="B17557" s="260" t="s">
        <v>2228</v>
      </c>
      <c r="C17557" s="261" t="s">
        <v>138</v>
      </c>
      <c r="D17557" s="74" t="str">
        <f t="shared" si="549"/>
        <v>mar/2020</v>
      </c>
      <c r="E17557" s="264">
        <v>43902</v>
      </c>
      <c r="F17557" s="282" t="s">
        <v>5127</v>
      </c>
      <c r="G17557" s="282" t="s">
        <v>2229</v>
      </c>
      <c r="H17557" s="265" t="s">
        <v>2251</v>
      </c>
      <c r="I17557" s="265" t="s">
        <v>126</v>
      </c>
      <c r="J17557" s="266">
        <v>500000</v>
      </c>
      <c r="K17557" s="83" t="str">
        <f>IFERROR(IFERROR(VLOOKUP(I17557,'DE-PARA'!B:D,3,0),VLOOKUP(I17557,'DE-PARA'!C:D,2,0)),"NÃO ENCONTRADO")</f>
        <v>TEV – Transferências Entre Contas (Entradas)</v>
      </c>
      <c r="L17557" s="50" t="str">
        <f>VLOOKUP(K17557,'Base -Receita-Despesa'!$B:$AS,1,FALSE)</f>
        <v>TEV – Transferências Entre Contas (Entradas)</v>
      </c>
    </row>
    <row r="17558" spans="1:12" x14ac:dyDescent="0.3">
      <c r="A17558" s="82" t="str">
        <f t="shared" si="548"/>
        <v>2020</v>
      </c>
      <c r="B17558" s="260" t="s">
        <v>2228</v>
      </c>
      <c r="C17558" s="261" t="s">
        <v>138</v>
      </c>
      <c r="D17558" s="74" t="str">
        <f t="shared" si="549"/>
        <v>mar/2020</v>
      </c>
      <c r="E17558" s="264">
        <v>43902</v>
      </c>
      <c r="F17558" s="282" t="s">
        <v>5127</v>
      </c>
      <c r="G17558" s="282" t="s">
        <v>2229</v>
      </c>
      <c r="H17558" s="265" t="s">
        <v>2251</v>
      </c>
      <c r="I17558" s="265" t="s">
        <v>126</v>
      </c>
      <c r="J17558" s="266">
        <v>1815946.62</v>
      </c>
      <c r="K17558" s="83" t="str">
        <f>IFERROR(IFERROR(VLOOKUP(I17558,'DE-PARA'!B:D,3,0),VLOOKUP(I17558,'DE-PARA'!C:D,2,0)),"NÃO ENCONTRADO")</f>
        <v>TEV – Transferências Entre Contas (Entradas)</v>
      </c>
      <c r="L17558" s="50" t="str">
        <f>VLOOKUP(K17558,'Base -Receita-Despesa'!$B:$AS,1,FALSE)</f>
        <v>TEV – Transferências Entre Contas (Entradas)</v>
      </c>
    </row>
    <row r="17559" spans="1:12" x14ac:dyDescent="0.3">
      <c r="A17559" s="82" t="str">
        <f t="shared" si="548"/>
        <v>2020</v>
      </c>
      <c r="B17559" s="260" t="s">
        <v>2228</v>
      </c>
      <c r="C17559" s="261" t="s">
        <v>138</v>
      </c>
      <c r="D17559" s="74" t="str">
        <f t="shared" si="549"/>
        <v>mar/2020</v>
      </c>
      <c r="E17559" s="264">
        <v>43902</v>
      </c>
      <c r="F17559" s="282">
        <v>2108375811</v>
      </c>
      <c r="G17559" s="282" t="s">
        <v>2229</v>
      </c>
      <c r="H17559" s="265" t="s">
        <v>4529</v>
      </c>
      <c r="I17559" s="265" t="s">
        <v>5137</v>
      </c>
      <c r="J17559" s="266">
        <v>-4332.3500000000004</v>
      </c>
      <c r="K17559" s="83" t="str">
        <f>IFERROR(IFERROR(VLOOKUP(I17559,'DE-PARA'!B:D,3,0),VLOOKUP(I17559,'DE-PARA'!C:D,2,0)),"NÃO ENCONTRADO")</f>
        <v>Concessionárias (água, luz e telefone)</v>
      </c>
      <c r="L17559" s="50" t="str">
        <f>VLOOKUP(K17559,'Base -Receita-Despesa'!$B:$AS,1,FALSE)</f>
        <v>Concessionárias (água, luz e telefone)</v>
      </c>
    </row>
    <row r="17560" spans="1:12" x14ac:dyDescent="0.3">
      <c r="A17560" s="82" t="str">
        <f t="shared" si="548"/>
        <v>2020</v>
      </c>
      <c r="B17560" s="260" t="s">
        <v>2228</v>
      </c>
      <c r="C17560" s="261" t="s">
        <v>138</v>
      </c>
      <c r="D17560" s="74" t="str">
        <f t="shared" si="549"/>
        <v>mar/2020</v>
      </c>
      <c r="E17560" s="264">
        <v>43902</v>
      </c>
      <c r="F17560" s="282">
        <v>2410764</v>
      </c>
      <c r="G17560" s="282" t="s">
        <v>2229</v>
      </c>
      <c r="H17560" s="265" t="s">
        <v>5222</v>
      </c>
      <c r="I17560" s="265" t="s">
        <v>145</v>
      </c>
      <c r="J17560" s="266">
        <v>-3402.42</v>
      </c>
      <c r="K17560" s="83" t="str">
        <f>IFERROR(IFERROR(VLOOKUP(I17560,'DE-PARA'!B:D,3,0),VLOOKUP(I17560,'DE-PARA'!C:D,2,0)),"NÃO ENCONTRADO")</f>
        <v>Serviços</v>
      </c>
      <c r="L17560" s="50" t="str">
        <f>VLOOKUP(K17560,'Base -Receita-Despesa'!$B:$AS,1,FALSE)</f>
        <v>Serviços</v>
      </c>
    </row>
    <row r="17561" spans="1:12" x14ac:dyDescent="0.3">
      <c r="A17561" s="82" t="str">
        <f t="shared" si="548"/>
        <v>2020</v>
      </c>
      <c r="B17561" s="260" t="s">
        <v>2228</v>
      </c>
      <c r="C17561" s="261" t="s">
        <v>138</v>
      </c>
      <c r="D17561" s="74" t="str">
        <f t="shared" si="549"/>
        <v>mar/2020</v>
      </c>
      <c r="E17561" s="264">
        <v>43902</v>
      </c>
      <c r="F17561" s="282">
        <v>2410764</v>
      </c>
      <c r="G17561" s="282" t="s">
        <v>2229</v>
      </c>
      <c r="H17561" s="265" t="s">
        <v>5222</v>
      </c>
      <c r="I17561" s="265" t="s">
        <v>562</v>
      </c>
      <c r="J17561" s="265">
        <v>-70.8</v>
      </c>
      <c r="K17561" s="83" t="str">
        <f>IFERROR(IFERROR(VLOOKUP(I17561,'DE-PARA'!B:D,3,0),VLOOKUP(I17561,'DE-PARA'!C:D,2,0)),"NÃO ENCONTRADO")</f>
        <v>Outras Saídas</v>
      </c>
      <c r="L17561" s="50" t="str">
        <f>VLOOKUP(K17561,'Base -Receita-Despesa'!$B:$AS,1,FALSE)</f>
        <v>Outras Saídas</v>
      </c>
    </row>
    <row r="17562" spans="1:12" x14ac:dyDescent="0.3">
      <c r="A17562" s="82" t="str">
        <f t="shared" si="548"/>
        <v>2020</v>
      </c>
      <c r="B17562" s="260" t="s">
        <v>2228</v>
      </c>
      <c r="C17562" s="261" t="s">
        <v>138</v>
      </c>
      <c r="D17562" s="74" t="str">
        <f t="shared" si="549"/>
        <v>mar/2020</v>
      </c>
      <c r="E17562" s="264">
        <v>43902</v>
      </c>
      <c r="F17562" s="282">
        <v>4</v>
      </c>
      <c r="G17562" s="282" t="s">
        <v>2229</v>
      </c>
      <c r="H17562" s="265" t="s">
        <v>5059</v>
      </c>
      <c r="I17562" s="265" t="s">
        <v>2176</v>
      </c>
      <c r="J17562" s="266">
        <v>-12466.67</v>
      </c>
      <c r="K17562" s="83" t="str">
        <f>IFERROR(IFERROR(VLOOKUP(I17562,'DE-PARA'!B:D,3,0),VLOOKUP(I17562,'DE-PARA'!C:D,2,0)),"NÃO ENCONTRADO")</f>
        <v>Pessoal</v>
      </c>
      <c r="L17562" s="50" t="str">
        <f>VLOOKUP(K17562,'Base -Receita-Despesa'!$B:$AS,1,FALSE)</f>
        <v>Pessoal</v>
      </c>
    </row>
    <row r="17563" spans="1:12" x14ac:dyDescent="0.3">
      <c r="A17563" s="82" t="str">
        <f t="shared" si="548"/>
        <v>2020</v>
      </c>
      <c r="B17563" s="260" t="s">
        <v>2228</v>
      </c>
      <c r="C17563" s="261" t="s">
        <v>138</v>
      </c>
      <c r="D17563" s="74" t="str">
        <f t="shared" si="549"/>
        <v>mar/2020</v>
      </c>
      <c r="E17563" s="264">
        <v>43902</v>
      </c>
      <c r="F17563" s="282">
        <v>2059</v>
      </c>
      <c r="G17563" s="282" t="s">
        <v>2229</v>
      </c>
      <c r="H17563" s="265" t="s">
        <v>5133</v>
      </c>
      <c r="I17563" s="265" t="s">
        <v>145</v>
      </c>
      <c r="J17563" s="266">
        <v>-3500</v>
      </c>
      <c r="K17563" s="83" t="str">
        <f>IFERROR(IFERROR(VLOOKUP(I17563,'DE-PARA'!B:D,3,0),VLOOKUP(I17563,'DE-PARA'!C:D,2,0)),"NÃO ENCONTRADO")</f>
        <v>Serviços</v>
      </c>
      <c r="L17563" s="50" t="str">
        <f>VLOOKUP(K17563,'Base -Receita-Despesa'!$B:$AS,1,FALSE)</f>
        <v>Serviços</v>
      </c>
    </row>
    <row r="17564" spans="1:12" x14ac:dyDescent="0.3">
      <c r="A17564" s="82" t="str">
        <f t="shared" si="548"/>
        <v>2020</v>
      </c>
      <c r="B17564" s="260" t="s">
        <v>2228</v>
      </c>
      <c r="C17564" s="261" t="s">
        <v>138</v>
      </c>
      <c r="D17564" s="74" t="str">
        <f t="shared" si="549"/>
        <v>mar/2020</v>
      </c>
      <c r="E17564" s="264">
        <v>43902</v>
      </c>
      <c r="F17564" s="282">
        <v>3</v>
      </c>
      <c r="G17564" s="282" t="s">
        <v>2229</v>
      </c>
      <c r="H17564" s="265" t="s">
        <v>5293</v>
      </c>
      <c r="I17564" s="265" t="s">
        <v>2177</v>
      </c>
      <c r="J17564" s="266">
        <v>-14000</v>
      </c>
      <c r="K17564" s="83" t="str">
        <f>IFERROR(IFERROR(VLOOKUP(I17564,'DE-PARA'!B:D,3,0),VLOOKUP(I17564,'DE-PARA'!C:D,2,0)),"NÃO ENCONTRADO")</f>
        <v>Pessoal</v>
      </c>
      <c r="L17564" s="50" t="str">
        <f>VLOOKUP(K17564,'Base -Receita-Despesa'!$B:$AS,1,FALSE)</f>
        <v>Pessoal</v>
      </c>
    </row>
    <row r="17565" spans="1:12" x14ac:dyDescent="0.3">
      <c r="A17565" s="82" t="str">
        <f t="shared" si="548"/>
        <v>2020</v>
      </c>
      <c r="B17565" s="260" t="s">
        <v>2228</v>
      </c>
      <c r="C17565" s="261" t="s">
        <v>138</v>
      </c>
      <c r="D17565" s="74" t="str">
        <f t="shared" si="549"/>
        <v>mar/2020</v>
      </c>
      <c r="E17565" s="264">
        <v>43902</v>
      </c>
      <c r="F17565" s="282">
        <v>15980</v>
      </c>
      <c r="G17565" s="282" t="s">
        <v>2229</v>
      </c>
      <c r="H17565" s="265" t="s">
        <v>5170</v>
      </c>
      <c r="I17565" s="265" t="s">
        <v>2182</v>
      </c>
      <c r="J17565" s="265">
        <v>-560</v>
      </c>
      <c r="K17565" s="83" t="str">
        <f>IFERROR(IFERROR(VLOOKUP(I17565,'DE-PARA'!B:D,3,0),VLOOKUP(I17565,'DE-PARA'!C:D,2,0)),"NÃO ENCONTRADO")</f>
        <v>Materiais</v>
      </c>
      <c r="L17565" s="50" t="str">
        <f>VLOOKUP(K17565,'Base -Receita-Despesa'!$B:$AS,1,FALSE)</f>
        <v>Materiais</v>
      </c>
    </row>
    <row r="17566" spans="1:12" x14ac:dyDescent="0.3">
      <c r="A17566" s="82" t="str">
        <f t="shared" si="548"/>
        <v>2020</v>
      </c>
      <c r="B17566" s="260" t="s">
        <v>2228</v>
      </c>
      <c r="C17566" s="261" t="s">
        <v>138</v>
      </c>
      <c r="D17566" s="74" t="str">
        <f t="shared" si="549"/>
        <v>mar/2020</v>
      </c>
      <c r="E17566" s="264">
        <v>43902</v>
      </c>
      <c r="F17566" s="282">
        <v>2393</v>
      </c>
      <c r="G17566" s="282" t="s">
        <v>2229</v>
      </c>
      <c r="H17566" s="265" t="s">
        <v>5178</v>
      </c>
      <c r="I17566" s="265" t="s">
        <v>2182</v>
      </c>
      <c r="J17566" s="266">
        <v>-1209.2</v>
      </c>
      <c r="K17566" s="83" t="str">
        <f>IFERROR(IFERROR(VLOOKUP(I17566,'DE-PARA'!B:D,3,0),VLOOKUP(I17566,'DE-PARA'!C:D,2,0)),"NÃO ENCONTRADO")</f>
        <v>Materiais</v>
      </c>
      <c r="L17566" s="50" t="str">
        <f>VLOOKUP(K17566,'Base -Receita-Despesa'!$B:$AS,1,FALSE)</f>
        <v>Materiais</v>
      </c>
    </row>
    <row r="17567" spans="1:12" x14ac:dyDescent="0.3">
      <c r="A17567" s="82" t="str">
        <f t="shared" si="548"/>
        <v>2020</v>
      </c>
      <c r="B17567" s="260" t="s">
        <v>2228</v>
      </c>
      <c r="C17567" s="261" t="s">
        <v>138</v>
      </c>
      <c r="D17567" s="74" t="str">
        <f t="shared" si="549"/>
        <v>mar/2020</v>
      </c>
      <c r="E17567" s="264">
        <v>43902</v>
      </c>
      <c r="F17567" s="282">
        <v>21664</v>
      </c>
      <c r="G17567" s="282" t="s">
        <v>2229</v>
      </c>
      <c r="H17567" s="265" t="s">
        <v>2370</v>
      </c>
      <c r="I17567" s="265" t="s">
        <v>145</v>
      </c>
      <c r="J17567" s="266">
        <v>-4996.57</v>
      </c>
      <c r="K17567" s="83" t="str">
        <f>IFERROR(IFERROR(VLOOKUP(I17567,'DE-PARA'!B:D,3,0),VLOOKUP(I17567,'DE-PARA'!C:D,2,0)),"NÃO ENCONTRADO")</f>
        <v>Serviços</v>
      </c>
      <c r="L17567" s="50" t="str">
        <f>VLOOKUP(K17567,'Base -Receita-Despesa'!$B:$AS,1,FALSE)</f>
        <v>Serviços</v>
      </c>
    </row>
    <row r="17568" spans="1:12" x14ac:dyDescent="0.3">
      <c r="A17568" s="82" t="str">
        <f t="shared" si="548"/>
        <v>2020</v>
      </c>
      <c r="B17568" s="260" t="s">
        <v>2228</v>
      </c>
      <c r="C17568" s="261" t="s">
        <v>138</v>
      </c>
      <c r="D17568" s="74" t="str">
        <f t="shared" si="549"/>
        <v>mar/2020</v>
      </c>
      <c r="E17568" s="264">
        <v>43902</v>
      </c>
      <c r="F17568" s="282">
        <v>15934</v>
      </c>
      <c r="G17568" s="282" t="s">
        <v>2229</v>
      </c>
      <c r="H17568" s="265" t="s">
        <v>5176</v>
      </c>
      <c r="I17568" s="265" t="s">
        <v>2190</v>
      </c>
      <c r="J17568" s="266">
        <v>-2439.1999999999998</v>
      </c>
      <c r="K17568" s="83" t="str">
        <f>IFERROR(IFERROR(VLOOKUP(I17568,'DE-PARA'!B:D,3,0),VLOOKUP(I17568,'DE-PARA'!C:D,2,0)),"NÃO ENCONTRADO")</f>
        <v>Materiais</v>
      </c>
      <c r="L17568" s="50" t="str">
        <f>VLOOKUP(K17568,'Base -Receita-Despesa'!$B:$AS,1,FALSE)</f>
        <v>Materiais</v>
      </c>
    </row>
    <row r="17569" spans="1:12" x14ac:dyDescent="0.3">
      <c r="A17569" s="82" t="str">
        <f t="shared" si="548"/>
        <v>2020</v>
      </c>
      <c r="B17569" s="260" t="s">
        <v>2228</v>
      </c>
      <c r="C17569" s="261" t="s">
        <v>138</v>
      </c>
      <c r="D17569" s="74" t="str">
        <f t="shared" si="549"/>
        <v>mar/2020</v>
      </c>
      <c r="E17569" s="264">
        <v>43902</v>
      </c>
      <c r="F17569" s="282">
        <v>15934</v>
      </c>
      <c r="G17569" s="282" t="s">
        <v>2229</v>
      </c>
      <c r="H17569" s="265" t="s">
        <v>5176</v>
      </c>
      <c r="I17569" s="265" t="s">
        <v>562</v>
      </c>
      <c r="J17569" s="265">
        <v>-85.17</v>
      </c>
      <c r="K17569" s="83" t="str">
        <f>IFERROR(IFERROR(VLOOKUP(I17569,'DE-PARA'!B:D,3,0),VLOOKUP(I17569,'DE-PARA'!C:D,2,0)),"NÃO ENCONTRADO")</f>
        <v>Outras Saídas</v>
      </c>
      <c r="L17569" s="50" t="str">
        <f>VLOOKUP(K17569,'Base -Receita-Despesa'!$B:$AS,1,FALSE)</f>
        <v>Outras Saídas</v>
      </c>
    </row>
    <row r="17570" spans="1:12" x14ac:dyDescent="0.3">
      <c r="A17570" s="82" t="str">
        <f t="shared" si="548"/>
        <v>2020</v>
      </c>
      <c r="B17570" s="260" t="s">
        <v>2228</v>
      </c>
      <c r="C17570" s="261" t="s">
        <v>138</v>
      </c>
      <c r="D17570" s="74" t="str">
        <f t="shared" si="549"/>
        <v>mar/2020</v>
      </c>
      <c r="E17570" s="264">
        <v>43902</v>
      </c>
      <c r="F17570" s="282">
        <v>3894</v>
      </c>
      <c r="G17570" s="282" t="s">
        <v>2229</v>
      </c>
      <c r="H17570" s="265" t="s">
        <v>2231</v>
      </c>
      <c r="I17570" s="265" t="s">
        <v>2185</v>
      </c>
      <c r="J17570" s="266">
        <v>-3943.28</v>
      </c>
      <c r="K17570" s="83" t="str">
        <f>IFERROR(IFERROR(VLOOKUP(I17570,'DE-PARA'!B:D,3,0),VLOOKUP(I17570,'DE-PARA'!C:D,2,0)),"NÃO ENCONTRADO")</f>
        <v>Materiais</v>
      </c>
      <c r="L17570" s="50" t="str">
        <f>VLOOKUP(K17570,'Base -Receita-Despesa'!$B:$AS,1,FALSE)</f>
        <v>Materiais</v>
      </c>
    </row>
    <row r="17571" spans="1:12" x14ac:dyDescent="0.3">
      <c r="A17571" s="82" t="str">
        <f t="shared" si="548"/>
        <v>2020</v>
      </c>
      <c r="B17571" s="260" t="s">
        <v>2228</v>
      </c>
      <c r="C17571" s="261" t="s">
        <v>138</v>
      </c>
      <c r="D17571" s="74" t="str">
        <f t="shared" si="549"/>
        <v>mar/2020</v>
      </c>
      <c r="E17571" s="264">
        <v>43902</v>
      </c>
      <c r="F17571" s="282">
        <v>41135</v>
      </c>
      <c r="G17571" s="282" t="s">
        <v>2229</v>
      </c>
      <c r="H17571" s="265" t="s">
        <v>2231</v>
      </c>
      <c r="I17571" s="265" t="s">
        <v>2206</v>
      </c>
      <c r="J17571" s="265">
        <v>-996.59</v>
      </c>
      <c r="K17571" s="83" t="str">
        <f>IFERROR(IFERROR(VLOOKUP(I17571,'DE-PARA'!B:D,3,0),VLOOKUP(I17571,'DE-PARA'!C:D,2,0)),"NÃO ENCONTRADO")</f>
        <v>Serviços</v>
      </c>
      <c r="L17571" s="50" t="str">
        <f>VLOOKUP(K17571,'Base -Receita-Despesa'!$B:$AS,1,FALSE)</f>
        <v>Serviços</v>
      </c>
    </row>
    <row r="17572" spans="1:12" x14ac:dyDescent="0.3">
      <c r="A17572" s="82" t="str">
        <f t="shared" si="548"/>
        <v>2020</v>
      </c>
      <c r="B17572" s="260" t="s">
        <v>2228</v>
      </c>
      <c r="C17572" s="261" t="s">
        <v>138</v>
      </c>
      <c r="D17572" s="74" t="str">
        <f t="shared" si="549"/>
        <v>mar/2020</v>
      </c>
      <c r="E17572" s="264">
        <v>43902</v>
      </c>
      <c r="F17572" s="282">
        <v>19269</v>
      </c>
      <c r="G17572" s="282" t="s">
        <v>2229</v>
      </c>
      <c r="H17572" s="265" t="s">
        <v>3145</v>
      </c>
      <c r="I17572" s="265" t="s">
        <v>2182</v>
      </c>
      <c r="J17572" s="265">
        <v>-257.7</v>
      </c>
      <c r="K17572" s="83" t="str">
        <f>IFERROR(IFERROR(VLOOKUP(I17572,'DE-PARA'!B:D,3,0),VLOOKUP(I17572,'DE-PARA'!C:D,2,0)),"NÃO ENCONTRADO")</f>
        <v>Materiais</v>
      </c>
      <c r="L17572" s="50" t="str">
        <f>VLOOKUP(K17572,'Base -Receita-Despesa'!$B:$AS,1,FALSE)</f>
        <v>Materiais</v>
      </c>
    </row>
    <row r="17573" spans="1:12" x14ac:dyDescent="0.3">
      <c r="A17573" s="82" t="str">
        <f t="shared" si="548"/>
        <v>2020</v>
      </c>
      <c r="B17573" s="260" t="s">
        <v>2228</v>
      </c>
      <c r="C17573" s="261" t="s">
        <v>138</v>
      </c>
      <c r="D17573" s="74" t="str">
        <f t="shared" si="549"/>
        <v>mar/2020</v>
      </c>
      <c r="E17573" s="264">
        <v>43902</v>
      </c>
      <c r="F17573" s="282">
        <v>694</v>
      </c>
      <c r="G17573" s="282" t="s">
        <v>2229</v>
      </c>
      <c r="H17573" s="265" t="s">
        <v>5157</v>
      </c>
      <c r="I17573" s="265" t="s">
        <v>116</v>
      </c>
      <c r="J17573" s="266">
        <v>-15746.24</v>
      </c>
      <c r="K17573" s="83" t="str">
        <f>IFERROR(IFERROR(VLOOKUP(I17573,'DE-PARA'!B:D,3,0),VLOOKUP(I17573,'DE-PARA'!C:D,2,0)),"NÃO ENCONTRADO")</f>
        <v>Serviços</v>
      </c>
      <c r="L17573" s="50" t="str">
        <f>VLOOKUP(K17573,'Base -Receita-Despesa'!$B:$AS,1,FALSE)</f>
        <v>Serviços</v>
      </c>
    </row>
    <row r="17574" spans="1:12" x14ac:dyDescent="0.3">
      <c r="A17574" s="82" t="str">
        <f t="shared" si="548"/>
        <v>2020</v>
      </c>
      <c r="B17574" s="260" t="s">
        <v>2228</v>
      </c>
      <c r="C17574" s="261" t="s">
        <v>138</v>
      </c>
      <c r="D17574" s="74" t="str">
        <f t="shared" si="549"/>
        <v>mar/2020</v>
      </c>
      <c r="E17574" s="264">
        <v>43902</v>
      </c>
      <c r="F17574" s="282">
        <v>679</v>
      </c>
      <c r="G17574" s="282" t="s">
        <v>2229</v>
      </c>
      <c r="H17574" s="265" t="s">
        <v>5157</v>
      </c>
      <c r="I17574" s="265" t="s">
        <v>116</v>
      </c>
      <c r="J17574" s="266">
        <v>-8719.2199999999993</v>
      </c>
      <c r="K17574" s="83" t="str">
        <f>IFERROR(IFERROR(VLOOKUP(I17574,'DE-PARA'!B:D,3,0),VLOOKUP(I17574,'DE-PARA'!C:D,2,0)),"NÃO ENCONTRADO")</f>
        <v>Serviços</v>
      </c>
      <c r="L17574" s="50" t="str">
        <f>VLOOKUP(K17574,'Base -Receita-Despesa'!$B:$AS,1,FALSE)</f>
        <v>Serviços</v>
      </c>
    </row>
    <row r="17575" spans="1:12" x14ac:dyDescent="0.3">
      <c r="A17575" s="82" t="str">
        <f t="shared" si="548"/>
        <v>2020</v>
      </c>
      <c r="B17575" s="260" t="s">
        <v>2228</v>
      </c>
      <c r="C17575" s="261" t="s">
        <v>138</v>
      </c>
      <c r="D17575" s="74" t="str">
        <f t="shared" si="549"/>
        <v>mar/2020</v>
      </c>
      <c r="E17575" s="264">
        <v>43902</v>
      </c>
      <c r="F17575" s="282" t="s">
        <v>5294</v>
      </c>
      <c r="G17575" s="282" t="s">
        <v>2229</v>
      </c>
      <c r="H17575" s="265" t="s">
        <v>5129</v>
      </c>
      <c r="I17575" s="265" t="s">
        <v>176</v>
      </c>
      <c r="J17575" s="266">
        <v>-2600.1</v>
      </c>
      <c r="K17575" s="83" t="str">
        <f>IFERROR(IFERROR(VLOOKUP(I17575,'DE-PARA'!B:D,3,0),VLOOKUP(I17575,'DE-PARA'!C:D,2,0)),"NÃO ENCONTRADO")</f>
        <v>Pessoal</v>
      </c>
      <c r="L17575" s="50" t="str">
        <f>VLOOKUP(K17575,'Base -Receita-Despesa'!$B:$AS,1,FALSE)</f>
        <v>Pessoal</v>
      </c>
    </row>
    <row r="17576" spans="1:12" x14ac:dyDescent="0.3">
      <c r="A17576" s="82" t="str">
        <f t="shared" si="548"/>
        <v>2020</v>
      </c>
      <c r="B17576" s="260" t="s">
        <v>2228</v>
      </c>
      <c r="C17576" s="261" t="s">
        <v>138</v>
      </c>
      <c r="D17576" s="74" t="str">
        <f t="shared" si="549"/>
        <v>mar/2020</v>
      </c>
      <c r="E17576" s="264">
        <v>43902</v>
      </c>
      <c r="F17576" s="282" t="s">
        <v>1261</v>
      </c>
      <c r="G17576" s="282" t="s">
        <v>2229</v>
      </c>
      <c r="H17576" s="265" t="s">
        <v>2250</v>
      </c>
      <c r="I17576" s="265" t="s">
        <v>135</v>
      </c>
      <c r="J17576" s="265">
        <v>-9.5</v>
      </c>
      <c r="K17576" s="83" t="str">
        <f>IFERROR(IFERROR(VLOOKUP(I17576,'DE-PARA'!B:D,3,0),VLOOKUP(I17576,'DE-PARA'!C:D,2,0)),"NÃO ENCONTRADO")</f>
        <v>Outras Saídas</v>
      </c>
      <c r="L17576" s="50" t="str">
        <f>VLOOKUP(K17576,'Base -Receita-Despesa'!$B:$AS,1,FALSE)</f>
        <v>Outras Saídas</v>
      </c>
    </row>
    <row r="17577" spans="1:12" x14ac:dyDescent="0.3">
      <c r="A17577" s="82" t="str">
        <f t="shared" si="548"/>
        <v>2020</v>
      </c>
      <c r="B17577" s="260" t="s">
        <v>2228</v>
      </c>
      <c r="C17577" s="261" t="s">
        <v>138</v>
      </c>
      <c r="D17577" s="74" t="str">
        <f t="shared" si="549"/>
        <v>mar/2020</v>
      </c>
      <c r="E17577" s="264">
        <v>43902</v>
      </c>
      <c r="F17577" s="282" t="s">
        <v>1261</v>
      </c>
      <c r="G17577" s="282" t="s">
        <v>2229</v>
      </c>
      <c r="H17577" s="265" t="s">
        <v>2250</v>
      </c>
      <c r="I17577" s="265" t="s">
        <v>135</v>
      </c>
      <c r="J17577" s="265">
        <v>-9.5</v>
      </c>
      <c r="K17577" s="83" t="str">
        <f>IFERROR(IFERROR(VLOOKUP(I17577,'DE-PARA'!B:D,3,0),VLOOKUP(I17577,'DE-PARA'!C:D,2,0)),"NÃO ENCONTRADO")</f>
        <v>Outras Saídas</v>
      </c>
      <c r="L17577" s="50" t="str">
        <f>VLOOKUP(K17577,'Base -Receita-Despesa'!$B:$AS,1,FALSE)</f>
        <v>Outras Saídas</v>
      </c>
    </row>
    <row r="17578" spans="1:12" x14ac:dyDescent="0.3">
      <c r="A17578" s="82" t="str">
        <f t="shared" ref="A17578:A17641" si="550">IF(K17578="NÃO ENCONTRADO",0,RIGHT(D17578,4))</f>
        <v>2020</v>
      </c>
      <c r="B17578" s="260" t="s">
        <v>2228</v>
      </c>
      <c r="C17578" s="261" t="s">
        <v>138</v>
      </c>
      <c r="D17578" s="74" t="str">
        <f t="shared" si="549"/>
        <v>mar/2020</v>
      </c>
      <c r="E17578" s="264">
        <v>43902</v>
      </c>
      <c r="F17578" s="282" t="s">
        <v>1261</v>
      </c>
      <c r="G17578" s="282" t="s">
        <v>2229</v>
      </c>
      <c r="H17578" s="265" t="s">
        <v>2250</v>
      </c>
      <c r="I17578" s="265" t="s">
        <v>135</v>
      </c>
      <c r="J17578" s="265">
        <v>-9.5</v>
      </c>
      <c r="K17578" s="83" t="str">
        <f>IFERROR(IFERROR(VLOOKUP(I17578,'DE-PARA'!B:D,3,0),VLOOKUP(I17578,'DE-PARA'!C:D,2,0)),"NÃO ENCONTRADO")</f>
        <v>Outras Saídas</v>
      </c>
      <c r="L17578" s="50" t="str">
        <f>VLOOKUP(K17578,'Base -Receita-Despesa'!$B:$AS,1,FALSE)</f>
        <v>Outras Saídas</v>
      </c>
    </row>
    <row r="17579" spans="1:12" x14ac:dyDescent="0.3">
      <c r="A17579" s="82" t="str">
        <f t="shared" si="550"/>
        <v>2020</v>
      </c>
      <c r="B17579" s="260" t="s">
        <v>2228</v>
      </c>
      <c r="C17579" s="261" t="s">
        <v>138</v>
      </c>
      <c r="D17579" s="74" t="str">
        <f t="shared" si="549"/>
        <v>mar/2020</v>
      </c>
      <c r="E17579" s="264">
        <v>43902</v>
      </c>
      <c r="F17579" s="282" t="s">
        <v>1261</v>
      </c>
      <c r="G17579" s="282" t="s">
        <v>2229</v>
      </c>
      <c r="H17579" s="265" t="s">
        <v>2250</v>
      </c>
      <c r="I17579" s="265" t="s">
        <v>135</v>
      </c>
      <c r="J17579" s="265">
        <v>-9.5</v>
      </c>
      <c r="K17579" s="83" t="str">
        <f>IFERROR(IFERROR(VLOOKUP(I17579,'DE-PARA'!B:D,3,0),VLOOKUP(I17579,'DE-PARA'!C:D,2,0)),"NÃO ENCONTRADO")</f>
        <v>Outras Saídas</v>
      </c>
      <c r="L17579" s="50" t="str">
        <f>VLOOKUP(K17579,'Base -Receita-Despesa'!$B:$AS,1,FALSE)</f>
        <v>Outras Saídas</v>
      </c>
    </row>
    <row r="17580" spans="1:12" x14ac:dyDescent="0.3">
      <c r="A17580" s="82" t="str">
        <f t="shared" si="550"/>
        <v>2020</v>
      </c>
      <c r="B17580" s="260" t="s">
        <v>2228</v>
      </c>
      <c r="C17580" s="261" t="s">
        <v>138</v>
      </c>
      <c r="D17580" s="74" t="str">
        <f t="shared" si="549"/>
        <v>mar/2020</v>
      </c>
      <c r="E17580" s="264">
        <v>43902</v>
      </c>
      <c r="F17580" s="282" t="s">
        <v>1261</v>
      </c>
      <c r="G17580" s="282" t="s">
        <v>2229</v>
      </c>
      <c r="H17580" s="265" t="s">
        <v>2250</v>
      </c>
      <c r="I17580" s="265" t="s">
        <v>135</v>
      </c>
      <c r="J17580" s="265">
        <v>-9.5</v>
      </c>
      <c r="K17580" s="83" t="str">
        <f>IFERROR(IFERROR(VLOOKUP(I17580,'DE-PARA'!B:D,3,0),VLOOKUP(I17580,'DE-PARA'!C:D,2,0)),"NÃO ENCONTRADO")</f>
        <v>Outras Saídas</v>
      </c>
      <c r="L17580" s="50" t="str">
        <f>VLOOKUP(K17580,'Base -Receita-Despesa'!$B:$AS,1,FALSE)</f>
        <v>Outras Saídas</v>
      </c>
    </row>
    <row r="17581" spans="1:12" x14ac:dyDescent="0.3">
      <c r="A17581" s="82" t="str">
        <f t="shared" si="550"/>
        <v>2020</v>
      </c>
      <c r="B17581" s="260" t="s">
        <v>2228</v>
      </c>
      <c r="C17581" s="261" t="s">
        <v>138</v>
      </c>
      <c r="D17581" s="74" t="str">
        <f t="shared" si="549"/>
        <v>mar/2020</v>
      </c>
      <c r="E17581" s="264">
        <v>43902</v>
      </c>
      <c r="F17581" s="282" t="s">
        <v>1261</v>
      </c>
      <c r="G17581" s="282" t="s">
        <v>2229</v>
      </c>
      <c r="H17581" s="265" t="s">
        <v>2250</v>
      </c>
      <c r="I17581" s="265" t="s">
        <v>135</v>
      </c>
      <c r="J17581" s="265">
        <v>-9.5</v>
      </c>
      <c r="K17581" s="83" t="str">
        <f>IFERROR(IFERROR(VLOOKUP(I17581,'DE-PARA'!B:D,3,0),VLOOKUP(I17581,'DE-PARA'!C:D,2,0)),"NÃO ENCONTRADO")</f>
        <v>Outras Saídas</v>
      </c>
      <c r="L17581" s="50" t="str">
        <f>VLOOKUP(K17581,'Base -Receita-Despesa'!$B:$AS,1,FALSE)</f>
        <v>Outras Saídas</v>
      </c>
    </row>
    <row r="17582" spans="1:12" x14ac:dyDescent="0.3">
      <c r="A17582" s="82" t="str">
        <f t="shared" si="550"/>
        <v>2020</v>
      </c>
      <c r="B17582" s="260" t="s">
        <v>2228</v>
      </c>
      <c r="C17582" s="261" t="s">
        <v>138</v>
      </c>
      <c r="D17582" s="74" t="str">
        <f t="shared" si="549"/>
        <v>mar/2020</v>
      </c>
      <c r="E17582" s="264">
        <v>43902</v>
      </c>
      <c r="F17582" s="282" t="s">
        <v>1261</v>
      </c>
      <c r="G17582" s="282" t="s">
        <v>2229</v>
      </c>
      <c r="H17582" s="265" t="s">
        <v>2250</v>
      </c>
      <c r="I17582" s="265" t="s">
        <v>135</v>
      </c>
      <c r="J17582" s="265">
        <v>-9.5</v>
      </c>
      <c r="K17582" s="83" t="str">
        <f>IFERROR(IFERROR(VLOOKUP(I17582,'DE-PARA'!B:D,3,0),VLOOKUP(I17582,'DE-PARA'!C:D,2,0)),"NÃO ENCONTRADO")</f>
        <v>Outras Saídas</v>
      </c>
      <c r="L17582" s="50" t="str">
        <f>VLOOKUP(K17582,'Base -Receita-Despesa'!$B:$AS,1,FALSE)</f>
        <v>Outras Saídas</v>
      </c>
    </row>
    <row r="17583" spans="1:12" x14ac:dyDescent="0.3">
      <c r="A17583" s="82" t="str">
        <f t="shared" si="550"/>
        <v>2020</v>
      </c>
      <c r="B17583" s="260" t="s">
        <v>2228</v>
      </c>
      <c r="C17583" s="261" t="s">
        <v>138</v>
      </c>
      <c r="D17583" s="74" t="str">
        <f t="shared" si="549"/>
        <v>mar/2020</v>
      </c>
      <c r="E17583" s="264">
        <v>43902</v>
      </c>
      <c r="F17583" s="282" t="s">
        <v>1261</v>
      </c>
      <c r="G17583" s="282" t="s">
        <v>2229</v>
      </c>
      <c r="H17583" s="265" t="s">
        <v>2250</v>
      </c>
      <c r="I17583" s="265" t="s">
        <v>135</v>
      </c>
      <c r="J17583" s="265">
        <v>-9.5</v>
      </c>
      <c r="K17583" s="83" t="str">
        <f>IFERROR(IFERROR(VLOOKUP(I17583,'DE-PARA'!B:D,3,0),VLOOKUP(I17583,'DE-PARA'!C:D,2,0)),"NÃO ENCONTRADO")</f>
        <v>Outras Saídas</v>
      </c>
      <c r="L17583" s="50" t="str">
        <f>VLOOKUP(K17583,'Base -Receita-Despesa'!$B:$AS,1,FALSE)</f>
        <v>Outras Saídas</v>
      </c>
    </row>
    <row r="17584" spans="1:12" x14ac:dyDescent="0.3">
      <c r="A17584" s="82" t="str">
        <f t="shared" si="550"/>
        <v>2020</v>
      </c>
      <c r="B17584" s="260" t="s">
        <v>2228</v>
      </c>
      <c r="C17584" s="261" t="s">
        <v>138</v>
      </c>
      <c r="D17584" s="74" t="str">
        <f t="shared" si="549"/>
        <v>mar/2020</v>
      </c>
      <c r="E17584" s="264">
        <v>43902</v>
      </c>
      <c r="F17584" s="282" t="s">
        <v>1261</v>
      </c>
      <c r="G17584" s="282" t="s">
        <v>2229</v>
      </c>
      <c r="H17584" s="265" t="s">
        <v>2250</v>
      </c>
      <c r="I17584" s="265" t="s">
        <v>135</v>
      </c>
      <c r="J17584" s="265">
        <v>-9.5</v>
      </c>
      <c r="K17584" s="83" t="str">
        <f>IFERROR(IFERROR(VLOOKUP(I17584,'DE-PARA'!B:D,3,0),VLOOKUP(I17584,'DE-PARA'!C:D,2,0)),"NÃO ENCONTRADO")</f>
        <v>Outras Saídas</v>
      </c>
      <c r="L17584" s="50" t="str">
        <f>VLOOKUP(K17584,'Base -Receita-Despesa'!$B:$AS,1,FALSE)</f>
        <v>Outras Saídas</v>
      </c>
    </row>
    <row r="17585" spans="1:12" x14ac:dyDescent="0.3">
      <c r="A17585" s="82" t="str">
        <f t="shared" si="550"/>
        <v>2020</v>
      </c>
      <c r="B17585" s="260" t="s">
        <v>2228</v>
      </c>
      <c r="C17585" s="261" t="s">
        <v>138</v>
      </c>
      <c r="D17585" s="74" t="str">
        <f t="shared" si="549"/>
        <v>mar/2020</v>
      </c>
      <c r="E17585" s="264">
        <v>43902</v>
      </c>
      <c r="F17585" s="282" t="s">
        <v>3376</v>
      </c>
      <c r="G17585" s="282" t="s">
        <v>2229</v>
      </c>
      <c r="H17585" s="265" t="s">
        <v>3770</v>
      </c>
      <c r="I17585" s="265" t="s">
        <v>130</v>
      </c>
      <c r="J17585" s="266">
        <v>-20142.98</v>
      </c>
      <c r="K17585" s="83" t="str">
        <f>IFERROR(IFERROR(VLOOKUP(I17585,'DE-PARA'!B:D,3,0),VLOOKUP(I17585,'DE-PARA'!C:D,2,0)),"NÃO ENCONTRADO")</f>
        <v>Rescisões Trabalhistas</v>
      </c>
      <c r="L17585" s="50" t="str">
        <f>VLOOKUP(K17585,'Base -Receita-Despesa'!$B:$AS,1,FALSE)</f>
        <v>Rescisões Trabalhistas</v>
      </c>
    </row>
    <row r="17586" spans="1:12" x14ac:dyDescent="0.3">
      <c r="A17586" s="82" t="str">
        <f t="shared" si="550"/>
        <v>2020</v>
      </c>
      <c r="B17586" s="260" t="s">
        <v>2228</v>
      </c>
      <c r="C17586" s="261" t="s">
        <v>138</v>
      </c>
      <c r="D17586" s="74" t="str">
        <f t="shared" si="549"/>
        <v>mar/2020</v>
      </c>
      <c r="E17586" s="264">
        <v>43902</v>
      </c>
      <c r="F17586" s="282" t="s">
        <v>1261</v>
      </c>
      <c r="G17586" s="282" t="s">
        <v>2229</v>
      </c>
      <c r="H17586" s="265" t="s">
        <v>262</v>
      </c>
      <c r="I17586" s="265" t="s">
        <v>135</v>
      </c>
      <c r="J17586" s="265">
        <v>-231.24</v>
      </c>
      <c r="K17586" s="83" t="str">
        <f>IFERROR(IFERROR(VLOOKUP(I17586,'DE-PARA'!B:D,3,0),VLOOKUP(I17586,'DE-PARA'!C:D,2,0)),"NÃO ENCONTRADO")</f>
        <v>Outras Saídas</v>
      </c>
      <c r="L17586" s="50" t="str">
        <f>VLOOKUP(K17586,'Base -Receita-Despesa'!$B:$AS,1,FALSE)</f>
        <v>Outras Saídas</v>
      </c>
    </row>
    <row r="17587" spans="1:12" x14ac:dyDescent="0.3">
      <c r="A17587" s="82" t="str">
        <f t="shared" si="550"/>
        <v>2020</v>
      </c>
      <c r="B17587" s="260" t="s">
        <v>2240</v>
      </c>
      <c r="C17587" s="261" t="s">
        <v>138</v>
      </c>
      <c r="D17587" s="74" t="str">
        <f t="shared" si="549"/>
        <v>mar/2020</v>
      </c>
      <c r="E17587" s="264">
        <v>43903</v>
      </c>
      <c r="F17587" s="282" t="s">
        <v>1261</v>
      </c>
      <c r="G17587" s="282" t="s">
        <v>2229</v>
      </c>
      <c r="H17587" s="265" t="s">
        <v>4532</v>
      </c>
      <c r="I17587" s="265" t="s">
        <v>135</v>
      </c>
      <c r="J17587" s="267">
        <v>-1.5</v>
      </c>
      <c r="K17587" s="83" t="str">
        <f>IFERROR(IFERROR(VLOOKUP(I17587,'DE-PARA'!B:D,3,0),VLOOKUP(I17587,'DE-PARA'!C:D,2,0)),"NÃO ENCONTRADO")</f>
        <v>Outras Saídas</v>
      </c>
      <c r="L17587" s="50" t="str">
        <f>VLOOKUP(K17587,'Base -Receita-Despesa'!$B:$AS,1,FALSE)</f>
        <v>Outras Saídas</v>
      </c>
    </row>
    <row r="17588" spans="1:12" x14ac:dyDescent="0.3">
      <c r="A17588" s="82" t="str">
        <f t="shared" si="550"/>
        <v>2020</v>
      </c>
      <c r="B17588" s="260" t="s">
        <v>2240</v>
      </c>
      <c r="C17588" s="261" t="s">
        <v>138</v>
      </c>
      <c r="D17588" s="74" t="str">
        <f t="shared" si="549"/>
        <v>mar/2020</v>
      </c>
      <c r="E17588" s="264">
        <v>43903</v>
      </c>
      <c r="F17588" s="282" t="s">
        <v>1070</v>
      </c>
      <c r="G17588" s="282" t="s">
        <v>2229</v>
      </c>
      <c r="H17588" s="265" t="s">
        <v>1071</v>
      </c>
      <c r="I17588" s="265" t="s">
        <v>2237</v>
      </c>
      <c r="J17588" s="267">
        <v>1.5</v>
      </c>
      <c r="K17588" s="83" t="str">
        <f>IFERROR(IFERROR(VLOOKUP(I17588,'DE-PARA'!B:D,3,0),VLOOKUP(I17588,'DE-PARA'!C:D,2,0)),"NÃO ENCONTRADO")</f>
        <v>Entrada Conta Aplicação (+)</v>
      </c>
      <c r="L17588" s="50" t="str">
        <f>VLOOKUP(K17588,'Base -Receita-Despesa'!$B:$AS,1,FALSE)</f>
        <v>ENTRADA CONTA APLICAÇÃO (+)</v>
      </c>
    </row>
    <row r="17589" spans="1:12" x14ac:dyDescent="0.3">
      <c r="A17589" s="82" t="str">
        <f t="shared" si="550"/>
        <v>2020</v>
      </c>
      <c r="B17589" s="260" t="s">
        <v>2228</v>
      </c>
      <c r="C17589" s="261" t="s">
        <v>138</v>
      </c>
      <c r="D17589" s="74" t="str">
        <f t="shared" si="549"/>
        <v>mar/2020</v>
      </c>
      <c r="E17589" s="264">
        <v>43903</v>
      </c>
      <c r="F17589" s="282" t="s">
        <v>5130</v>
      </c>
      <c r="G17589" s="282" t="s">
        <v>2229</v>
      </c>
      <c r="H17589" s="265" t="s">
        <v>72</v>
      </c>
      <c r="I17589" s="265" t="s">
        <v>1064</v>
      </c>
      <c r="J17589" s="266">
        <v>-2610985.66</v>
      </c>
      <c r="K17589" s="83" t="str">
        <f>IFERROR(IFERROR(VLOOKUP(I17589,'DE-PARA'!B:D,3,0),VLOOKUP(I17589,'DE-PARA'!C:D,2,0)),"NÃO ENCONTRADO")</f>
        <v>Saídas Da C/A Por Regates (-)</v>
      </c>
      <c r="L17589" s="50" t="str">
        <f>VLOOKUP(K17589,'Base -Receita-Despesa'!$B:$AS,1,FALSE)</f>
        <v>SAÍDAS DA C/A POR REGATES (-)</v>
      </c>
    </row>
    <row r="17590" spans="1:12" x14ac:dyDescent="0.3">
      <c r="A17590" s="82" t="str">
        <f t="shared" si="550"/>
        <v>2020</v>
      </c>
      <c r="B17590" s="260" t="s">
        <v>2228</v>
      </c>
      <c r="C17590" s="261" t="s">
        <v>138</v>
      </c>
      <c r="D17590" s="74" t="str">
        <f t="shared" si="549"/>
        <v>mar/2020</v>
      </c>
      <c r="E17590" s="264">
        <v>43903</v>
      </c>
      <c r="F17590" s="282">
        <v>8</v>
      </c>
      <c r="G17590" s="282" t="s">
        <v>2229</v>
      </c>
      <c r="H17590" s="265" t="s">
        <v>5295</v>
      </c>
      <c r="I17590" s="280" t="s">
        <v>241</v>
      </c>
      <c r="J17590" s="265">
        <v>165</v>
      </c>
      <c r="K17590" s="83" t="str">
        <f>IFERROR(IFERROR(VLOOKUP(I17590,'DE-PARA'!B:D,3,0),VLOOKUP(I17590,'DE-PARA'!C:D,2,0)),"NÃO ENCONTRADO")</f>
        <v>Serviços</v>
      </c>
      <c r="L17590" s="50" t="str">
        <f>VLOOKUP(K17590,'Base -Receita-Despesa'!$B:$AS,1,FALSE)</f>
        <v>Serviços</v>
      </c>
    </row>
    <row r="17591" spans="1:12" x14ac:dyDescent="0.3">
      <c r="A17591" s="82" t="str">
        <f t="shared" si="550"/>
        <v>2020</v>
      </c>
      <c r="B17591" s="260" t="s">
        <v>2228</v>
      </c>
      <c r="C17591" s="261" t="s">
        <v>138</v>
      </c>
      <c r="D17591" s="74" t="str">
        <f t="shared" si="549"/>
        <v>mar/2020</v>
      </c>
      <c r="E17591" s="264">
        <v>43903</v>
      </c>
      <c r="F17591" s="282">
        <v>11</v>
      </c>
      <c r="G17591" s="282" t="s">
        <v>2229</v>
      </c>
      <c r="H17591" s="265" t="s">
        <v>5295</v>
      </c>
      <c r="I17591" s="265" t="s">
        <v>177</v>
      </c>
      <c r="J17591" s="265">
        <v>694</v>
      </c>
      <c r="K17591" s="83" t="str">
        <f>IFERROR(IFERROR(VLOOKUP(I17591,'DE-PARA'!B:D,3,0),VLOOKUP(I17591,'DE-PARA'!C:D,2,0)),"NÃO ENCONTRADO")</f>
        <v>Serviços</v>
      </c>
      <c r="L17591" s="50" t="str">
        <f>VLOOKUP(K17591,'Base -Receita-Despesa'!$B:$AS,1,FALSE)</f>
        <v>Serviços</v>
      </c>
    </row>
    <row r="17592" spans="1:12" x14ac:dyDescent="0.3">
      <c r="A17592" s="82" t="str">
        <f t="shared" si="550"/>
        <v>2020</v>
      </c>
      <c r="B17592" s="260" t="s">
        <v>2228</v>
      </c>
      <c r="C17592" s="261" t="s">
        <v>138</v>
      </c>
      <c r="D17592" s="74" t="str">
        <f t="shared" si="549"/>
        <v>mar/2020</v>
      </c>
      <c r="E17592" s="264">
        <v>43903</v>
      </c>
      <c r="F17592" s="282" t="s">
        <v>4412</v>
      </c>
      <c r="G17592" s="282" t="s">
        <v>2229</v>
      </c>
      <c r="H17592" s="265" t="s">
        <v>4238</v>
      </c>
      <c r="I17592" s="265" t="s">
        <v>128</v>
      </c>
      <c r="J17592" s="266">
        <v>-1439.54</v>
      </c>
      <c r="K17592" s="83" t="str">
        <f>IFERROR(IFERROR(VLOOKUP(I17592,'DE-PARA'!B:D,3,0),VLOOKUP(I17592,'DE-PARA'!C:D,2,0)),"NÃO ENCONTRADO")</f>
        <v>Encargos sobre Folha de Pagamento</v>
      </c>
      <c r="L17592" s="50" t="str">
        <f>VLOOKUP(K17592,'Base -Receita-Despesa'!$B:$AS,1,FALSE)</f>
        <v>Encargos sobre Folha de Pagamento</v>
      </c>
    </row>
    <row r="17593" spans="1:12" x14ac:dyDescent="0.3">
      <c r="A17593" s="82" t="str">
        <f t="shared" si="550"/>
        <v>2020</v>
      </c>
      <c r="B17593" s="260" t="s">
        <v>2228</v>
      </c>
      <c r="C17593" s="261" t="s">
        <v>138</v>
      </c>
      <c r="D17593" s="74" t="str">
        <f t="shared" si="549"/>
        <v>mar/2020</v>
      </c>
      <c r="E17593" s="264">
        <v>43903</v>
      </c>
      <c r="F17593" s="282" t="s">
        <v>4587</v>
      </c>
      <c r="G17593" s="282" t="s">
        <v>4804</v>
      </c>
      <c r="H17593" s="265" t="s">
        <v>837</v>
      </c>
      <c r="I17593" s="265" t="s">
        <v>2214</v>
      </c>
      <c r="J17593" s="265">
        <v>-131.19</v>
      </c>
      <c r="K17593" s="83" t="str">
        <f>IFERROR(IFERROR(VLOOKUP(I17593,'DE-PARA'!B:D,3,0),VLOOKUP(I17593,'DE-PARA'!C:D,2,0)),"NÃO ENCONTRADO")</f>
        <v>Outras Saídas</v>
      </c>
      <c r="L17593" s="50" t="str">
        <f>VLOOKUP(K17593,'Base -Receita-Despesa'!$B:$AS,1,FALSE)</f>
        <v>Outras Saídas</v>
      </c>
    </row>
    <row r="17594" spans="1:12" x14ac:dyDescent="0.3">
      <c r="A17594" s="82" t="str">
        <f t="shared" si="550"/>
        <v>2020</v>
      </c>
      <c r="B17594" s="260" t="s">
        <v>2228</v>
      </c>
      <c r="C17594" s="261" t="s">
        <v>138</v>
      </c>
      <c r="D17594" s="74" t="str">
        <f t="shared" si="549"/>
        <v>mar/2020</v>
      </c>
      <c r="E17594" s="264">
        <v>43903</v>
      </c>
      <c r="F17594" s="282" t="s">
        <v>4587</v>
      </c>
      <c r="G17594" s="282" t="s">
        <v>5296</v>
      </c>
      <c r="H17594" s="265" t="s">
        <v>1044</v>
      </c>
      <c r="I17594" s="265" t="s">
        <v>2214</v>
      </c>
      <c r="J17594" s="265">
        <v>-600</v>
      </c>
      <c r="K17594" s="83" t="str">
        <f>IFERROR(IFERROR(VLOOKUP(I17594,'DE-PARA'!B:D,3,0),VLOOKUP(I17594,'DE-PARA'!C:D,2,0)),"NÃO ENCONTRADO")</f>
        <v>Outras Saídas</v>
      </c>
      <c r="L17594" s="50" t="str">
        <f>VLOOKUP(K17594,'Base -Receita-Despesa'!$B:$AS,1,FALSE)</f>
        <v>Outras Saídas</v>
      </c>
    </row>
    <row r="17595" spans="1:12" x14ac:dyDescent="0.3">
      <c r="A17595" s="82" t="str">
        <f t="shared" si="550"/>
        <v>2020</v>
      </c>
      <c r="B17595" s="260" t="s">
        <v>2228</v>
      </c>
      <c r="C17595" s="261" t="s">
        <v>138</v>
      </c>
      <c r="D17595" s="74" t="str">
        <f t="shared" si="549"/>
        <v>mar/2020</v>
      </c>
      <c r="E17595" s="264">
        <v>43903</v>
      </c>
      <c r="F17595" s="282">
        <v>106</v>
      </c>
      <c r="G17595" s="282" t="s">
        <v>2229</v>
      </c>
      <c r="H17595" s="265" t="s">
        <v>4753</v>
      </c>
      <c r="I17595" s="265" t="s">
        <v>2176</v>
      </c>
      <c r="J17595" s="266">
        <v>-18679.900000000001</v>
      </c>
      <c r="K17595" s="83" t="str">
        <f>IFERROR(IFERROR(VLOOKUP(I17595,'DE-PARA'!B:D,3,0),VLOOKUP(I17595,'DE-PARA'!C:D,2,0)),"NÃO ENCONTRADO")</f>
        <v>Pessoal</v>
      </c>
      <c r="L17595" s="50" t="str">
        <f>VLOOKUP(K17595,'Base -Receita-Despesa'!$B:$AS,1,FALSE)</f>
        <v>Pessoal</v>
      </c>
    </row>
    <row r="17596" spans="1:12" x14ac:dyDescent="0.3">
      <c r="A17596" s="82" t="str">
        <f t="shared" si="550"/>
        <v>2020</v>
      </c>
      <c r="B17596" s="260" t="s">
        <v>2228</v>
      </c>
      <c r="C17596" s="261" t="s">
        <v>138</v>
      </c>
      <c r="D17596" s="74" t="str">
        <f t="shared" si="549"/>
        <v>mar/2020</v>
      </c>
      <c r="E17596" s="264">
        <v>43903</v>
      </c>
      <c r="F17596" s="282">
        <v>107</v>
      </c>
      <c r="G17596" s="282" t="s">
        <v>2229</v>
      </c>
      <c r="H17596" s="265" t="s">
        <v>4753</v>
      </c>
      <c r="I17596" s="265" t="s">
        <v>2176</v>
      </c>
      <c r="J17596" s="266">
        <v>-9045.64</v>
      </c>
      <c r="K17596" s="83" t="str">
        <f>IFERROR(IFERROR(VLOOKUP(I17596,'DE-PARA'!B:D,3,0),VLOOKUP(I17596,'DE-PARA'!C:D,2,0)),"NÃO ENCONTRADO")</f>
        <v>Pessoal</v>
      </c>
      <c r="L17596" s="50" t="str">
        <f>VLOOKUP(K17596,'Base -Receita-Despesa'!$B:$AS,1,FALSE)</f>
        <v>Pessoal</v>
      </c>
    </row>
    <row r="17597" spans="1:12" x14ac:dyDescent="0.3">
      <c r="A17597" s="82" t="str">
        <f t="shared" si="550"/>
        <v>2020</v>
      </c>
      <c r="B17597" s="260" t="s">
        <v>2228</v>
      </c>
      <c r="C17597" s="261" t="s">
        <v>138</v>
      </c>
      <c r="D17597" s="74" t="str">
        <f t="shared" si="549"/>
        <v>mar/2020</v>
      </c>
      <c r="E17597" s="264">
        <v>43903</v>
      </c>
      <c r="F17597" s="282">
        <v>108</v>
      </c>
      <c r="G17597" s="282" t="s">
        <v>2229</v>
      </c>
      <c r="H17597" s="265" t="s">
        <v>4753</v>
      </c>
      <c r="I17597" s="265" t="s">
        <v>2176</v>
      </c>
      <c r="J17597" s="266">
        <v>-199910.84</v>
      </c>
      <c r="K17597" s="83" t="str">
        <f>IFERROR(IFERROR(VLOOKUP(I17597,'DE-PARA'!B:D,3,0),VLOOKUP(I17597,'DE-PARA'!C:D,2,0)),"NÃO ENCONTRADO")</f>
        <v>Pessoal</v>
      </c>
      <c r="L17597" s="50" t="str">
        <f>VLOOKUP(K17597,'Base -Receita-Despesa'!$B:$AS,1,FALSE)</f>
        <v>Pessoal</v>
      </c>
    </row>
    <row r="17598" spans="1:12" x14ac:dyDescent="0.3">
      <c r="A17598" s="82" t="str">
        <f t="shared" si="550"/>
        <v>2020</v>
      </c>
      <c r="B17598" s="260" t="s">
        <v>2228</v>
      </c>
      <c r="C17598" s="261" t="s">
        <v>138</v>
      </c>
      <c r="D17598" s="74" t="str">
        <f t="shared" si="549"/>
        <v>mar/2020</v>
      </c>
      <c r="E17598" s="264">
        <v>43903</v>
      </c>
      <c r="F17598" s="282" t="s">
        <v>5297</v>
      </c>
      <c r="G17598" s="282" t="s">
        <v>2229</v>
      </c>
      <c r="H17598" s="265" t="s">
        <v>1391</v>
      </c>
      <c r="I17598" s="265" t="s">
        <v>176</v>
      </c>
      <c r="J17598" s="266">
        <v>-11911.5</v>
      </c>
      <c r="K17598" s="83" t="str">
        <f>IFERROR(IFERROR(VLOOKUP(I17598,'DE-PARA'!B:D,3,0),VLOOKUP(I17598,'DE-PARA'!C:D,2,0)),"NÃO ENCONTRADO")</f>
        <v>Pessoal</v>
      </c>
      <c r="L17598" s="50" t="str">
        <f>VLOOKUP(K17598,'Base -Receita-Despesa'!$B:$AS,1,FALSE)</f>
        <v>Pessoal</v>
      </c>
    </row>
    <row r="17599" spans="1:12" x14ac:dyDescent="0.3">
      <c r="A17599" s="82" t="str">
        <f t="shared" si="550"/>
        <v>2020</v>
      </c>
      <c r="B17599" s="260" t="s">
        <v>2228</v>
      </c>
      <c r="C17599" s="261" t="s">
        <v>138</v>
      </c>
      <c r="D17599" s="74" t="str">
        <f t="shared" si="549"/>
        <v>mar/2020</v>
      </c>
      <c r="E17599" s="264">
        <v>43903</v>
      </c>
      <c r="F17599" s="282">
        <v>8</v>
      </c>
      <c r="G17599" s="282" t="s">
        <v>2229</v>
      </c>
      <c r="H17599" s="265" t="s">
        <v>5295</v>
      </c>
      <c r="I17599" s="280" t="s">
        <v>241</v>
      </c>
      <c r="J17599" s="265">
        <v>-165</v>
      </c>
      <c r="K17599" s="83" t="str">
        <f>IFERROR(IFERROR(VLOOKUP(I17599,'DE-PARA'!B:D,3,0),VLOOKUP(I17599,'DE-PARA'!C:D,2,0)),"NÃO ENCONTRADO")</f>
        <v>Serviços</v>
      </c>
      <c r="L17599" s="50" t="str">
        <f>VLOOKUP(K17599,'Base -Receita-Despesa'!$B:$AS,1,FALSE)</f>
        <v>Serviços</v>
      </c>
    </row>
    <row r="17600" spans="1:12" x14ac:dyDescent="0.3">
      <c r="A17600" s="82" t="str">
        <f t="shared" si="550"/>
        <v>2020</v>
      </c>
      <c r="B17600" s="260" t="s">
        <v>2228</v>
      </c>
      <c r="C17600" s="261" t="s">
        <v>138</v>
      </c>
      <c r="D17600" s="74" t="str">
        <f t="shared" si="549"/>
        <v>mar/2020</v>
      </c>
      <c r="E17600" s="264">
        <v>43903</v>
      </c>
      <c r="F17600" s="282">
        <v>11</v>
      </c>
      <c r="G17600" s="282" t="s">
        <v>2229</v>
      </c>
      <c r="H17600" s="265" t="s">
        <v>5295</v>
      </c>
      <c r="I17600" s="265" t="s">
        <v>177</v>
      </c>
      <c r="J17600" s="265">
        <v>-694</v>
      </c>
      <c r="K17600" s="83" t="str">
        <f>IFERROR(IFERROR(VLOOKUP(I17600,'DE-PARA'!B:D,3,0),VLOOKUP(I17600,'DE-PARA'!C:D,2,0)),"NÃO ENCONTRADO")</f>
        <v>Serviços</v>
      </c>
      <c r="L17600" s="50" t="str">
        <f>VLOOKUP(K17600,'Base -Receita-Despesa'!$B:$AS,1,FALSE)</f>
        <v>Serviços</v>
      </c>
    </row>
    <row r="17601" spans="1:12" x14ac:dyDescent="0.3">
      <c r="A17601" s="82" t="str">
        <f t="shared" si="550"/>
        <v>2020</v>
      </c>
      <c r="B17601" s="260" t="s">
        <v>2228</v>
      </c>
      <c r="C17601" s="261" t="s">
        <v>138</v>
      </c>
      <c r="D17601" s="74" t="str">
        <f t="shared" si="549"/>
        <v>mar/2020</v>
      </c>
      <c r="E17601" s="264">
        <v>43903</v>
      </c>
      <c r="F17601" s="282">
        <v>4116</v>
      </c>
      <c r="G17601" s="282" t="s">
        <v>2229</v>
      </c>
      <c r="H17601" s="265" t="s">
        <v>5298</v>
      </c>
      <c r="I17601" s="265" t="s">
        <v>2182</v>
      </c>
      <c r="J17601" s="265">
        <v>-421.3</v>
      </c>
      <c r="K17601" s="83" t="str">
        <f>IFERROR(IFERROR(VLOOKUP(I17601,'DE-PARA'!B:D,3,0),VLOOKUP(I17601,'DE-PARA'!C:D,2,0)),"NÃO ENCONTRADO")</f>
        <v>Materiais</v>
      </c>
      <c r="L17601" s="50" t="str">
        <f>VLOOKUP(K17601,'Base -Receita-Despesa'!$B:$AS,1,FALSE)</f>
        <v>Materiais</v>
      </c>
    </row>
    <row r="17602" spans="1:12" x14ac:dyDescent="0.3">
      <c r="A17602" s="82" t="str">
        <f t="shared" si="550"/>
        <v>2020</v>
      </c>
      <c r="B17602" s="260" t="s">
        <v>2228</v>
      </c>
      <c r="C17602" s="261" t="s">
        <v>138</v>
      </c>
      <c r="D17602" s="74" t="str">
        <f t="shared" si="549"/>
        <v>mar/2020</v>
      </c>
      <c r="E17602" s="264">
        <v>43903</v>
      </c>
      <c r="F17602" s="282">
        <v>446</v>
      </c>
      <c r="G17602" s="282" t="s">
        <v>2229</v>
      </c>
      <c r="H17602" s="265" t="s">
        <v>5169</v>
      </c>
      <c r="I17602" s="265" t="s">
        <v>215</v>
      </c>
      <c r="J17602" s="266">
        <v>-11250</v>
      </c>
      <c r="K17602" s="83" t="str">
        <f>IFERROR(IFERROR(VLOOKUP(I17602,'DE-PARA'!B:D,3,0),VLOOKUP(I17602,'DE-PARA'!C:D,2,0)),"NÃO ENCONTRADO")</f>
        <v>Serviços</v>
      </c>
      <c r="L17602" s="50" t="str">
        <f>VLOOKUP(K17602,'Base -Receita-Despesa'!$B:$AS,1,FALSE)</f>
        <v>Serviços</v>
      </c>
    </row>
    <row r="17603" spans="1:12" x14ac:dyDescent="0.3">
      <c r="A17603" s="82" t="str">
        <f t="shared" si="550"/>
        <v>2020</v>
      </c>
      <c r="B17603" s="260" t="s">
        <v>2228</v>
      </c>
      <c r="C17603" s="261" t="s">
        <v>138</v>
      </c>
      <c r="D17603" s="74" t="str">
        <f t="shared" si="549"/>
        <v>mar/2020</v>
      </c>
      <c r="E17603" s="264">
        <v>43903</v>
      </c>
      <c r="F17603" s="282" t="s">
        <v>5299</v>
      </c>
      <c r="G17603" s="282" t="s">
        <v>2229</v>
      </c>
      <c r="H17603" s="265" t="s">
        <v>5209</v>
      </c>
      <c r="I17603" s="265" t="s">
        <v>176</v>
      </c>
      <c r="J17603" s="266">
        <v>-2087.6999999999998</v>
      </c>
      <c r="K17603" s="83" t="str">
        <f>IFERROR(IFERROR(VLOOKUP(I17603,'DE-PARA'!B:D,3,0),VLOOKUP(I17603,'DE-PARA'!C:D,2,0)),"NÃO ENCONTRADO")</f>
        <v>Pessoal</v>
      </c>
      <c r="L17603" s="50" t="str">
        <f>VLOOKUP(K17603,'Base -Receita-Despesa'!$B:$AS,1,FALSE)</f>
        <v>Pessoal</v>
      </c>
    </row>
    <row r="17604" spans="1:12" x14ac:dyDescent="0.3">
      <c r="A17604" s="82" t="str">
        <f t="shared" si="550"/>
        <v>2020</v>
      </c>
      <c r="B17604" s="260" t="s">
        <v>2228</v>
      </c>
      <c r="C17604" s="261" t="s">
        <v>138</v>
      </c>
      <c r="D17604" s="74" t="str">
        <f t="shared" ref="D17604:D17667" si="551">TEXT(E17604,"mmm/aaaa")</f>
        <v>mar/2020</v>
      </c>
      <c r="E17604" s="264">
        <v>43903</v>
      </c>
      <c r="F17604" s="282">
        <v>231</v>
      </c>
      <c r="G17604" s="282" t="s">
        <v>2229</v>
      </c>
      <c r="H17604" s="265" t="s">
        <v>5300</v>
      </c>
      <c r="I17604" s="280" t="s">
        <v>241</v>
      </c>
      <c r="J17604" s="266">
        <v>-2060</v>
      </c>
      <c r="K17604" s="83" t="str">
        <f>IFERROR(IFERROR(VLOOKUP(I17604,'DE-PARA'!B:D,3,0),VLOOKUP(I17604,'DE-PARA'!C:D,2,0)),"NÃO ENCONTRADO")</f>
        <v>Serviços</v>
      </c>
      <c r="L17604" s="50" t="str">
        <f>VLOOKUP(K17604,'Base -Receita-Despesa'!$B:$AS,1,FALSE)</f>
        <v>Serviços</v>
      </c>
    </row>
    <row r="17605" spans="1:12" x14ac:dyDescent="0.3">
      <c r="A17605" s="82" t="str">
        <f t="shared" si="550"/>
        <v>2020</v>
      </c>
      <c r="B17605" s="260" t="s">
        <v>2228</v>
      </c>
      <c r="C17605" s="261" t="s">
        <v>138</v>
      </c>
      <c r="D17605" s="74" t="str">
        <f t="shared" si="551"/>
        <v>mar/2020</v>
      </c>
      <c r="E17605" s="264">
        <v>43903</v>
      </c>
      <c r="F17605" s="282">
        <v>10021</v>
      </c>
      <c r="G17605" s="282" t="s">
        <v>2229</v>
      </c>
      <c r="H17605" s="265" t="s">
        <v>5301</v>
      </c>
      <c r="I17605" s="265" t="s">
        <v>2182</v>
      </c>
      <c r="J17605" s="266">
        <v>-13635</v>
      </c>
      <c r="K17605" s="83" t="str">
        <f>IFERROR(IFERROR(VLOOKUP(I17605,'DE-PARA'!B:D,3,0),VLOOKUP(I17605,'DE-PARA'!C:D,2,0)),"NÃO ENCONTRADO")</f>
        <v>Materiais</v>
      </c>
      <c r="L17605" s="50" t="str">
        <f>VLOOKUP(K17605,'Base -Receita-Despesa'!$B:$AS,1,FALSE)</f>
        <v>Materiais</v>
      </c>
    </row>
    <row r="17606" spans="1:12" x14ac:dyDescent="0.3">
      <c r="A17606" s="82" t="str">
        <f t="shared" si="550"/>
        <v>2020</v>
      </c>
      <c r="B17606" s="260" t="s">
        <v>2228</v>
      </c>
      <c r="C17606" s="261" t="s">
        <v>138</v>
      </c>
      <c r="D17606" s="74" t="str">
        <f t="shared" si="551"/>
        <v>mar/2020</v>
      </c>
      <c r="E17606" s="264">
        <v>43903</v>
      </c>
      <c r="F17606" s="282" t="s">
        <v>3376</v>
      </c>
      <c r="G17606" s="282" t="s">
        <v>2229</v>
      </c>
      <c r="H17606" s="265" t="s">
        <v>4238</v>
      </c>
      <c r="I17606" s="265" t="s">
        <v>130</v>
      </c>
      <c r="J17606" s="266">
        <v>-4190.32</v>
      </c>
      <c r="K17606" s="83" t="str">
        <f>IFERROR(IFERROR(VLOOKUP(I17606,'DE-PARA'!B:D,3,0),VLOOKUP(I17606,'DE-PARA'!C:D,2,0)),"NÃO ENCONTRADO")</f>
        <v>Rescisões Trabalhistas</v>
      </c>
      <c r="L17606" s="50" t="str">
        <f>VLOOKUP(K17606,'Base -Receita-Despesa'!$B:$AS,1,FALSE)</f>
        <v>Rescisões Trabalhistas</v>
      </c>
    </row>
    <row r="17607" spans="1:12" x14ac:dyDescent="0.3">
      <c r="A17607" s="82" t="str">
        <f t="shared" si="550"/>
        <v>2020</v>
      </c>
      <c r="B17607" s="260" t="s">
        <v>2228</v>
      </c>
      <c r="C17607" s="261" t="s">
        <v>138</v>
      </c>
      <c r="D17607" s="74" t="str">
        <f t="shared" si="551"/>
        <v>mar/2020</v>
      </c>
      <c r="E17607" s="264">
        <v>43903</v>
      </c>
      <c r="F17607" s="282" t="s">
        <v>1261</v>
      </c>
      <c r="G17607" s="282" t="s">
        <v>2229</v>
      </c>
      <c r="H17607" s="265" t="s">
        <v>2250</v>
      </c>
      <c r="I17607" s="265" t="s">
        <v>135</v>
      </c>
      <c r="J17607" s="265">
        <v>-9.5</v>
      </c>
      <c r="K17607" s="83" t="str">
        <f>IFERROR(IFERROR(VLOOKUP(I17607,'DE-PARA'!B:D,3,0),VLOOKUP(I17607,'DE-PARA'!C:D,2,0)),"NÃO ENCONTRADO")</f>
        <v>Outras Saídas</v>
      </c>
      <c r="L17607" s="50" t="str">
        <f>VLOOKUP(K17607,'Base -Receita-Despesa'!$B:$AS,1,FALSE)</f>
        <v>Outras Saídas</v>
      </c>
    </row>
    <row r="17608" spans="1:12" x14ac:dyDescent="0.3">
      <c r="A17608" s="82" t="str">
        <f t="shared" si="550"/>
        <v>2020</v>
      </c>
      <c r="B17608" s="260" t="s">
        <v>2228</v>
      </c>
      <c r="C17608" s="261" t="s">
        <v>138</v>
      </c>
      <c r="D17608" s="74" t="str">
        <f t="shared" si="551"/>
        <v>mar/2020</v>
      </c>
      <c r="E17608" s="264">
        <v>43903</v>
      </c>
      <c r="F17608" s="282" t="s">
        <v>1261</v>
      </c>
      <c r="G17608" s="282" t="s">
        <v>2229</v>
      </c>
      <c r="H17608" s="265" t="s">
        <v>2250</v>
      </c>
      <c r="I17608" s="265" t="s">
        <v>135</v>
      </c>
      <c r="J17608" s="265">
        <v>-9.5</v>
      </c>
      <c r="K17608" s="83" t="str">
        <f>IFERROR(IFERROR(VLOOKUP(I17608,'DE-PARA'!B:D,3,0),VLOOKUP(I17608,'DE-PARA'!C:D,2,0)),"NÃO ENCONTRADO")</f>
        <v>Outras Saídas</v>
      </c>
      <c r="L17608" s="50" t="str">
        <f>VLOOKUP(K17608,'Base -Receita-Despesa'!$B:$AS,1,FALSE)</f>
        <v>Outras Saídas</v>
      </c>
    </row>
    <row r="17609" spans="1:12" x14ac:dyDescent="0.3">
      <c r="A17609" s="82" t="str">
        <f t="shared" si="550"/>
        <v>2020</v>
      </c>
      <c r="B17609" s="260" t="s">
        <v>2228</v>
      </c>
      <c r="C17609" s="261" t="s">
        <v>138</v>
      </c>
      <c r="D17609" s="74" t="str">
        <f t="shared" si="551"/>
        <v>mar/2020</v>
      </c>
      <c r="E17609" s="264">
        <v>43903</v>
      </c>
      <c r="F17609" s="282" t="s">
        <v>1261</v>
      </c>
      <c r="G17609" s="282" t="s">
        <v>2229</v>
      </c>
      <c r="H17609" s="265" t="s">
        <v>2250</v>
      </c>
      <c r="I17609" s="265" t="s">
        <v>135</v>
      </c>
      <c r="J17609" s="265">
        <v>-9.5</v>
      </c>
      <c r="K17609" s="83" t="str">
        <f>IFERROR(IFERROR(VLOOKUP(I17609,'DE-PARA'!B:D,3,0),VLOOKUP(I17609,'DE-PARA'!C:D,2,0)),"NÃO ENCONTRADO")</f>
        <v>Outras Saídas</v>
      </c>
      <c r="L17609" s="50" t="str">
        <f>VLOOKUP(K17609,'Base -Receita-Despesa'!$B:$AS,1,FALSE)</f>
        <v>Outras Saídas</v>
      </c>
    </row>
    <row r="17610" spans="1:12" x14ac:dyDescent="0.3">
      <c r="A17610" s="82" t="str">
        <f t="shared" si="550"/>
        <v>2020</v>
      </c>
      <c r="B17610" s="260" t="s">
        <v>2228</v>
      </c>
      <c r="C17610" s="261" t="s">
        <v>138</v>
      </c>
      <c r="D17610" s="74" t="str">
        <f t="shared" si="551"/>
        <v>mar/2020</v>
      </c>
      <c r="E17610" s="264">
        <v>43903</v>
      </c>
      <c r="F17610" s="282" t="s">
        <v>1261</v>
      </c>
      <c r="G17610" s="282" t="s">
        <v>2229</v>
      </c>
      <c r="H17610" s="265" t="s">
        <v>2250</v>
      </c>
      <c r="I17610" s="265" t="s">
        <v>135</v>
      </c>
      <c r="J17610" s="265">
        <v>-9.5</v>
      </c>
      <c r="K17610" s="83" t="str">
        <f>IFERROR(IFERROR(VLOOKUP(I17610,'DE-PARA'!B:D,3,0),VLOOKUP(I17610,'DE-PARA'!C:D,2,0)),"NÃO ENCONTRADO")</f>
        <v>Outras Saídas</v>
      </c>
      <c r="L17610" s="50" t="str">
        <f>VLOOKUP(K17610,'Base -Receita-Despesa'!$B:$AS,1,FALSE)</f>
        <v>Outras Saídas</v>
      </c>
    </row>
    <row r="17611" spans="1:12" x14ac:dyDescent="0.3">
      <c r="A17611" s="82" t="str">
        <f t="shared" si="550"/>
        <v>2020</v>
      </c>
      <c r="B17611" s="260" t="s">
        <v>2228</v>
      </c>
      <c r="C17611" s="261" t="s">
        <v>138</v>
      </c>
      <c r="D17611" s="74" t="str">
        <f t="shared" si="551"/>
        <v>mar/2020</v>
      </c>
      <c r="E17611" s="264">
        <v>43903</v>
      </c>
      <c r="F17611" s="282" t="s">
        <v>1261</v>
      </c>
      <c r="G17611" s="282" t="s">
        <v>2229</v>
      </c>
      <c r="H17611" s="265" t="s">
        <v>2250</v>
      </c>
      <c r="I17611" s="265" t="s">
        <v>135</v>
      </c>
      <c r="J17611" s="265">
        <v>-9.5</v>
      </c>
      <c r="K17611" s="83" t="str">
        <f>IFERROR(IFERROR(VLOOKUP(I17611,'DE-PARA'!B:D,3,0),VLOOKUP(I17611,'DE-PARA'!C:D,2,0)),"NÃO ENCONTRADO")</f>
        <v>Outras Saídas</v>
      </c>
      <c r="L17611" s="50" t="str">
        <f>VLOOKUP(K17611,'Base -Receita-Despesa'!$B:$AS,1,FALSE)</f>
        <v>Outras Saídas</v>
      </c>
    </row>
    <row r="17612" spans="1:12" x14ac:dyDescent="0.3">
      <c r="A17612" s="82" t="str">
        <f t="shared" si="550"/>
        <v>2020</v>
      </c>
      <c r="B17612" s="260" t="s">
        <v>2228</v>
      </c>
      <c r="C17612" s="261" t="s">
        <v>138</v>
      </c>
      <c r="D17612" s="74" t="str">
        <f t="shared" si="551"/>
        <v>mar/2020</v>
      </c>
      <c r="E17612" s="264">
        <v>43906</v>
      </c>
      <c r="F17612" s="282">
        <v>115132</v>
      </c>
      <c r="G17612" s="282" t="s">
        <v>2229</v>
      </c>
      <c r="H17612" s="265" t="s">
        <v>5140</v>
      </c>
      <c r="I17612" s="265" t="s">
        <v>2192</v>
      </c>
      <c r="J17612" s="266">
        <v>-4857.6400000000003</v>
      </c>
      <c r="K17612" s="83" t="str">
        <f>IFERROR(IFERROR(VLOOKUP(I17612,'DE-PARA'!B:D,3,0),VLOOKUP(I17612,'DE-PARA'!C:D,2,0)),"NÃO ENCONTRADO")</f>
        <v>Materiais</v>
      </c>
      <c r="L17612" s="50" t="str">
        <f>VLOOKUP(K17612,'Base -Receita-Despesa'!$B:$AS,1,FALSE)</f>
        <v>Materiais</v>
      </c>
    </row>
    <row r="17613" spans="1:12" x14ac:dyDescent="0.3">
      <c r="A17613" s="82" t="str">
        <f t="shared" si="550"/>
        <v>2020</v>
      </c>
      <c r="B17613" s="260" t="s">
        <v>2228</v>
      </c>
      <c r="C17613" s="261" t="s">
        <v>138</v>
      </c>
      <c r="D17613" s="74" t="str">
        <f t="shared" si="551"/>
        <v>mar/2020</v>
      </c>
      <c r="E17613" s="264">
        <v>43906</v>
      </c>
      <c r="F17613" s="282">
        <v>13495</v>
      </c>
      <c r="G17613" s="282" t="s">
        <v>2229</v>
      </c>
      <c r="H17613" s="265" t="s">
        <v>2890</v>
      </c>
      <c r="I17613" s="265" t="s">
        <v>2182</v>
      </c>
      <c r="J17613" s="265">
        <v>-955.35</v>
      </c>
      <c r="K17613" s="83" t="str">
        <f>IFERROR(IFERROR(VLOOKUP(I17613,'DE-PARA'!B:D,3,0),VLOOKUP(I17613,'DE-PARA'!C:D,2,0)),"NÃO ENCONTRADO")</f>
        <v>Materiais</v>
      </c>
      <c r="L17613" s="50" t="str">
        <f>VLOOKUP(K17613,'Base -Receita-Despesa'!$B:$AS,1,FALSE)</f>
        <v>Materiais</v>
      </c>
    </row>
    <row r="17614" spans="1:12" x14ac:dyDescent="0.3">
      <c r="A17614" s="82" t="str">
        <f t="shared" si="550"/>
        <v>2020</v>
      </c>
      <c r="B17614" s="260" t="s">
        <v>2228</v>
      </c>
      <c r="C17614" s="261" t="s">
        <v>138</v>
      </c>
      <c r="D17614" s="74" t="str">
        <f t="shared" si="551"/>
        <v>mar/2020</v>
      </c>
      <c r="E17614" s="264">
        <v>43906</v>
      </c>
      <c r="F17614" s="282">
        <v>13496</v>
      </c>
      <c r="G17614" s="282" t="s">
        <v>2229</v>
      </c>
      <c r="H17614" s="265" t="s">
        <v>2890</v>
      </c>
      <c r="I17614" s="265" t="s">
        <v>2183</v>
      </c>
      <c r="J17614" s="266">
        <v>-1882.4</v>
      </c>
      <c r="K17614" s="83" t="str">
        <f>IFERROR(IFERROR(VLOOKUP(I17614,'DE-PARA'!B:D,3,0),VLOOKUP(I17614,'DE-PARA'!C:D,2,0)),"NÃO ENCONTRADO")</f>
        <v>Materiais</v>
      </c>
      <c r="L17614" s="50" t="str">
        <f>VLOOKUP(K17614,'Base -Receita-Despesa'!$B:$AS,1,FALSE)</f>
        <v>Materiais</v>
      </c>
    </row>
    <row r="17615" spans="1:12" x14ac:dyDescent="0.3">
      <c r="A17615" s="82" t="str">
        <f t="shared" si="550"/>
        <v>2020</v>
      </c>
      <c r="B17615" s="260" t="s">
        <v>2228</v>
      </c>
      <c r="C17615" s="261" t="s">
        <v>138</v>
      </c>
      <c r="D17615" s="74" t="str">
        <f t="shared" si="551"/>
        <v>mar/2020</v>
      </c>
      <c r="E17615" s="264">
        <v>43906</v>
      </c>
      <c r="F17615" s="282">
        <v>73407</v>
      </c>
      <c r="G17615" s="282" t="s">
        <v>2238</v>
      </c>
      <c r="H17615" s="265" t="s">
        <v>5203</v>
      </c>
      <c r="I17615" s="265" t="s">
        <v>2183</v>
      </c>
      <c r="J17615" s="265">
        <v>-107.49</v>
      </c>
      <c r="K17615" s="83" t="str">
        <f>IFERROR(IFERROR(VLOOKUP(I17615,'DE-PARA'!B:D,3,0),VLOOKUP(I17615,'DE-PARA'!C:D,2,0)),"NÃO ENCONTRADO")</f>
        <v>Materiais</v>
      </c>
      <c r="L17615" s="50" t="str">
        <f>VLOOKUP(K17615,'Base -Receita-Despesa'!$B:$AS,1,FALSE)</f>
        <v>Materiais</v>
      </c>
    </row>
    <row r="17616" spans="1:12" x14ac:dyDescent="0.3">
      <c r="A17616" s="82" t="str">
        <f t="shared" si="550"/>
        <v>2020</v>
      </c>
      <c r="B17616" s="260" t="s">
        <v>2228</v>
      </c>
      <c r="C17616" s="261" t="s">
        <v>138</v>
      </c>
      <c r="D17616" s="74" t="str">
        <f t="shared" si="551"/>
        <v>mar/2020</v>
      </c>
      <c r="E17616" s="264">
        <v>43906</v>
      </c>
      <c r="F17616" s="282">
        <v>23086</v>
      </c>
      <c r="G17616" s="282" t="s">
        <v>2229</v>
      </c>
      <c r="H17616" s="265" t="s">
        <v>5174</v>
      </c>
      <c r="I17616" s="265" t="s">
        <v>2182</v>
      </c>
      <c r="J17616" s="265">
        <v>-630</v>
      </c>
      <c r="K17616" s="83" t="str">
        <f>IFERROR(IFERROR(VLOOKUP(I17616,'DE-PARA'!B:D,3,0),VLOOKUP(I17616,'DE-PARA'!C:D,2,0)),"NÃO ENCONTRADO")</f>
        <v>Materiais</v>
      </c>
      <c r="L17616" s="50" t="str">
        <f>VLOOKUP(K17616,'Base -Receita-Despesa'!$B:$AS,1,FALSE)</f>
        <v>Materiais</v>
      </c>
    </row>
    <row r="17617" spans="1:12" x14ac:dyDescent="0.3">
      <c r="A17617" s="82" t="str">
        <f t="shared" si="550"/>
        <v>2020</v>
      </c>
      <c r="B17617" s="260" t="s">
        <v>2228</v>
      </c>
      <c r="C17617" s="261" t="s">
        <v>138</v>
      </c>
      <c r="D17617" s="74" t="str">
        <f t="shared" si="551"/>
        <v>mar/2020</v>
      </c>
      <c r="E17617" s="264">
        <v>43906</v>
      </c>
      <c r="F17617" s="282">
        <v>9111</v>
      </c>
      <c r="G17617" s="282" t="s">
        <v>2229</v>
      </c>
      <c r="H17617" s="265" t="s">
        <v>2341</v>
      </c>
      <c r="I17617" s="265" t="s">
        <v>232</v>
      </c>
      <c r="J17617" s="266">
        <v>-1015</v>
      </c>
      <c r="K17617" s="83" t="str">
        <f>IFERROR(IFERROR(VLOOKUP(I17617,'DE-PARA'!B:D,3,0),VLOOKUP(I17617,'DE-PARA'!C:D,2,0)),"NÃO ENCONTRADO")</f>
        <v>Materiais</v>
      </c>
      <c r="L17617" s="50" t="str">
        <f>VLOOKUP(K17617,'Base -Receita-Despesa'!$B:$AS,1,FALSE)</f>
        <v>Materiais</v>
      </c>
    </row>
    <row r="17618" spans="1:12" x14ac:dyDescent="0.3">
      <c r="A17618" s="82" t="str">
        <f t="shared" si="550"/>
        <v>2020</v>
      </c>
      <c r="B17618" s="260" t="s">
        <v>2228</v>
      </c>
      <c r="C17618" s="261" t="s">
        <v>138</v>
      </c>
      <c r="D17618" s="74" t="str">
        <f t="shared" si="551"/>
        <v>mar/2020</v>
      </c>
      <c r="E17618" s="264">
        <v>43906</v>
      </c>
      <c r="F17618" s="321">
        <v>1.26025E+16</v>
      </c>
      <c r="G17618" s="282" t="s">
        <v>2229</v>
      </c>
      <c r="H17618" s="265" t="s">
        <v>2668</v>
      </c>
      <c r="I17618" s="265" t="s">
        <v>540</v>
      </c>
      <c r="J17618" s="265">
        <v>-155.31</v>
      </c>
      <c r="K17618" s="83" t="str">
        <f>IFERROR(IFERROR(VLOOKUP(I17618,'DE-PARA'!B:D,3,0),VLOOKUP(I17618,'DE-PARA'!C:D,2,0)),"NÃO ENCONTRADO")</f>
        <v>Tributos, Taxas e Contribuições</v>
      </c>
      <c r="L17618" s="50" t="str">
        <f>VLOOKUP(K17618,'Base -Receita-Despesa'!$B:$AS,1,FALSE)</f>
        <v>Tributos, Taxas e Contribuições</v>
      </c>
    </row>
    <row r="17619" spans="1:12" x14ac:dyDescent="0.3">
      <c r="A17619" s="82" t="str">
        <f t="shared" si="550"/>
        <v>2020</v>
      </c>
      <c r="B17619" s="260" t="s">
        <v>2228</v>
      </c>
      <c r="C17619" s="261" t="s">
        <v>138</v>
      </c>
      <c r="D17619" s="74" t="str">
        <f t="shared" si="551"/>
        <v>mar/2020</v>
      </c>
      <c r="E17619" s="264">
        <v>43906</v>
      </c>
      <c r="F17619" s="282" t="s">
        <v>5302</v>
      </c>
      <c r="G17619" s="282" t="s">
        <v>2229</v>
      </c>
      <c r="H17619" s="265" t="s">
        <v>4736</v>
      </c>
      <c r="I17619" s="265" t="s">
        <v>188</v>
      </c>
      <c r="J17619" s="266">
        <v>-1225.26</v>
      </c>
      <c r="K17619" s="83" t="str">
        <f>IFERROR(IFERROR(VLOOKUP(I17619,'DE-PARA'!B:D,3,0),VLOOKUP(I17619,'DE-PARA'!C:D,2,0)),"NÃO ENCONTRADO")</f>
        <v>Serviços</v>
      </c>
      <c r="L17619" s="50" t="str">
        <f>VLOOKUP(K17619,'Base -Receita-Despesa'!$B:$AS,1,FALSE)</f>
        <v>Serviços</v>
      </c>
    </row>
    <row r="17620" spans="1:12" x14ac:dyDescent="0.3">
      <c r="A17620" s="82" t="str">
        <f t="shared" si="550"/>
        <v>2020</v>
      </c>
      <c r="B17620" s="260" t="s">
        <v>2228</v>
      </c>
      <c r="C17620" s="261" t="s">
        <v>138</v>
      </c>
      <c r="D17620" s="74" t="str">
        <f t="shared" si="551"/>
        <v>mar/2020</v>
      </c>
      <c r="E17620" s="264">
        <v>43906</v>
      </c>
      <c r="F17620" s="282" t="s">
        <v>2355</v>
      </c>
      <c r="G17620" s="282" t="s">
        <v>2229</v>
      </c>
      <c r="H17620" s="265" t="s">
        <v>5115</v>
      </c>
      <c r="I17620" s="265" t="s">
        <v>118</v>
      </c>
      <c r="J17620" s="266">
        <v>-5185.6499999999996</v>
      </c>
      <c r="K17620" s="83" t="str">
        <f>IFERROR(IFERROR(VLOOKUP(I17620,'DE-PARA'!B:D,3,0),VLOOKUP(I17620,'DE-PARA'!C:D,2,0)),"NÃO ENCONTRADO")</f>
        <v>Serviços</v>
      </c>
      <c r="L17620" s="50" t="str">
        <f>VLOOKUP(K17620,'Base -Receita-Despesa'!$B:$AS,1,FALSE)</f>
        <v>Serviços</v>
      </c>
    </row>
    <row r="17621" spans="1:12" x14ac:dyDescent="0.3">
      <c r="A17621" s="82" t="str">
        <f t="shared" si="550"/>
        <v>2020</v>
      </c>
      <c r="B17621" s="260" t="s">
        <v>2228</v>
      </c>
      <c r="C17621" s="261" t="s">
        <v>138</v>
      </c>
      <c r="D17621" s="74" t="str">
        <f t="shared" si="551"/>
        <v>mar/2020</v>
      </c>
      <c r="E17621" s="264">
        <v>43906</v>
      </c>
      <c r="F17621" s="282">
        <v>107595</v>
      </c>
      <c r="G17621" s="282" t="s">
        <v>2229</v>
      </c>
      <c r="H17621" s="265" t="s">
        <v>528</v>
      </c>
      <c r="I17621" s="265" t="s">
        <v>2182</v>
      </c>
      <c r="J17621" s="266">
        <v>-2600</v>
      </c>
      <c r="K17621" s="83" t="str">
        <f>IFERROR(IFERROR(VLOOKUP(I17621,'DE-PARA'!B:D,3,0),VLOOKUP(I17621,'DE-PARA'!C:D,2,0)),"NÃO ENCONTRADO")</f>
        <v>Materiais</v>
      </c>
      <c r="L17621" s="50" t="str">
        <f>VLOOKUP(K17621,'Base -Receita-Despesa'!$B:$AS,1,FALSE)</f>
        <v>Materiais</v>
      </c>
    </row>
    <row r="17622" spans="1:12" x14ac:dyDescent="0.3">
      <c r="A17622" s="82" t="str">
        <f t="shared" si="550"/>
        <v>2020</v>
      </c>
      <c r="B17622" s="260" t="s">
        <v>2228</v>
      </c>
      <c r="C17622" s="261" t="s">
        <v>138</v>
      </c>
      <c r="D17622" s="74" t="str">
        <f t="shared" si="551"/>
        <v>mar/2020</v>
      </c>
      <c r="E17622" s="264">
        <v>43906</v>
      </c>
      <c r="F17622" s="282">
        <v>44</v>
      </c>
      <c r="G17622" s="282" t="s">
        <v>2229</v>
      </c>
      <c r="H17622" s="265" t="s">
        <v>5115</v>
      </c>
      <c r="I17622" s="265" t="s">
        <v>118</v>
      </c>
      <c r="J17622" s="266">
        <v>-110126.15</v>
      </c>
      <c r="K17622" s="83" t="str">
        <f>IFERROR(IFERROR(VLOOKUP(I17622,'DE-PARA'!B:D,3,0),VLOOKUP(I17622,'DE-PARA'!C:D,2,0)),"NÃO ENCONTRADO")</f>
        <v>Serviços</v>
      </c>
      <c r="L17622" s="50" t="str">
        <f>VLOOKUP(K17622,'Base -Receita-Despesa'!$B:$AS,1,FALSE)</f>
        <v>Serviços</v>
      </c>
    </row>
    <row r="17623" spans="1:12" x14ac:dyDescent="0.3">
      <c r="A17623" s="82" t="str">
        <f t="shared" si="550"/>
        <v>2020</v>
      </c>
      <c r="B17623" s="260" t="s">
        <v>2228</v>
      </c>
      <c r="C17623" s="261" t="s">
        <v>138</v>
      </c>
      <c r="D17623" s="74" t="str">
        <f t="shared" si="551"/>
        <v>mar/2020</v>
      </c>
      <c r="E17623" s="264">
        <v>43906</v>
      </c>
      <c r="F17623" s="282">
        <v>369861</v>
      </c>
      <c r="G17623" s="282" t="s">
        <v>2229</v>
      </c>
      <c r="H17623" s="265" t="s">
        <v>4707</v>
      </c>
      <c r="I17623" s="265" t="s">
        <v>2188</v>
      </c>
      <c r="J17623" s="266">
        <v>-2622.3</v>
      </c>
      <c r="K17623" s="83" t="str">
        <f>IFERROR(IFERROR(VLOOKUP(I17623,'DE-PARA'!B:D,3,0),VLOOKUP(I17623,'DE-PARA'!C:D,2,0)),"NÃO ENCONTRADO")</f>
        <v>Materiais</v>
      </c>
      <c r="L17623" s="50" t="str">
        <f>VLOOKUP(K17623,'Base -Receita-Despesa'!$B:$AS,1,FALSE)</f>
        <v>Materiais</v>
      </c>
    </row>
    <row r="17624" spans="1:12" x14ac:dyDescent="0.3">
      <c r="A17624" s="82" t="str">
        <f t="shared" si="550"/>
        <v>2020</v>
      </c>
      <c r="B17624" s="260" t="s">
        <v>2228</v>
      </c>
      <c r="C17624" s="261" t="s">
        <v>138</v>
      </c>
      <c r="D17624" s="74" t="str">
        <f t="shared" si="551"/>
        <v>mar/2020</v>
      </c>
      <c r="E17624" s="264">
        <v>43906</v>
      </c>
      <c r="F17624" s="282">
        <v>105</v>
      </c>
      <c r="G17624" s="282" t="s">
        <v>2229</v>
      </c>
      <c r="H17624" s="265" t="s">
        <v>4753</v>
      </c>
      <c r="I17624" s="265" t="s">
        <v>2176</v>
      </c>
      <c r="J17624" s="266">
        <v>-367926.4</v>
      </c>
      <c r="K17624" s="83" t="str">
        <f>IFERROR(IFERROR(VLOOKUP(I17624,'DE-PARA'!B:D,3,0),VLOOKUP(I17624,'DE-PARA'!C:D,2,0)),"NÃO ENCONTRADO")</f>
        <v>Pessoal</v>
      </c>
      <c r="L17624" s="50" t="str">
        <f>VLOOKUP(K17624,'Base -Receita-Despesa'!$B:$AS,1,FALSE)</f>
        <v>Pessoal</v>
      </c>
    </row>
    <row r="17625" spans="1:12" x14ac:dyDescent="0.3">
      <c r="A17625" s="82" t="str">
        <f t="shared" si="550"/>
        <v>2020</v>
      </c>
      <c r="B17625" s="260" t="s">
        <v>2228</v>
      </c>
      <c r="C17625" s="261" t="s">
        <v>138</v>
      </c>
      <c r="D17625" s="74" t="str">
        <f t="shared" si="551"/>
        <v>mar/2020</v>
      </c>
      <c r="E17625" s="264">
        <v>43906</v>
      </c>
      <c r="F17625" s="282" t="s">
        <v>1008</v>
      </c>
      <c r="G17625" s="282" t="s">
        <v>2229</v>
      </c>
      <c r="H17625" s="265" t="s">
        <v>1664</v>
      </c>
      <c r="I17625" s="265" t="s">
        <v>131</v>
      </c>
      <c r="J17625" s="266">
        <v>-1683.64</v>
      </c>
      <c r="K17625" s="83" t="str">
        <f>IFERROR(IFERROR(VLOOKUP(I17625,'DE-PARA'!B:D,3,0),VLOOKUP(I17625,'DE-PARA'!C:D,2,0)),"NÃO ENCONTRADO")</f>
        <v>Pessoal</v>
      </c>
      <c r="L17625" s="50" t="str">
        <f>VLOOKUP(K17625,'Base -Receita-Despesa'!$B:$AS,1,FALSE)</f>
        <v>Pessoal</v>
      </c>
    </row>
    <row r="17626" spans="1:12" x14ac:dyDescent="0.3">
      <c r="A17626" s="82" t="str">
        <f t="shared" si="550"/>
        <v>2020</v>
      </c>
      <c r="B17626" s="260" t="s">
        <v>2228</v>
      </c>
      <c r="C17626" s="261" t="s">
        <v>138</v>
      </c>
      <c r="D17626" s="74" t="str">
        <f t="shared" si="551"/>
        <v>mar/2020</v>
      </c>
      <c r="E17626" s="264">
        <v>43906</v>
      </c>
      <c r="F17626" s="282" t="s">
        <v>1261</v>
      </c>
      <c r="G17626" s="282" t="s">
        <v>2229</v>
      </c>
      <c r="H17626" s="265" t="s">
        <v>2250</v>
      </c>
      <c r="I17626" s="265" t="s">
        <v>135</v>
      </c>
      <c r="J17626" s="265">
        <v>-9.5</v>
      </c>
      <c r="K17626" s="83" t="str">
        <f>IFERROR(IFERROR(VLOOKUP(I17626,'DE-PARA'!B:D,3,0),VLOOKUP(I17626,'DE-PARA'!C:D,2,0)),"NÃO ENCONTRADO")</f>
        <v>Outras Saídas</v>
      </c>
      <c r="L17626" s="50" t="str">
        <f>VLOOKUP(K17626,'Base -Receita-Despesa'!$B:$AS,1,FALSE)</f>
        <v>Outras Saídas</v>
      </c>
    </row>
    <row r="17627" spans="1:12" x14ac:dyDescent="0.3">
      <c r="A17627" s="82" t="str">
        <f t="shared" si="550"/>
        <v>2020</v>
      </c>
      <c r="B17627" s="260" t="s">
        <v>2228</v>
      </c>
      <c r="C17627" s="261" t="s">
        <v>138</v>
      </c>
      <c r="D17627" s="74" t="str">
        <f t="shared" si="551"/>
        <v>mar/2020</v>
      </c>
      <c r="E17627" s="264">
        <v>43906</v>
      </c>
      <c r="F17627" s="282" t="s">
        <v>1261</v>
      </c>
      <c r="G17627" s="282" t="s">
        <v>2229</v>
      </c>
      <c r="H17627" s="265" t="s">
        <v>2250</v>
      </c>
      <c r="I17627" s="265" t="s">
        <v>135</v>
      </c>
      <c r="J17627" s="265">
        <v>-9.5</v>
      </c>
      <c r="K17627" s="83" t="str">
        <f>IFERROR(IFERROR(VLOOKUP(I17627,'DE-PARA'!B:D,3,0),VLOOKUP(I17627,'DE-PARA'!C:D,2,0)),"NÃO ENCONTRADO")</f>
        <v>Outras Saídas</v>
      </c>
      <c r="L17627" s="50" t="str">
        <f>VLOOKUP(K17627,'Base -Receita-Despesa'!$B:$AS,1,FALSE)</f>
        <v>Outras Saídas</v>
      </c>
    </row>
    <row r="17628" spans="1:12" x14ac:dyDescent="0.3">
      <c r="A17628" s="82" t="str">
        <f t="shared" si="550"/>
        <v>2020</v>
      </c>
      <c r="B17628" s="260" t="s">
        <v>2228</v>
      </c>
      <c r="C17628" s="261" t="s">
        <v>138</v>
      </c>
      <c r="D17628" s="74" t="str">
        <f t="shared" si="551"/>
        <v>mar/2020</v>
      </c>
      <c r="E17628" s="264">
        <v>43906</v>
      </c>
      <c r="F17628" s="282" t="s">
        <v>1261</v>
      </c>
      <c r="G17628" s="282" t="s">
        <v>2229</v>
      </c>
      <c r="H17628" s="265" t="s">
        <v>2250</v>
      </c>
      <c r="I17628" s="265" t="s">
        <v>135</v>
      </c>
      <c r="J17628" s="265">
        <v>-9.5</v>
      </c>
      <c r="K17628" s="83" t="str">
        <f>IFERROR(IFERROR(VLOOKUP(I17628,'DE-PARA'!B:D,3,0),VLOOKUP(I17628,'DE-PARA'!C:D,2,0)),"NÃO ENCONTRADO")</f>
        <v>Outras Saídas</v>
      </c>
      <c r="L17628" s="50" t="str">
        <f>VLOOKUP(K17628,'Base -Receita-Despesa'!$B:$AS,1,FALSE)</f>
        <v>Outras Saídas</v>
      </c>
    </row>
    <row r="17629" spans="1:12" x14ac:dyDescent="0.3">
      <c r="A17629" s="82" t="str">
        <f t="shared" si="550"/>
        <v>2020</v>
      </c>
      <c r="B17629" s="260" t="s">
        <v>2228</v>
      </c>
      <c r="C17629" s="261" t="s">
        <v>138</v>
      </c>
      <c r="D17629" s="74" t="str">
        <f t="shared" si="551"/>
        <v>mar/2020</v>
      </c>
      <c r="E17629" s="264">
        <v>43906</v>
      </c>
      <c r="F17629" s="282" t="s">
        <v>1261</v>
      </c>
      <c r="G17629" s="282" t="s">
        <v>2229</v>
      </c>
      <c r="H17629" s="265" t="s">
        <v>2250</v>
      </c>
      <c r="I17629" s="265" t="s">
        <v>135</v>
      </c>
      <c r="J17629" s="265">
        <v>-9.5</v>
      </c>
      <c r="K17629" s="83" t="str">
        <f>IFERROR(IFERROR(VLOOKUP(I17629,'DE-PARA'!B:D,3,0),VLOOKUP(I17629,'DE-PARA'!C:D,2,0)),"NÃO ENCONTRADO")</f>
        <v>Outras Saídas</v>
      </c>
      <c r="L17629" s="50" t="str">
        <f>VLOOKUP(K17629,'Base -Receita-Despesa'!$B:$AS,1,FALSE)</f>
        <v>Outras Saídas</v>
      </c>
    </row>
    <row r="17630" spans="1:12" x14ac:dyDescent="0.3">
      <c r="A17630" s="82" t="str">
        <f t="shared" si="550"/>
        <v>2020</v>
      </c>
      <c r="B17630" s="260" t="s">
        <v>2228</v>
      </c>
      <c r="C17630" s="261" t="s">
        <v>138</v>
      </c>
      <c r="D17630" s="74" t="str">
        <f t="shared" si="551"/>
        <v>mar/2020</v>
      </c>
      <c r="E17630" s="264">
        <v>43906</v>
      </c>
      <c r="F17630" s="282" t="s">
        <v>1261</v>
      </c>
      <c r="G17630" s="282" t="s">
        <v>2229</v>
      </c>
      <c r="H17630" s="265" t="s">
        <v>2338</v>
      </c>
      <c r="I17630" s="265" t="s">
        <v>135</v>
      </c>
      <c r="J17630" s="265">
        <v>-74.25</v>
      </c>
      <c r="K17630" s="83" t="str">
        <f>IFERROR(IFERROR(VLOOKUP(I17630,'DE-PARA'!B:D,3,0),VLOOKUP(I17630,'DE-PARA'!C:D,2,0)),"NÃO ENCONTRADO")</f>
        <v>Outras Saídas</v>
      </c>
      <c r="L17630" s="50" t="str">
        <f>VLOOKUP(K17630,'Base -Receita-Despesa'!$B:$AS,1,FALSE)</f>
        <v>Outras Saídas</v>
      </c>
    </row>
    <row r="17631" spans="1:12" x14ac:dyDescent="0.3">
      <c r="A17631" s="82" t="str">
        <f t="shared" si="550"/>
        <v>2020</v>
      </c>
      <c r="B17631" s="260" t="s">
        <v>2228</v>
      </c>
      <c r="C17631" s="261" t="s">
        <v>138</v>
      </c>
      <c r="D17631" s="74" t="str">
        <f t="shared" si="551"/>
        <v>mar/2020</v>
      </c>
      <c r="E17631" s="264">
        <v>43906</v>
      </c>
      <c r="F17631" s="282" t="s">
        <v>1261</v>
      </c>
      <c r="G17631" s="282" t="s">
        <v>2229</v>
      </c>
      <c r="H17631" s="265" t="s">
        <v>262</v>
      </c>
      <c r="I17631" s="265" t="s">
        <v>135</v>
      </c>
      <c r="J17631" s="265">
        <v>-1.23</v>
      </c>
      <c r="K17631" s="83" t="str">
        <f>IFERROR(IFERROR(VLOOKUP(I17631,'DE-PARA'!B:D,3,0),VLOOKUP(I17631,'DE-PARA'!C:D,2,0)),"NÃO ENCONTRADO")</f>
        <v>Outras Saídas</v>
      </c>
      <c r="L17631" s="50" t="str">
        <f>VLOOKUP(K17631,'Base -Receita-Despesa'!$B:$AS,1,FALSE)</f>
        <v>Outras Saídas</v>
      </c>
    </row>
    <row r="17632" spans="1:12" x14ac:dyDescent="0.3">
      <c r="A17632" s="82" t="str">
        <f t="shared" si="550"/>
        <v>2020</v>
      </c>
      <c r="B17632" s="260" t="s">
        <v>2228</v>
      </c>
      <c r="C17632" s="261" t="s">
        <v>138</v>
      </c>
      <c r="D17632" s="74" t="str">
        <f t="shared" si="551"/>
        <v>mar/2020</v>
      </c>
      <c r="E17632" s="264">
        <v>43906</v>
      </c>
      <c r="F17632" s="282" t="s">
        <v>1070</v>
      </c>
      <c r="G17632" s="282" t="s">
        <v>2229</v>
      </c>
      <c r="H17632" s="265" t="s">
        <v>1071</v>
      </c>
      <c r="I17632" s="265" t="s">
        <v>2237</v>
      </c>
      <c r="J17632" s="266">
        <v>501086.07</v>
      </c>
      <c r="K17632" s="83" t="str">
        <f>IFERROR(IFERROR(VLOOKUP(I17632,'DE-PARA'!B:D,3,0),VLOOKUP(I17632,'DE-PARA'!C:D,2,0)),"NÃO ENCONTRADO")</f>
        <v>Entrada Conta Aplicação (+)</v>
      </c>
      <c r="L17632" s="50" t="str">
        <f>VLOOKUP(K17632,'Base -Receita-Despesa'!$B:$AS,1,FALSE)</f>
        <v>ENTRADA CONTA APLICAÇÃO (+)</v>
      </c>
    </row>
    <row r="17633" spans="1:12" x14ac:dyDescent="0.3">
      <c r="A17633" s="82" t="str">
        <f t="shared" si="550"/>
        <v>2020</v>
      </c>
      <c r="B17633" s="260" t="s">
        <v>2240</v>
      </c>
      <c r="C17633" s="261" t="s">
        <v>138</v>
      </c>
      <c r="D17633" s="74" t="str">
        <f t="shared" si="551"/>
        <v>mar/2020</v>
      </c>
      <c r="E17633" s="264">
        <v>43907</v>
      </c>
      <c r="F17633" s="282" t="s">
        <v>1261</v>
      </c>
      <c r="G17633" s="282" t="s">
        <v>2229</v>
      </c>
      <c r="H17633" s="265" t="s">
        <v>2338</v>
      </c>
      <c r="I17633" s="265" t="s">
        <v>135</v>
      </c>
      <c r="J17633" s="267">
        <v>-21.07</v>
      </c>
      <c r="K17633" s="83" t="str">
        <f>IFERROR(IFERROR(VLOOKUP(I17633,'DE-PARA'!B:D,3,0),VLOOKUP(I17633,'DE-PARA'!C:D,2,0)),"NÃO ENCONTRADO")</f>
        <v>Outras Saídas</v>
      </c>
      <c r="L17633" s="50" t="str">
        <f>VLOOKUP(K17633,'Base -Receita-Despesa'!$B:$AS,1,FALSE)</f>
        <v>Outras Saídas</v>
      </c>
    </row>
    <row r="17634" spans="1:12" x14ac:dyDescent="0.3">
      <c r="A17634" s="82" t="str">
        <f t="shared" si="550"/>
        <v>2020</v>
      </c>
      <c r="B17634" s="260" t="s">
        <v>2240</v>
      </c>
      <c r="C17634" s="261" t="s">
        <v>138</v>
      </c>
      <c r="D17634" s="74" t="str">
        <f t="shared" si="551"/>
        <v>mar/2020</v>
      </c>
      <c r="E17634" s="264">
        <v>43907</v>
      </c>
      <c r="F17634" s="282" t="s">
        <v>1070</v>
      </c>
      <c r="G17634" s="282" t="s">
        <v>2229</v>
      </c>
      <c r="H17634" s="265" t="s">
        <v>1071</v>
      </c>
      <c r="I17634" s="265" t="s">
        <v>2237</v>
      </c>
      <c r="J17634" s="267">
        <v>21.07</v>
      </c>
      <c r="K17634" s="83" t="str">
        <f>IFERROR(IFERROR(VLOOKUP(I17634,'DE-PARA'!B:D,3,0),VLOOKUP(I17634,'DE-PARA'!C:D,2,0)),"NÃO ENCONTRADO")</f>
        <v>Entrada Conta Aplicação (+)</v>
      </c>
      <c r="L17634" s="50" t="str">
        <f>VLOOKUP(K17634,'Base -Receita-Despesa'!$B:$AS,1,FALSE)</f>
        <v>ENTRADA CONTA APLICAÇÃO (+)</v>
      </c>
    </row>
    <row r="17635" spans="1:12" x14ac:dyDescent="0.3">
      <c r="A17635" s="82" t="str">
        <f t="shared" si="550"/>
        <v>2020</v>
      </c>
      <c r="B17635" s="260" t="s">
        <v>2228</v>
      </c>
      <c r="C17635" s="261" t="s">
        <v>138</v>
      </c>
      <c r="D17635" s="74" t="str">
        <f t="shared" si="551"/>
        <v>mar/2020</v>
      </c>
      <c r="E17635" s="264">
        <v>43907</v>
      </c>
      <c r="F17635" s="282">
        <v>11693496</v>
      </c>
      <c r="G17635" s="282" t="s">
        <v>2229</v>
      </c>
      <c r="H17635" s="265" t="s">
        <v>2470</v>
      </c>
      <c r="I17635" s="265" t="s">
        <v>151</v>
      </c>
      <c r="J17635" s="265">
        <v>-724.21</v>
      </c>
      <c r="K17635" s="83" t="str">
        <f>IFERROR(IFERROR(VLOOKUP(I17635,'DE-PARA'!B:D,3,0),VLOOKUP(I17635,'DE-PARA'!C:D,2,0)),"NÃO ENCONTRADO")</f>
        <v>Concessionárias (água, luz e telefone)</v>
      </c>
      <c r="L17635" s="50" t="str">
        <f>VLOOKUP(K17635,'Base -Receita-Despesa'!$B:$AS,1,FALSE)</f>
        <v>Concessionárias (água, luz e telefone)</v>
      </c>
    </row>
    <row r="17636" spans="1:12" x14ac:dyDescent="0.3">
      <c r="A17636" s="82" t="str">
        <f t="shared" si="550"/>
        <v>2020</v>
      </c>
      <c r="B17636" s="260" t="s">
        <v>2228</v>
      </c>
      <c r="C17636" s="261" t="s">
        <v>138</v>
      </c>
      <c r="D17636" s="74" t="str">
        <f t="shared" si="551"/>
        <v>mar/2020</v>
      </c>
      <c r="E17636" s="264">
        <v>43907</v>
      </c>
      <c r="F17636" s="282" t="s">
        <v>5303</v>
      </c>
      <c r="G17636" s="282" t="s">
        <v>2229</v>
      </c>
      <c r="H17636" s="265" t="s">
        <v>5209</v>
      </c>
      <c r="I17636" s="265" t="s">
        <v>176</v>
      </c>
      <c r="J17636" s="265">
        <v>-101.49</v>
      </c>
      <c r="K17636" s="83" t="str">
        <f>IFERROR(IFERROR(VLOOKUP(I17636,'DE-PARA'!B:D,3,0),VLOOKUP(I17636,'DE-PARA'!C:D,2,0)),"NÃO ENCONTRADO")</f>
        <v>Pessoal</v>
      </c>
      <c r="L17636" s="50" t="str">
        <f>VLOOKUP(K17636,'Base -Receita-Despesa'!$B:$AS,1,FALSE)</f>
        <v>Pessoal</v>
      </c>
    </row>
    <row r="17637" spans="1:12" x14ac:dyDescent="0.3">
      <c r="A17637" s="82" t="str">
        <f t="shared" si="550"/>
        <v>2020</v>
      </c>
      <c r="B17637" s="260" t="s">
        <v>2228</v>
      </c>
      <c r="C17637" s="261" t="s">
        <v>138</v>
      </c>
      <c r="D17637" s="74" t="str">
        <f t="shared" si="551"/>
        <v>mar/2020</v>
      </c>
      <c r="E17637" s="264">
        <v>43907</v>
      </c>
      <c r="F17637" s="282" t="s">
        <v>5303</v>
      </c>
      <c r="G17637" s="282" t="s">
        <v>2229</v>
      </c>
      <c r="H17637" s="265" t="s">
        <v>5209</v>
      </c>
      <c r="I17637" s="265" t="s">
        <v>562</v>
      </c>
      <c r="J17637" s="265">
        <v>-0.13</v>
      </c>
      <c r="K17637" s="83" t="str">
        <f>IFERROR(IFERROR(VLOOKUP(I17637,'DE-PARA'!B:D,3,0),VLOOKUP(I17637,'DE-PARA'!C:D,2,0)),"NÃO ENCONTRADO")</f>
        <v>Outras Saídas</v>
      </c>
      <c r="L17637" s="50" t="str">
        <f>VLOOKUP(K17637,'Base -Receita-Despesa'!$B:$AS,1,FALSE)</f>
        <v>Outras Saídas</v>
      </c>
    </row>
    <row r="17638" spans="1:12" x14ac:dyDescent="0.3">
      <c r="A17638" s="82" t="str">
        <f t="shared" si="550"/>
        <v>2020</v>
      </c>
      <c r="B17638" s="260" t="s">
        <v>2228</v>
      </c>
      <c r="C17638" s="261" t="s">
        <v>138</v>
      </c>
      <c r="D17638" s="74" t="str">
        <f t="shared" si="551"/>
        <v>mar/2020</v>
      </c>
      <c r="E17638" s="264">
        <v>43907</v>
      </c>
      <c r="F17638" s="282" t="s">
        <v>5304</v>
      </c>
      <c r="G17638" s="282" t="s">
        <v>2229</v>
      </c>
      <c r="H17638" s="265" t="s">
        <v>1391</v>
      </c>
      <c r="I17638" s="265" t="s">
        <v>176</v>
      </c>
      <c r="J17638" s="265">
        <v>-673.44</v>
      </c>
      <c r="K17638" s="83" t="str">
        <f>IFERROR(IFERROR(VLOOKUP(I17638,'DE-PARA'!B:D,3,0),VLOOKUP(I17638,'DE-PARA'!C:D,2,0)),"NÃO ENCONTRADO")</f>
        <v>Pessoal</v>
      </c>
      <c r="L17638" s="50" t="str">
        <f>VLOOKUP(K17638,'Base -Receita-Despesa'!$B:$AS,1,FALSE)</f>
        <v>Pessoal</v>
      </c>
    </row>
    <row r="17639" spans="1:12" x14ac:dyDescent="0.3">
      <c r="A17639" s="82" t="str">
        <f t="shared" si="550"/>
        <v>2020</v>
      </c>
      <c r="B17639" s="260" t="s">
        <v>2228</v>
      </c>
      <c r="C17639" s="261" t="s">
        <v>138</v>
      </c>
      <c r="D17639" s="74" t="str">
        <f t="shared" si="551"/>
        <v>mar/2020</v>
      </c>
      <c r="E17639" s="264">
        <v>43907</v>
      </c>
      <c r="F17639" s="282" t="s">
        <v>5304</v>
      </c>
      <c r="G17639" s="282" t="s">
        <v>2229</v>
      </c>
      <c r="H17639" s="265" t="s">
        <v>1391</v>
      </c>
      <c r="I17639" s="265" t="s">
        <v>562</v>
      </c>
      <c r="J17639" s="265">
        <v>-0.87</v>
      </c>
      <c r="K17639" s="83" t="str">
        <f>IFERROR(IFERROR(VLOOKUP(I17639,'DE-PARA'!B:D,3,0),VLOOKUP(I17639,'DE-PARA'!C:D,2,0)),"NÃO ENCONTRADO")</f>
        <v>Outras Saídas</v>
      </c>
      <c r="L17639" s="50" t="str">
        <f>VLOOKUP(K17639,'Base -Receita-Despesa'!$B:$AS,1,FALSE)</f>
        <v>Outras Saídas</v>
      </c>
    </row>
    <row r="17640" spans="1:12" x14ac:dyDescent="0.3">
      <c r="A17640" s="82" t="str">
        <f t="shared" si="550"/>
        <v>2020</v>
      </c>
      <c r="B17640" s="260" t="s">
        <v>2228</v>
      </c>
      <c r="C17640" s="261" t="s">
        <v>138</v>
      </c>
      <c r="D17640" s="74" t="str">
        <f t="shared" si="551"/>
        <v>mar/2020</v>
      </c>
      <c r="E17640" s="264">
        <v>43907</v>
      </c>
      <c r="F17640" s="282" t="s">
        <v>5305</v>
      </c>
      <c r="G17640" s="282" t="s">
        <v>2229</v>
      </c>
      <c r="H17640" s="265" t="s">
        <v>5129</v>
      </c>
      <c r="I17640" s="265" t="s">
        <v>176</v>
      </c>
      <c r="J17640" s="265">
        <v>-128.75</v>
      </c>
      <c r="K17640" s="83" t="str">
        <f>IFERROR(IFERROR(VLOOKUP(I17640,'DE-PARA'!B:D,3,0),VLOOKUP(I17640,'DE-PARA'!C:D,2,0)),"NÃO ENCONTRADO")</f>
        <v>Pessoal</v>
      </c>
      <c r="L17640" s="50" t="str">
        <f>VLOOKUP(K17640,'Base -Receita-Despesa'!$B:$AS,1,FALSE)</f>
        <v>Pessoal</v>
      </c>
    </row>
    <row r="17641" spans="1:12" x14ac:dyDescent="0.3">
      <c r="A17641" s="82" t="str">
        <f t="shared" si="550"/>
        <v>2020</v>
      </c>
      <c r="B17641" s="260" t="s">
        <v>2228</v>
      </c>
      <c r="C17641" s="261" t="s">
        <v>138</v>
      </c>
      <c r="D17641" s="74" t="str">
        <f t="shared" si="551"/>
        <v>mar/2020</v>
      </c>
      <c r="E17641" s="264">
        <v>43907</v>
      </c>
      <c r="F17641" s="282" t="s">
        <v>5305</v>
      </c>
      <c r="G17641" s="282" t="s">
        <v>2229</v>
      </c>
      <c r="H17641" s="265" t="s">
        <v>5129</v>
      </c>
      <c r="I17641" s="265" t="s">
        <v>562</v>
      </c>
      <c r="J17641" s="265">
        <v>-0.17</v>
      </c>
      <c r="K17641" s="83" t="str">
        <f>IFERROR(IFERROR(VLOOKUP(I17641,'DE-PARA'!B:D,3,0),VLOOKUP(I17641,'DE-PARA'!C:D,2,0)),"NÃO ENCONTRADO")</f>
        <v>Outras Saídas</v>
      </c>
      <c r="L17641" s="50" t="str">
        <f>VLOOKUP(K17641,'Base -Receita-Despesa'!$B:$AS,1,FALSE)</f>
        <v>Outras Saídas</v>
      </c>
    </row>
    <row r="17642" spans="1:12" x14ac:dyDescent="0.3">
      <c r="A17642" s="82" t="str">
        <f t="shared" ref="A17642:A17705" si="552">IF(K17642="NÃO ENCONTRADO",0,RIGHT(D17642,4))</f>
        <v>2020</v>
      </c>
      <c r="B17642" s="260" t="s">
        <v>2228</v>
      </c>
      <c r="C17642" s="261" t="s">
        <v>138</v>
      </c>
      <c r="D17642" s="74" t="str">
        <f t="shared" si="551"/>
        <v>mar/2020</v>
      </c>
      <c r="E17642" s="264">
        <v>43907</v>
      </c>
      <c r="F17642" s="282">
        <v>1310</v>
      </c>
      <c r="G17642" s="282" t="s">
        <v>2229</v>
      </c>
      <c r="H17642" s="265" t="s">
        <v>5155</v>
      </c>
      <c r="I17642" s="265" t="s">
        <v>120</v>
      </c>
      <c r="J17642" s="265">
        <v>-120</v>
      </c>
      <c r="K17642" s="83" t="str">
        <f>IFERROR(IFERROR(VLOOKUP(I17642,'DE-PARA'!B:D,3,0),VLOOKUP(I17642,'DE-PARA'!C:D,2,0)),"NÃO ENCONTRADO")</f>
        <v>Serviços</v>
      </c>
      <c r="L17642" s="50" t="str">
        <f>VLOOKUP(K17642,'Base -Receita-Despesa'!$B:$AS,1,FALSE)</f>
        <v>Serviços</v>
      </c>
    </row>
    <row r="17643" spans="1:12" x14ac:dyDescent="0.3">
      <c r="A17643" s="82" t="str">
        <f t="shared" si="552"/>
        <v>2020</v>
      </c>
      <c r="B17643" s="260" t="s">
        <v>2228</v>
      </c>
      <c r="C17643" s="261" t="s">
        <v>138</v>
      </c>
      <c r="D17643" s="74" t="str">
        <f t="shared" si="551"/>
        <v>mar/2020</v>
      </c>
      <c r="E17643" s="264">
        <v>43907</v>
      </c>
      <c r="F17643" s="282">
        <v>327</v>
      </c>
      <c r="G17643" s="282" t="s">
        <v>2229</v>
      </c>
      <c r="H17643" s="265" t="s">
        <v>5156</v>
      </c>
      <c r="I17643" s="265" t="s">
        <v>164</v>
      </c>
      <c r="J17643" s="266">
        <v>-6600</v>
      </c>
      <c r="K17643" s="83" t="str">
        <f>IFERROR(IFERROR(VLOOKUP(I17643,'DE-PARA'!B:D,3,0),VLOOKUP(I17643,'DE-PARA'!C:D,2,0)),"NÃO ENCONTRADO")</f>
        <v>Concessionárias (água, luz e telefone)</v>
      </c>
      <c r="L17643" s="50" t="str">
        <f>VLOOKUP(K17643,'Base -Receita-Despesa'!$B:$AS,1,FALSE)</f>
        <v>Concessionárias (água, luz e telefone)</v>
      </c>
    </row>
    <row r="17644" spans="1:12" x14ac:dyDescent="0.3">
      <c r="A17644" s="82" t="str">
        <f t="shared" si="552"/>
        <v>2020</v>
      </c>
      <c r="B17644" s="260" t="s">
        <v>2228</v>
      </c>
      <c r="C17644" s="261" t="s">
        <v>138</v>
      </c>
      <c r="D17644" s="74" t="str">
        <f t="shared" si="551"/>
        <v>mar/2020</v>
      </c>
      <c r="E17644" s="264">
        <v>43907</v>
      </c>
      <c r="F17644" s="282">
        <v>56638</v>
      </c>
      <c r="G17644" s="282" t="s">
        <v>2229</v>
      </c>
      <c r="H17644" s="265" t="s">
        <v>5306</v>
      </c>
      <c r="I17644" s="265" t="s">
        <v>2188</v>
      </c>
      <c r="J17644" s="265">
        <v>-289.95999999999998</v>
      </c>
      <c r="K17644" s="83" t="str">
        <f>IFERROR(IFERROR(VLOOKUP(I17644,'DE-PARA'!B:D,3,0),VLOOKUP(I17644,'DE-PARA'!C:D,2,0)),"NÃO ENCONTRADO")</f>
        <v>Materiais</v>
      </c>
      <c r="L17644" s="50" t="str">
        <f>VLOOKUP(K17644,'Base -Receita-Despesa'!$B:$AS,1,FALSE)</f>
        <v>Materiais</v>
      </c>
    </row>
    <row r="17645" spans="1:12" x14ac:dyDescent="0.3">
      <c r="A17645" s="82" t="str">
        <f t="shared" si="552"/>
        <v>2020</v>
      </c>
      <c r="B17645" s="260" t="s">
        <v>2228</v>
      </c>
      <c r="C17645" s="261" t="s">
        <v>138</v>
      </c>
      <c r="D17645" s="74" t="str">
        <f t="shared" si="551"/>
        <v>mar/2020</v>
      </c>
      <c r="E17645" s="264">
        <v>43907</v>
      </c>
      <c r="F17645" s="282">
        <v>240</v>
      </c>
      <c r="G17645" s="282" t="s">
        <v>2229</v>
      </c>
      <c r="H17645" s="265" t="s">
        <v>4736</v>
      </c>
      <c r="I17645" s="265" t="s">
        <v>188</v>
      </c>
      <c r="J17645" s="266">
        <v>-32526.62</v>
      </c>
      <c r="K17645" s="83" t="str">
        <f>IFERROR(IFERROR(VLOOKUP(I17645,'DE-PARA'!B:D,3,0),VLOOKUP(I17645,'DE-PARA'!C:D,2,0)),"NÃO ENCONTRADO")</f>
        <v>Serviços</v>
      </c>
      <c r="L17645" s="50" t="str">
        <f>VLOOKUP(K17645,'Base -Receita-Despesa'!$B:$AS,1,FALSE)</f>
        <v>Serviços</v>
      </c>
    </row>
    <row r="17646" spans="1:12" x14ac:dyDescent="0.3">
      <c r="A17646" s="82" t="str">
        <f t="shared" si="552"/>
        <v>2020</v>
      </c>
      <c r="B17646" s="260" t="s">
        <v>2228</v>
      </c>
      <c r="C17646" s="261" t="s">
        <v>138</v>
      </c>
      <c r="D17646" s="74" t="str">
        <f t="shared" si="551"/>
        <v>mar/2020</v>
      </c>
      <c r="E17646" s="264">
        <v>43907</v>
      </c>
      <c r="F17646" s="282">
        <v>15981</v>
      </c>
      <c r="G17646" s="282" t="s">
        <v>2229</v>
      </c>
      <c r="H17646" s="265" t="s">
        <v>5170</v>
      </c>
      <c r="I17646" s="265" t="s">
        <v>2182</v>
      </c>
      <c r="J17646" s="266">
        <v>-4023.78</v>
      </c>
      <c r="K17646" s="83" t="str">
        <f>IFERROR(IFERROR(VLOOKUP(I17646,'DE-PARA'!B:D,3,0),VLOOKUP(I17646,'DE-PARA'!C:D,2,0)),"NÃO ENCONTRADO")</f>
        <v>Materiais</v>
      </c>
      <c r="L17646" s="50" t="str">
        <f>VLOOKUP(K17646,'Base -Receita-Despesa'!$B:$AS,1,FALSE)</f>
        <v>Materiais</v>
      </c>
    </row>
    <row r="17647" spans="1:12" x14ac:dyDescent="0.3">
      <c r="A17647" s="82" t="str">
        <f t="shared" si="552"/>
        <v>2020</v>
      </c>
      <c r="B17647" s="260" t="s">
        <v>2228</v>
      </c>
      <c r="C17647" s="261" t="s">
        <v>138</v>
      </c>
      <c r="D17647" s="74" t="str">
        <f t="shared" si="551"/>
        <v>mar/2020</v>
      </c>
      <c r="E17647" s="264">
        <v>43907</v>
      </c>
      <c r="F17647" s="282">
        <v>8962</v>
      </c>
      <c r="G17647" s="282" t="s">
        <v>2229</v>
      </c>
      <c r="H17647" s="265" t="s">
        <v>2341</v>
      </c>
      <c r="I17647" s="265" t="s">
        <v>2182</v>
      </c>
      <c r="J17647" s="265">
        <v>-972.95</v>
      </c>
      <c r="K17647" s="83" t="str">
        <f>IFERROR(IFERROR(VLOOKUP(I17647,'DE-PARA'!B:D,3,0),VLOOKUP(I17647,'DE-PARA'!C:D,2,0)),"NÃO ENCONTRADO")</f>
        <v>Materiais</v>
      </c>
      <c r="L17647" s="50" t="str">
        <f>VLOOKUP(K17647,'Base -Receita-Despesa'!$B:$AS,1,FALSE)</f>
        <v>Materiais</v>
      </c>
    </row>
    <row r="17648" spans="1:12" x14ac:dyDescent="0.3">
      <c r="A17648" s="82" t="str">
        <f t="shared" si="552"/>
        <v>2020</v>
      </c>
      <c r="B17648" s="260" t="s">
        <v>2228</v>
      </c>
      <c r="C17648" s="261" t="s">
        <v>138</v>
      </c>
      <c r="D17648" s="74" t="str">
        <f t="shared" si="551"/>
        <v>mar/2020</v>
      </c>
      <c r="E17648" s="264">
        <v>43907</v>
      </c>
      <c r="F17648" s="282">
        <v>8962</v>
      </c>
      <c r="G17648" s="282" t="s">
        <v>2229</v>
      </c>
      <c r="H17648" s="265" t="s">
        <v>2341</v>
      </c>
      <c r="I17648" s="265" t="s">
        <v>562</v>
      </c>
      <c r="J17648" s="265">
        <v>-44.26</v>
      </c>
      <c r="K17648" s="83" t="str">
        <f>IFERROR(IFERROR(VLOOKUP(I17648,'DE-PARA'!B:D,3,0),VLOOKUP(I17648,'DE-PARA'!C:D,2,0)),"NÃO ENCONTRADO")</f>
        <v>Outras Saídas</v>
      </c>
      <c r="L17648" s="50" t="str">
        <f>VLOOKUP(K17648,'Base -Receita-Despesa'!$B:$AS,1,FALSE)</f>
        <v>Outras Saídas</v>
      </c>
    </row>
    <row r="17649" spans="1:12" x14ac:dyDescent="0.3">
      <c r="A17649" s="82" t="str">
        <f t="shared" si="552"/>
        <v>2020</v>
      </c>
      <c r="B17649" s="260" t="s">
        <v>2228</v>
      </c>
      <c r="C17649" s="261" t="s">
        <v>138</v>
      </c>
      <c r="D17649" s="74" t="str">
        <f t="shared" si="551"/>
        <v>mar/2020</v>
      </c>
      <c r="E17649" s="264">
        <v>43907</v>
      </c>
      <c r="F17649" s="282" t="s">
        <v>4616</v>
      </c>
      <c r="G17649" s="282" t="s">
        <v>2229</v>
      </c>
      <c r="H17649" s="265" t="s">
        <v>5307</v>
      </c>
      <c r="I17649" s="265" t="s">
        <v>540</v>
      </c>
      <c r="J17649" s="266">
        <v>-2019.11</v>
      </c>
      <c r="K17649" s="83" t="str">
        <f>IFERROR(IFERROR(VLOOKUP(I17649,'DE-PARA'!B:D,3,0),VLOOKUP(I17649,'DE-PARA'!C:D,2,0)),"NÃO ENCONTRADO")</f>
        <v>Tributos, Taxas e Contribuições</v>
      </c>
      <c r="L17649" s="50" t="str">
        <f>VLOOKUP(K17649,'Base -Receita-Despesa'!$B:$AS,1,FALSE)</f>
        <v>Tributos, Taxas e Contribuições</v>
      </c>
    </row>
    <row r="17650" spans="1:12" x14ac:dyDescent="0.3">
      <c r="A17650" s="82" t="str">
        <f t="shared" si="552"/>
        <v>2020</v>
      </c>
      <c r="B17650" s="260" t="s">
        <v>2228</v>
      </c>
      <c r="C17650" s="261" t="s">
        <v>138</v>
      </c>
      <c r="D17650" s="74" t="str">
        <f t="shared" si="551"/>
        <v>mar/2020</v>
      </c>
      <c r="E17650" s="264">
        <v>43907</v>
      </c>
      <c r="F17650" s="282">
        <v>8</v>
      </c>
      <c r="G17650" s="282" t="s">
        <v>2229</v>
      </c>
      <c r="H17650" s="265" t="s">
        <v>5295</v>
      </c>
      <c r="I17650" s="280" t="s">
        <v>241</v>
      </c>
      <c r="J17650" s="265">
        <v>-165</v>
      </c>
      <c r="K17650" s="83" t="str">
        <f>IFERROR(IFERROR(VLOOKUP(I17650,'DE-PARA'!B:D,3,0),VLOOKUP(I17650,'DE-PARA'!C:D,2,0)),"NÃO ENCONTRADO")</f>
        <v>Serviços</v>
      </c>
      <c r="L17650" s="50" t="str">
        <f>VLOOKUP(K17650,'Base -Receita-Despesa'!$B:$AS,1,FALSE)</f>
        <v>Serviços</v>
      </c>
    </row>
    <row r="17651" spans="1:12" x14ac:dyDescent="0.3">
      <c r="A17651" s="82" t="str">
        <f t="shared" si="552"/>
        <v>2020</v>
      </c>
      <c r="B17651" s="260" t="s">
        <v>2228</v>
      </c>
      <c r="C17651" s="261" t="s">
        <v>138</v>
      </c>
      <c r="D17651" s="74" t="str">
        <f t="shared" si="551"/>
        <v>mar/2020</v>
      </c>
      <c r="E17651" s="264">
        <v>43907</v>
      </c>
      <c r="F17651" s="282">
        <v>11</v>
      </c>
      <c r="G17651" s="282" t="s">
        <v>2229</v>
      </c>
      <c r="H17651" s="265" t="s">
        <v>5295</v>
      </c>
      <c r="I17651" s="265" t="s">
        <v>177</v>
      </c>
      <c r="J17651" s="265">
        <v>-694</v>
      </c>
      <c r="K17651" s="83" t="str">
        <f>IFERROR(IFERROR(VLOOKUP(I17651,'DE-PARA'!B:D,3,0),VLOOKUP(I17651,'DE-PARA'!C:D,2,0)),"NÃO ENCONTRADO")</f>
        <v>Serviços</v>
      </c>
      <c r="L17651" s="50" t="str">
        <f>VLOOKUP(K17651,'Base -Receita-Despesa'!$B:$AS,1,FALSE)</f>
        <v>Serviços</v>
      </c>
    </row>
    <row r="17652" spans="1:12" x14ac:dyDescent="0.3">
      <c r="A17652" s="82" t="str">
        <f t="shared" si="552"/>
        <v>2020</v>
      </c>
      <c r="B17652" s="260" t="s">
        <v>2228</v>
      </c>
      <c r="C17652" s="261" t="s">
        <v>138</v>
      </c>
      <c r="D17652" s="74" t="str">
        <f t="shared" si="551"/>
        <v>mar/2020</v>
      </c>
      <c r="E17652" s="264">
        <v>43907</v>
      </c>
      <c r="F17652" s="282">
        <v>45182</v>
      </c>
      <c r="G17652" s="282" t="s">
        <v>2229</v>
      </c>
      <c r="H17652" s="265" t="s">
        <v>5308</v>
      </c>
      <c r="I17652" s="265" t="s">
        <v>540</v>
      </c>
      <c r="J17652" s="265">
        <v>-90</v>
      </c>
      <c r="K17652" s="83" t="str">
        <f>IFERROR(IFERROR(VLOOKUP(I17652,'DE-PARA'!B:D,3,0),VLOOKUP(I17652,'DE-PARA'!C:D,2,0)),"NÃO ENCONTRADO")</f>
        <v>Tributos, Taxas e Contribuições</v>
      </c>
      <c r="L17652" s="50" t="str">
        <f>VLOOKUP(K17652,'Base -Receita-Despesa'!$B:$AS,1,FALSE)</f>
        <v>Tributos, Taxas e Contribuições</v>
      </c>
    </row>
    <row r="17653" spans="1:12" x14ac:dyDescent="0.3">
      <c r="A17653" s="82" t="str">
        <f t="shared" si="552"/>
        <v>2020</v>
      </c>
      <c r="B17653" s="260" t="s">
        <v>2228</v>
      </c>
      <c r="C17653" s="261" t="s">
        <v>138</v>
      </c>
      <c r="D17653" s="74" t="str">
        <f t="shared" si="551"/>
        <v>mar/2020</v>
      </c>
      <c r="E17653" s="264">
        <v>43907</v>
      </c>
      <c r="F17653" s="282" t="s">
        <v>1261</v>
      </c>
      <c r="G17653" s="282" t="s">
        <v>2229</v>
      </c>
      <c r="H17653" s="265" t="s">
        <v>2250</v>
      </c>
      <c r="I17653" s="265" t="s">
        <v>135</v>
      </c>
      <c r="J17653" s="265">
        <v>-9.5</v>
      </c>
      <c r="K17653" s="83" t="str">
        <f>IFERROR(IFERROR(VLOOKUP(I17653,'DE-PARA'!B:D,3,0),VLOOKUP(I17653,'DE-PARA'!C:D,2,0)),"NÃO ENCONTRADO")</f>
        <v>Outras Saídas</v>
      </c>
      <c r="L17653" s="50" t="str">
        <f>VLOOKUP(K17653,'Base -Receita-Despesa'!$B:$AS,1,FALSE)</f>
        <v>Outras Saídas</v>
      </c>
    </row>
    <row r="17654" spans="1:12" x14ac:dyDescent="0.3">
      <c r="A17654" s="82" t="str">
        <f t="shared" si="552"/>
        <v>2020</v>
      </c>
      <c r="B17654" s="260" t="s">
        <v>2228</v>
      </c>
      <c r="C17654" s="261" t="s">
        <v>138</v>
      </c>
      <c r="D17654" s="74" t="str">
        <f t="shared" si="551"/>
        <v>mar/2020</v>
      </c>
      <c r="E17654" s="264">
        <v>43907</v>
      </c>
      <c r="F17654" s="282" t="s">
        <v>1261</v>
      </c>
      <c r="G17654" s="282" t="s">
        <v>2229</v>
      </c>
      <c r="H17654" s="265" t="s">
        <v>2250</v>
      </c>
      <c r="I17654" s="265" t="s">
        <v>135</v>
      </c>
      <c r="J17654" s="265">
        <v>-9.5</v>
      </c>
      <c r="K17654" s="83" t="str">
        <f>IFERROR(IFERROR(VLOOKUP(I17654,'DE-PARA'!B:D,3,0),VLOOKUP(I17654,'DE-PARA'!C:D,2,0)),"NÃO ENCONTRADO")</f>
        <v>Outras Saídas</v>
      </c>
      <c r="L17654" s="50" t="str">
        <f>VLOOKUP(K17654,'Base -Receita-Despesa'!$B:$AS,1,FALSE)</f>
        <v>Outras Saídas</v>
      </c>
    </row>
    <row r="17655" spans="1:12" x14ac:dyDescent="0.3">
      <c r="A17655" s="82" t="str">
        <f t="shared" si="552"/>
        <v>2020</v>
      </c>
      <c r="B17655" s="260" t="s">
        <v>2228</v>
      </c>
      <c r="C17655" s="261" t="s">
        <v>138</v>
      </c>
      <c r="D17655" s="74" t="str">
        <f t="shared" si="551"/>
        <v>mar/2020</v>
      </c>
      <c r="E17655" s="264">
        <v>43907</v>
      </c>
      <c r="F17655" s="282" t="s">
        <v>1261</v>
      </c>
      <c r="G17655" s="282" t="s">
        <v>2229</v>
      </c>
      <c r="H17655" s="265" t="s">
        <v>2250</v>
      </c>
      <c r="I17655" s="265" t="s">
        <v>135</v>
      </c>
      <c r="J17655" s="265">
        <v>-9.5</v>
      </c>
      <c r="K17655" s="83" t="str">
        <f>IFERROR(IFERROR(VLOOKUP(I17655,'DE-PARA'!B:D,3,0),VLOOKUP(I17655,'DE-PARA'!C:D,2,0)),"NÃO ENCONTRADO")</f>
        <v>Outras Saídas</v>
      </c>
      <c r="L17655" s="50" t="str">
        <f>VLOOKUP(K17655,'Base -Receita-Despesa'!$B:$AS,1,FALSE)</f>
        <v>Outras Saídas</v>
      </c>
    </row>
    <row r="17656" spans="1:12" x14ac:dyDescent="0.3">
      <c r="A17656" s="82" t="str">
        <f t="shared" si="552"/>
        <v>2020</v>
      </c>
      <c r="B17656" s="260" t="s">
        <v>2228</v>
      </c>
      <c r="C17656" s="261" t="s">
        <v>138</v>
      </c>
      <c r="D17656" s="74" t="str">
        <f t="shared" si="551"/>
        <v>mar/2020</v>
      </c>
      <c r="E17656" s="264">
        <v>43907</v>
      </c>
      <c r="F17656" s="282" t="s">
        <v>1261</v>
      </c>
      <c r="G17656" s="282" t="s">
        <v>2229</v>
      </c>
      <c r="H17656" s="265" t="s">
        <v>2250</v>
      </c>
      <c r="I17656" s="265" t="s">
        <v>135</v>
      </c>
      <c r="J17656" s="265">
        <v>-9.5</v>
      </c>
      <c r="K17656" s="83" t="str">
        <f>IFERROR(IFERROR(VLOOKUP(I17656,'DE-PARA'!B:D,3,0),VLOOKUP(I17656,'DE-PARA'!C:D,2,0)),"NÃO ENCONTRADO")</f>
        <v>Outras Saídas</v>
      </c>
      <c r="L17656" s="50" t="str">
        <f>VLOOKUP(K17656,'Base -Receita-Despesa'!$B:$AS,1,FALSE)</f>
        <v>Outras Saídas</v>
      </c>
    </row>
    <row r="17657" spans="1:12" x14ac:dyDescent="0.3">
      <c r="A17657" s="82" t="str">
        <f t="shared" si="552"/>
        <v>2020</v>
      </c>
      <c r="B17657" s="260" t="s">
        <v>2228</v>
      </c>
      <c r="C17657" s="261" t="s">
        <v>138</v>
      </c>
      <c r="D17657" s="74" t="str">
        <f t="shared" si="551"/>
        <v>mar/2020</v>
      </c>
      <c r="E17657" s="264">
        <v>43907</v>
      </c>
      <c r="F17657" s="282" t="s">
        <v>1261</v>
      </c>
      <c r="G17657" s="282" t="s">
        <v>2229</v>
      </c>
      <c r="H17657" s="265" t="s">
        <v>2250</v>
      </c>
      <c r="I17657" s="265" t="s">
        <v>135</v>
      </c>
      <c r="J17657" s="265">
        <v>-9.5</v>
      </c>
      <c r="K17657" s="83" t="str">
        <f>IFERROR(IFERROR(VLOOKUP(I17657,'DE-PARA'!B:D,3,0),VLOOKUP(I17657,'DE-PARA'!C:D,2,0)),"NÃO ENCONTRADO")</f>
        <v>Outras Saídas</v>
      </c>
      <c r="L17657" s="50" t="str">
        <f>VLOOKUP(K17657,'Base -Receita-Despesa'!$B:$AS,1,FALSE)</f>
        <v>Outras Saídas</v>
      </c>
    </row>
    <row r="17658" spans="1:12" x14ac:dyDescent="0.3">
      <c r="A17658" s="82" t="str">
        <f t="shared" si="552"/>
        <v>2020</v>
      </c>
      <c r="B17658" s="260" t="s">
        <v>2228</v>
      </c>
      <c r="C17658" s="261" t="s">
        <v>138</v>
      </c>
      <c r="D17658" s="74" t="str">
        <f t="shared" si="551"/>
        <v>mar/2020</v>
      </c>
      <c r="E17658" s="264">
        <v>43907</v>
      </c>
      <c r="F17658" s="282" t="s">
        <v>1261</v>
      </c>
      <c r="G17658" s="282" t="s">
        <v>2229</v>
      </c>
      <c r="H17658" s="265" t="s">
        <v>2250</v>
      </c>
      <c r="I17658" s="265" t="s">
        <v>135</v>
      </c>
      <c r="J17658" s="265">
        <v>-9.5</v>
      </c>
      <c r="K17658" s="83" t="str">
        <f>IFERROR(IFERROR(VLOOKUP(I17658,'DE-PARA'!B:D,3,0),VLOOKUP(I17658,'DE-PARA'!C:D,2,0)),"NÃO ENCONTRADO")</f>
        <v>Outras Saídas</v>
      </c>
      <c r="L17658" s="50" t="str">
        <f>VLOOKUP(K17658,'Base -Receita-Despesa'!$B:$AS,1,FALSE)</f>
        <v>Outras Saídas</v>
      </c>
    </row>
    <row r="17659" spans="1:12" x14ac:dyDescent="0.3">
      <c r="A17659" s="82" t="str">
        <f t="shared" si="552"/>
        <v>2020</v>
      </c>
      <c r="B17659" s="260" t="s">
        <v>2228</v>
      </c>
      <c r="C17659" s="261" t="s">
        <v>138</v>
      </c>
      <c r="D17659" s="74" t="str">
        <f t="shared" si="551"/>
        <v>mar/2020</v>
      </c>
      <c r="E17659" s="264">
        <v>43907</v>
      </c>
      <c r="F17659" s="282" t="s">
        <v>1261</v>
      </c>
      <c r="G17659" s="282" t="s">
        <v>2229</v>
      </c>
      <c r="H17659" s="265" t="s">
        <v>2250</v>
      </c>
      <c r="I17659" s="265" t="s">
        <v>135</v>
      </c>
      <c r="J17659" s="265">
        <v>-9.5</v>
      </c>
      <c r="K17659" s="83" t="str">
        <f>IFERROR(IFERROR(VLOOKUP(I17659,'DE-PARA'!B:D,3,0),VLOOKUP(I17659,'DE-PARA'!C:D,2,0)),"NÃO ENCONTRADO")</f>
        <v>Outras Saídas</v>
      </c>
      <c r="L17659" s="50" t="str">
        <f>VLOOKUP(K17659,'Base -Receita-Despesa'!$B:$AS,1,FALSE)</f>
        <v>Outras Saídas</v>
      </c>
    </row>
    <row r="17660" spans="1:12" x14ac:dyDescent="0.3">
      <c r="A17660" s="82" t="str">
        <f t="shared" si="552"/>
        <v>2020</v>
      </c>
      <c r="B17660" s="260" t="s">
        <v>2228</v>
      </c>
      <c r="C17660" s="261" t="s">
        <v>138</v>
      </c>
      <c r="D17660" s="74" t="str">
        <f t="shared" si="551"/>
        <v>mar/2020</v>
      </c>
      <c r="E17660" s="264">
        <v>43907</v>
      </c>
      <c r="F17660" s="282" t="s">
        <v>1261</v>
      </c>
      <c r="G17660" s="282" t="s">
        <v>2229</v>
      </c>
      <c r="H17660" s="265" t="s">
        <v>2250</v>
      </c>
      <c r="I17660" s="265" t="s">
        <v>135</v>
      </c>
      <c r="J17660" s="265">
        <v>-9.5</v>
      </c>
      <c r="K17660" s="83" t="str">
        <f>IFERROR(IFERROR(VLOOKUP(I17660,'DE-PARA'!B:D,3,0),VLOOKUP(I17660,'DE-PARA'!C:D,2,0)),"NÃO ENCONTRADO")</f>
        <v>Outras Saídas</v>
      </c>
      <c r="L17660" s="50" t="str">
        <f>VLOOKUP(K17660,'Base -Receita-Despesa'!$B:$AS,1,FALSE)</f>
        <v>Outras Saídas</v>
      </c>
    </row>
    <row r="17661" spans="1:12" x14ac:dyDescent="0.3">
      <c r="A17661" s="82" t="str">
        <f t="shared" si="552"/>
        <v>2020</v>
      </c>
      <c r="B17661" s="260" t="s">
        <v>2228</v>
      </c>
      <c r="C17661" s="261" t="s">
        <v>138</v>
      </c>
      <c r="D17661" s="74" t="str">
        <f t="shared" si="551"/>
        <v>mar/2020</v>
      </c>
      <c r="E17661" s="264">
        <v>43907</v>
      </c>
      <c r="F17661" s="282" t="s">
        <v>1070</v>
      </c>
      <c r="G17661" s="282" t="s">
        <v>2229</v>
      </c>
      <c r="H17661" s="265" t="s">
        <v>1071</v>
      </c>
      <c r="I17661" s="265" t="s">
        <v>2237</v>
      </c>
      <c r="J17661" s="266">
        <v>49250.74</v>
      </c>
      <c r="K17661" s="83" t="str">
        <f>IFERROR(IFERROR(VLOOKUP(I17661,'DE-PARA'!B:D,3,0),VLOOKUP(I17661,'DE-PARA'!C:D,2,0)),"NÃO ENCONTRADO")</f>
        <v>Entrada Conta Aplicação (+)</v>
      </c>
      <c r="L17661" s="50" t="str">
        <f>VLOOKUP(K17661,'Base -Receita-Despesa'!$B:$AS,1,FALSE)</f>
        <v>ENTRADA CONTA APLICAÇÃO (+)</v>
      </c>
    </row>
    <row r="17662" spans="1:12" x14ac:dyDescent="0.3">
      <c r="A17662" s="82" t="str">
        <f t="shared" si="552"/>
        <v>2020</v>
      </c>
      <c r="B17662" s="260" t="s">
        <v>2240</v>
      </c>
      <c r="C17662" s="261" t="s">
        <v>138</v>
      </c>
      <c r="D17662" s="74" t="str">
        <f t="shared" si="551"/>
        <v>mar/2020</v>
      </c>
      <c r="E17662" s="264">
        <v>43908</v>
      </c>
      <c r="F17662" s="282" t="s">
        <v>161</v>
      </c>
      <c r="G17662" s="282" t="s">
        <v>2229</v>
      </c>
      <c r="H17662" s="265" t="s">
        <v>161</v>
      </c>
      <c r="I17662" s="265" t="s">
        <v>2168</v>
      </c>
      <c r="J17662" s="284">
        <v>1503347.83</v>
      </c>
      <c r="K17662" s="83" t="str">
        <f>IFERROR(IFERROR(VLOOKUP(I17662,'DE-PARA'!B:D,3,0),VLOOKUP(I17662,'DE-PARA'!C:D,2,0)),"NÃO ENCONTRADO")</f>
        <v>Repasses Contrato de Gestão</v>
      </c>
      <c r="L17662" s="50" t="str">
        <f>VLOOKUP(K17662,'Base -Receita-Despesa'!$B:$AS,1,FALSE)</f>
        <v>Repasses Contrato de Gestão</v>
      </c>
    </row>
    <row r="17663" spans="1:12" x14ac:dyDescent="0.3">
      <c r="A17663" s="82" t="str">
        <f t="shared" si="552"/>
        <v>2020</v>
      </c>
      <c r="B17663" s="260" t="s">
        <v>2240</v>
      </c>
      <c r="C17663" s="261" t="s">
        <v>138</v>
      </c>
      <c r="D17663" s="74" t="str">
        <f t="shared" si="551"/>
        <v>mar/2020</v>
      </c>
      <c r="E17663" s="264">
        <v>43908</v>
      </c>
      <c r="F17663" s="282" t="s">
        <v>161</v>
      </c>
      <c r="G17663" s="282" t="s">
        <v>2229</v>
      </c>
      <c r="H17663" s="265" t="s">
        <v>161</v>
      </c>
      <c r="I17663" s="265" t="s">
        <v>2168</v>
      </c>
      <c r="J17663" s="284">
        <v>383520</v>
      </c>
      <c r="K17663" s="83" t="str">
        <f>IFERROR(IFERROR(VLOOKUP(I17663,'DE-PARA'!B:D,3,0),VLOOKUP(I17663,'DE-PARA'!C:D,2,0)),"NÃO ENCONTRADO")</f>
        <v>Repasses Contrato de Gestão</v>
      </c>
      <c r="L17663" s="50" t="str">
        <f>VLOOKUP(K17663,'Base -Receita-Despesa'!$B:$AS,1,FALSE)</f>
        <v>Repasses Contrato de Gestão</v>
      </c>
    </row>
    <row r="17664" spans="1:12" x14ac:dyDescent="0.3">
      <c r="A17664" s="82" t="str">
        <f t="shared" si="552"/>
        <v>2020</v>
      </c>
      <c r="B17664" s="260" t="s">
        <v>2240</v>
      </c>
      <c r="C17664" s="261" t="s">
        <v>138</v>
      </c>
      <c r="D17664" s="74" t="str">
        <f t="shared" si="551"/>
        <v>mar/2020</v>
      </c>
      <c r="E17664" s="264">
        <v>43908</v>
      </c>
      <c r="F17664" s="282" t="s">
        <v>1261</v>
      </c>
      <c r="G17664" s="282" t="s">
        <v>2229</v>
      </c>
      <c r="H17664" s="265" t="s">
        <v>2338</v>
      </c>
      <c r="I17664" s="265" t="s">
        <v>135</v>
      </c>
      <c r="J17664" s="267">
        <v>-53.18</v>
      </c>
      <c r="K17664" s="83" t="str">
        <f>IFERROR(IFERROR(VLOOKUP(I17664,'DE-PARA'!B:D,3,0),VLOOKUP(I17664,'DE-PARA'!C:D,2,0)),"NÃO ENCONTRADO")</f>
        <v>Outras Saídas</v>
      </c>
      <c r="L17664" s="50" t="str">
        <f>VLOOKUP(K17664,'Base -Receita-Despesa'!$B:$AS,1,FALSE)</f>
        <v>Outras Saídas</v>
      </c>
    </row>
    <row r="17665" spans="1:12" x14ac:dyDescent="0.3">
      <c r="A17665" s="82" t="str">
        <f t="shared" si="552"/>
        <v>2020</v>
      </c>
      <c r="B17665" s="260" t="s">
        <v>2228</v>
      </c>
      <c r="C17665" s="261" t="s">
        <v>138</v>
      </c>
      <c r="D17665" s="74" t="str">
        <f t="shared" si="551"/>
        <v>mar/2020</v>
      </c>
      <c r="E17665" s="264">
        <v>43908</v>
      </c>
      <c r="F17665" s="282">
        <v>19391</v>
      </c>
      <c r="G17665" s="282" t="s">
        <v>2229</v>
      </c>
      <c r="H17665" s="265" t="s">
        <v>3145</v>
      </c>
      <c r="I17665" s="265" t="s">
        <v>2182</v>
      </c>
      <c r="J17665" s="266">
        <v>-6354.9</v>
      </c>
      <c r="K17665" s="83" t="str">
        <f>IFERROR(IFERROR(VLOOKUP(I17665,'DE-PARA'!B:D,3,0),VLOOKUP(I17665,'DE-PARA'!C:D,2,0)),"NÃO ENCONTRADO")</f>
        <v>Materiais</v>
      </c>
      <c r="L17665" s="50" t="str">
        <f>VLOOKUP(K17665,'Base -Receita-Despesa'!$B:$AS,1,FALSE)</f>
        <v>Materiais</v>
      </c>
    </row>
    <row r="17666" spans="1:12" x14ac:dyDescent="0.3">
      <c r="A17666" s="82" t="str">
        <f t="shared" si="552"/>
        <v>2020</v>
      </c>
      <c r="B17666" s="260" t="s">
        <v>2228</v>
      </c>
      <c r="C17666" s="261" t="s">
        <v>138</v>
      </c>
      <c r="D17666" s="74" t="str">
        <f t="shared" si="551"/>
        <v>mar/2020</v>
      </c>
      <c r="E17666" s="264">
        <v>43908</v>
      </c>
      <c r="F17666" s="282" t="s">
        <v>4542</v>
      </c>
      <c r="G17666" s="282" t="s">
        <v>2229</v>
      </c>
      <c r="H17666" s="265" t="s">
        <v>5309</v>
      </c>
      <c r="I17666" s="265" t="s">
        <v>194</v>
      </c>
      <c r="J17666" s="266">
        <v>-4994.91</v>
      </c>
      <c r="K17666" s="83" t="str">
        <f>IFERROR(IFERROR(VLOOKUP(I17666,'DE-PARA'!B:D,3,0),VLOOKUP(I17666,'DE-PARA'!C:D,2,0)),"NÃO ENCONTRADO")</f>
        <v>Encargos sobre Folha de Pagamento</v>
      </c>
      <c r="L17666" s="50" t="str">
        <f>VLOOKUP(K17666,'Base -Receita-Despesa'!$B:$AS,1,FALSE)</f>
        <v>Encargos sobre Folha de Pagamento</v>
      </c>
    </row>
    <row r="17667" spans="1:12" x14ac:dyDescent="0.3">
      <c r="A17667" s="82" t="str">
        <f t="shared" si="552"/>
        <v>2020</v>
      </c>
      <c r="B17667" s="260" t="s">
        <v>2228</v>
      </c>
      <c r="C17667" s="261" t="s">
        <v>138</v>
      </c>
      <c r="D17667" s="74" t="str">
        <f t="shared" si="551"/>
        <v>mar/2020</v>
      </c>
      <c r="E17667" s="264">
        <v>43908</v>
      </c>
      <c r="F17667" s="282" t="s">
        <v>4565</v>
      </c>
      <c r="G17667" s="282" t="s">
        <v>2229</v>
      </c>
      <c r="H17667" s="265" t="s">
        <v>5310</v>
      </c>
      <c r="I17667" s="265" t="s">
        <v>194</v>
      </c>
      <c r="J17667" s="266">
        <v>-23517.52</v>
      </c>
      <c r="K17667" s="83" t="str">
        <f>IFERROR(IFERROR(VLOOKUP(I17667,'DE-PARA'!B:D,3,0),VLOOKUP(I17667,'DE-PARA'!C:D,2,0)),"NÃO ENCONTRADO")</f>
        <v>Encargos sobre Folha de Pagamento</v>
      </c>
      <c r="L17667" s="50" t="str">
        <f>VLOOKUP(K17667,'Base -Receita-Despesa'!$B:$AS,1,FALSE)</f>
        <v>Encargos sobre Folha de Pagamento</v>
      </c>
    </row>
    <row r="17668" spans="1:12" x14ac:dyDescent="0.3">
      <c r="A17668" s="82" t="str">
        <f t="shared" si="552"/>
        <v>2020</v>
      </c>
      <c r="B17668" s="260" t="s">
        <v>2228</v>
      </c>
      <c r="C17668" s="261" t="s">
        <v>138</v>
      </c>
      <c r="D17668" s="74" t="str">
        <f t="shared" ref="D17668:D17731" si="553">TEXT(E17668,"mmm/aaaa")</f>
        <v>mar/2020</v>
      </c>
      <c r="E17668" s="264">
        <v>43908</v>
      </c>
      <c r="F17668" s="282" t="s">
        <v>5311</v>
      </c>
      <c r="G17668" s="282" t="s">
        <v>2229</v>
      </c>
      <c r="H17668" s="265" t="s">
        <v>5312</v>
      </c>
      <c r="I17668" s="265" t="s">
        <v>194</v>
      </c>
      <c r="J17668" s="266">
        <v>-3482.85</v>
      </c>
      <c r="K17668" s="83" t="str">
        <f>IFERROR(IFERROR(VLOOKUP(I17668,'DE-PARA'!B:D,3,0),VLOOKUP(I17668,'DE-PARA'!C:D,2,0)),"NÃO ENCONTRADO")</f>
        <v>Encargos sobre Folha de Pagamento</v>
      </c>
      <c r="L17668" s="50" t="str">
        <f>VLOOKUP(K17668,'Base -Receita-Despesa'!$B:$AS,1,FALSE)</f>
        <v>Encargos sobre Folha de Pagamento</v>
      </c>
    </row>
    <row r="17669" spans="1:12" x14ac:dyDescent="0.3">
      <c r="A17669" s="82" t="str">
        <f t="shared" si="552"/>
        <v>2020</v>
      </c>
      <c r="B17669" s="260" t="s">
        <v>2228</v>
      </c>
      <c r="C17669" s="261" t="s">
        <v>138</v>
      </c>
      <c r="D17669" s="74" t="str">
        <f t="shared" si="553"/>
        <v>mar/2020</v>
      </c>
      <c r="E17669" s="264">
        <v>43908</v>
      </c>
      <c r="F17669" s="282" t="s">
        <v>4539</v>
      </c>
      <c r="G17669" s="282" t="s">
        <v>2229</v>
      </c>
      <c r="H17669" s="265" t="s">
        <v>5313</v>
      </c>
      <c r="I17669" s="265" t="s">
        <v>195</v>
      </c>
      <c r="J17669" s="266">
        <v>-174820.37</v>
      </c>
      <c r="K17669" s="83" t="str">
        <f>IFERROR(IFERROR(VLOOKUP(I17669,'DE-PARA'!B:D,3,0),VLOOKUP(I17669,'DE-PARA'!C:D,2,0)),"NÃO ENCONTRADO")</f>
        <v>Encargos sobre Folha de Pagamento</v>
      </c>
      <c r="L17669" s="50" t="str">
        <f>VLOOKUP(K17669,'Base -Receita-Despesa'!$B:$AS,1,FALSE)</f>
        <v>Encargos sobre Folha de Pagamento</v>
      </c>
    </row>
    <row r="17670" spans="1:12" x14ac:dyDescent="0.3">
      <c r="A17670" s="82" t="str">
        <f t="shared" si="552"/>
        <v>2020</v>
      </c>
      <c r="B17670" s="260" t="s">
        <v>2228</v>
      </c>
      <c r="C17670" s="261" t="s">
        <v>138</v>
      </c>
      <c r="D17670" s="74" t="str">
        <f t="shared" si="553"/>
        <v>mar/2020</v>
      </c>
      <c r="E17670" s="264">
        <v>43908</v>
      </c>
      <c r="F17670" s="282" t="s">
        <v>5314</v>
      </c>
      <c r="G17670" s="282" t="s">
        <v>2229</v>
      </c>
      <c r="H17670" s="265" t="s">
        <v>2668</v>
      </c>
      <c r="I17670" s="265" t="s">
        <v>540</v>
      </c>
      <c r="J17670" s="265">
        <v>-139.13</v>
      </c>
      <c r="K17670" s="83" t="str">
        <f>IFERROR(IFERROR(VLOOKUP(I17670,'DE-PARA'!B:D,3,0),VLOOKUP(I17670,'DE-PARA'!C:D,2,0)),"NÃO ENCONTRADO")</f>
        <v>Tributos, Taxas e Contribuições</v>
      </c>
      <c r="L17670" s="50" t="str">
        <f>VLOOKUP(K17670,'Base -Receita-Despesa'!$B:$AS,1,FALSE)</f>
        <v>Tributos, Taxas e Contribuições</v>
      </c>
    </row>
    <row r="17671" spans="1:12" x14ac:dyDescent="0.3">
      <c r="A17671" s="82" t="str">
        <f t="shared" si="552"/>
        <v>2020</v>
      </c>
      <c r="B17671" s="260" t="s">
        <v>2228</v>
      </c>
      <c r="C17671" s="261" t="s">
        <v>138</v>
      </c>
      <c r="D17671" s="74" t="str">
        <f t="shared" si="553"/>
        <v>mar/2020</v>
      </c>
      <c r="E17671" s="264">
        <v>43908</v>
      </c>
      <c r="F17671" s="282" t="s">
        <v>5315</v>
      </c>
      <c r="G17671" s="282" t="s">
        <v>2229</v>
      </c>
      <c r="H17671" s="265" t="s">
        <v>2668</v>
      </c>
      <c r="I17671" s="265" t="s">
        <v>540</v>
      </c>
      <c r="J17671" s="265">
        <v>-155.31</v>
      </c>
      <c r="K17671" s="83" t="str">
        <f>IFERROR(IFERROR(VLOOKUP(I17671,'DE-PARA'!B:D,3,0),VLOOKUP(I17671,'DE-PARA'!C:D,2,0)),"NÃO ENCONTRADO")</f>
        <v>Tributos, Taxas e Contribuições</v>
      </c>
      <c r="L17671" s="50" t="str">
        <f>VLOOKUP(K17671,'Base -Receita-Despesa'!$B:$AS,1,FALSE)</f>
        <v>Tributos, Taxas e Contribuições</v>
      </c>
    </row>
    <row r="17672" spans="1:12" x14ac:dyDescent="0.3">
      <c r="A17672" s="82" t="str">
        <f t="shared" si="552"/>
        <v>2020</v>
      </c>
      <c r="B17672" s="260" t="s">
        <v>2228</v>
      </c>
      <c r="C17672" s="261" t="s">
        <v>138</v>
      </c>
      <c r="D17672" s="74" t="str">
        <f t="shared" si="553"/>
        <v>mar/2020</v>
      </c>
      <c r="E17672" s="264">
        <v>43908</v>
      </c>
      <c r="F17672" s="282" t="s">
        <v>5316</v>
      </c>
      <c r="G17672" s="282" t="s">
        <v>2229</v>
      </c>
      <c r="H17672" s="265" t="s">
        <v>2668</v>
      </c>
      <c r="I17672" s="265" t="s">
        <v>540</v>
      </c>
      <c r="J17672" s="265">
        <v>-155.31</v>
      </c>
      <c r="K17672" s="83" t="str">
        <f>IFERROR(IFERROR(VLOOKUP(I17672,'DE-PARA'!B:D,3,0),VLOOKUP(I17672,'DE-PARA'!C:D,2,0)),"NÃO ENCONTRADO")</f>
        <v>Tributos, Taxas e Contribuições</v>
      </c>
      <c r="L17672" s="50" t="str">
        <f>VLOOKUP(K17672,'Base -Receita-Despesa'!$B:$AS,1,FALSE)</f>
        <v>Tributos, Taxas e Contribuições</v>
      </c>
    </row>
    <row r="17673" spans="1:12" x14ac:dyDescent="0.3">
      <c r="A17673" s="82" t="str">
        <f t="shared" si="552"/>
        <v>2020</v>
      </c>
      <c r="B17673" s="260" t="s">
        <v>2228</v>
      </c>
      <c r="C17673" s="261" t="s">
        <v>138</v>
      </c>
      <c r="D17673" s="74" t="str">
        <f t="shared" si="553"/>
        <v>mar/2020</v>
      </c>
      <c r="E17673" s="264">
        <v>43908</v>
      </c>
      <c r="F17673" s="282">
        <v>3</v>
      </c>
      <c r="G17673" s="282" t="s">
        <v>2229</v>
      </c>
      <c r="H17673" s="265" t="s">
        <v>5049</v>
      </c>
      <c r="I17673" s="265" t="s">
        <v>2176</v>
      </c>
      <c r="J17673" s="266">
        <v>-116841.28</v>
      </c>
      <c r="K17673" s="83" t="str">
        <f>IFERROR(IFERROR(VLOOKUP(I17673,'DE-PARA'!B:D,3,0),VLOOKUP(I17673,'DE-PARA'!C:D,2,0)),"NÃO ENCONTRADO")</f>
        <v>Pessoal</v>
      </c>
      <c r="L17673" s="50" t="str">
        <f>VLOOKUP(K17673,'Base -Receita-Despesa'!$B:$AS,1,FALSE)</f>
        <v>Pessoal</v>
      </c>
    </row>
    <row r="17674" spans="1:12" x14ac:dyDescent="0.3">
      <c r="A17674" s="82" t="str">
        <f t="shared" si="552"/>
        <v>2020</v>
      </c>
      <c r="B17674" s="260" t="s">
        <v>2228</v>
      </c>
      <c r="C17674" s="261" t="s">
        <v>138</v>
      </c>
      <c r="D17674" s="74" t="str">
        <f t="shared" si="553"/>
        <v>mar/2020</v>
      </c>
      <c r="E17674" s="264">
        <v>43908</v>
      </c>
      <c r="F17674" s="282">
        <v>19395</v>
      </c>
      <c r="G17674" s="282" t="s">
        <v>2229</v>
      </c>
      <c r="H17674" s="265" t="s">
        <v>5152</v>
      </c>
      <c r="I17674" s="265" t="s">
        <v>618</v>
      </c>
      <c r="J17674" s="266">
        <v>-24741.61</v>
      </c>
      <c r="K17674" s="83" t="str">
        <f>IFERROR(IFERROR(VLOOKUP(I17674,'DE-PARA'!B:D,3,0),VLOOKUP(I17674,'DE-PARA'!C:D,2,0)),"NÃO ENCONTRADO")</f>
        <v>Serviços</v>
      </c>
      <c r="L17674" s="50" t="str">
        <f>VLOOKUP(K17674,'Base -Receita-Despesa'!$B:$AS,1,FALSE)</f>
        <v>Serviços</v>
      </c>
    </row>
    <row r="17675" spans="1:12" x14ac:dyDescent="0.3">
      <c r="A17675" s="82" t="str">
        <f t="shared" si="552"/>
        <v>2020</v>
      </c>
      <c r="B17675" s="260" t="s">
        <v>2228</v>
      </c>
      <c r="C17675" s="261" t="s">
        <v>138</v>
      </c>
      <c r="D17675" s="74" t="str">
        <f t="shared" si="553"/>
        <v>mar/2020</v>
      </c>
      <c r="E17675" s="264">
        <v>43908</v>
      </c>
      <c r="F17675" s="282" t="s">
        <v>139</v>
      </c>
      <c r="G17675" s="282" t="s">
        <v>2229</v>
      </c>
      <c r="H17675" s="265" t="s">
        <v>5317</v>
      </c>
      <c r="I17675" s="265" t="s">
        <v>141</v>
      </c>
      <c r="J17675" s="265">
        <v>-358.94</v>
      </c>
      <c r="K17675" s="83" t="str">
        <f>IFERROR(IFERROR(VLOOKUP(I17675,'DE-PARA'!B:D,3,0),VLOOKUP(I17675,'DE-PARA'!C:D,2,0)),"NÃO ENCONTRADO")</f>
        <v>Pessoal</v>
      </c>
      <c r="L17675" s="50" t="str">
        <f>VLOOKUP(K17675,'Base -Receita-Despesa'!$B:$AS,1,FALSE)</f>
        <v>Pessoal</v>
      </c>
    </row>
    <row r="17676" spans="1:12" x14ac:dyDescent="0.3">
      <c r="A17676" s="82" t="str">
        <f t="shared" si="552"/>
        <v>2020</v>
      </c>
      <c r="B17676" s="260" t="s">
        <v>2228</v>
      </c>
      <c r="C17676" s="261" t="s">
        <v>138</v>
      </c>
      <c r="D17676" s="74" t="str">
        <f t="shared" si="553"/>
        <v>mar/2020</v>
      </c>
      <c r="E17676" s="264">
        <v>43908</v>
      </c>
      <c r="F17676" s="282">
        <v>720</v>
      </c>
      <c r="G17676" s="282" t="s">
        <v>2229</v>
      </c>
      <c r="H17676" s="265" t="s">
        <v>5157</v>
      </c>
      <c r="I17676" s="265" t="s">
        <v>116</v>
      </c>
      <c r="J17676" s="266">
        <v>-7873.67</v>
      </c>
      <c r="K17676" s="83" t="str">
        <f>IFERROR(IFERROR(VLOOKUP(I17676,'DE-PARA'!B:D,3,0),VLOOKUP(I17676,'DE-PARA'!C:D,2,0)),"NÃO ENCONTRADO")</f>
        <v>Serviços</v>
      </c>
      <c r="L17676" s="50" t="str">
        <f>VLOOKUP(K17676,'Base -Receita-Despesa'!$B:$AS,1,FALSE)</f>
        <v>Serviços</v>
      </c>
    </row>
    <row r="17677" spans="1:12" x14ac:dyDescent="0.3">
      <c r="A17677" s="82" t="str">
        <f t="shared" si="552"/>
        <v>2020</v>
      </c>
      <c r="B17677" s="260" t="s">
        <v>2228</v>
      </c>
      <c r="C17677" s="261" t="s">
        <v>138</v>
      </c>
      <c r="D17677" s="74" t="str">
        <f t="shared" si="553"/>
        <v>mar/2020</v>
      </c>
      <c r="E17677" s="264">
        <v>43908</v>
      </c>
      <c r="F17677" s="282" t="s">
        <v>139</v>
      </c>
      <c r="G17677" s="282" t="s">
        <v>2229</v>
      </c>
      <c r="H17677" s="265" t="s">
        <v>5318</v>
      </c>
      <c r="I17677" s="265" t="s">
        <v>141</v>
      </c>
      <c r="J17677" s="265">
        <v>-358.94</v>
      </c>
      <c r="K17677" s="83" t="str">
        <f>IFERROR(IFERROR(VLOOKUP(I17677,'DE-PARA'!B:D,3,0),VLOOKUP(I17677,'DE-PARA'!C:D,2,0)),"NÃO ENCONTRADO")</f>
        <v>Pessoal</v>
      </c>
      <c r="L17677" s="50" t="str">
        <f>VLOOKUP(K17677,'Base -Receita-Despesa'!$B:$AS,1,FALSE)</f>
        <v>Pessoal</v>
      </c>
    </row>
    <row r="17678" spans="1:12" x14ac:dyDescent="0.3">
      <c r="A17678" s="82" t="str">
        <f t="shared" si="552"/>
        <v>2020</v>
      </c>
      <c r="B17678" s="260" t="s">
        <v>2228</v>
      </c>
      <c r="C17678" s="261" t="s">
        <v>138</v>
      </c>
      <c r="D17678" s="74" t="str">
        <f t="shared" si="553"/>
        <v>mar/2020</v>
      </c>
      <c r="E17678" s="264">
        <v>43908</v>
      </c>
      <c r="F17678" s="282" t="s">
        <v>139</v>
      </c>
      <c r="G17678" s="282" t="s">
        <v>2229</v>
      </c>
      <c r="H17678" s="265" t="s">
        <v>5319</v>
      </c>
      <c r="I17678" s="265" t="s">
        <v>141</v>
      </c>
      <c r="J17678" s="265">
        <v>-540</v>
      </c>
      <c r="K17678" s="83" t="str">
        <f>IFERROR(IFERROR(VLOOKUP(I17678,'DE-PARA'!B:D,3,0),VLOOKUP(I17678,'DE-PARA'!C:D,2,0)),"NÃO ENCONTRADO")</f>
        <v>Pessoal</v>
      </c>
      <c r="L17678" s="50" t="str">
        <f>VLOOKUP(K17678,'Base -Receita-Despesa'!$B:$AS,1,FALSE)</f>
        <v>Pessoal</v>
      </c>
    </row>
    <row r="17679" spans="1:12" x14ac:dyDescent="0.3">
      <c r="A17679" s="82" t="str">
        <f t="shared" si="552"/>
        <v>2020</v>
      </c>
      <c r="B17679" s="260" t="s">
        <v>2228</v>
      </c>
      <c r="C17679" s="261" t="s">
        <v>138</v>
      </c>
      <c r="D17679" s="74" t="str">
        <f t="shared" si="553"/>
        <v>mar/2020</v>
      </c>
      <c r="E17679" s="264">
        <v>43908</v>
      </c>
      <c r="F17679" s="282" t="s">
        <v>139</v>
      </c>
      <c r="G17679" s="282" t="s">
        <v>2229</v>
      </c>
      <c r="H17679" s="265" t="s">
        <v>542</v>
      </c>
      <c r="I17679" s="265" t="s">
        <v>141</v>
      </c>
      <c r="J17679" s="266">
        <v>-1950</v>
      </c>
      <c r="K17679" s="83" t="str">
        <f>IFERROR(IFERROR(VLOOKUP(I17679,'DE-PARA'!B:D,3,0),VLOOKUP(I17679,'DE-PARA'!C:D,2,0)),"NÃO ENCONTRADO")</f>
        <v>Pessoal</v>
      </c>
      <c r="L17679" s="50" t="str">
        <f>VLOOKUP(K17679,'Base -Receita-Despesa'!$B:$AS,1,FALSE)</f>
        <v>Pessoal</v>
      </c>
    </row>
    <row r="17680" spans="1:12" x14ac:dyDescent="0.3">
      <c r="A17680" s="82" t="str">
        <f t="shared" si="552"/>
        <v>2020</v>
      </c>
      <c r="B17680" s="263" t="s">
        <v>2228</v>
      </c>
      <c r="C17680" s="315" t="s">
        <v>138</v>
      </c>
      <c r="D17680" s="74" t="str">
        <f t="shared" si="553"/>
        <v>mar/2020</v>
      </c>
      <c r="E17680" s="283">
        <v>43908</v>
      </c>
      <c r="F17680" s="320" t="s">
        <v>4619</v>
      </c>
      <c r="G17680" s="320" t="s">
        <v>2229</v>
      </c>
      <c r="H17680" s="267" t="s">
        <v>5185</v>
      </c>
      <c r="I17680" s="267" t="s">
        <v>2170</v>
      </c>
      <c r="J17680" s="266">
        <v>-12130.94</v>
      </c>
      <c r="K17680" s="83" t="str">
        <f>IFERROR(IFERROR(VLOOKUP(I17680,'DE-PARA'!B:D,3,0),VLOOKUP(I17680,'DE-PARA'!C:D,2,0)),"NÃO ENCONTRADO")</f>
        <v>Reembolso de Rateios(-)</v>
      </c>
      <c r="L17680" s="50" t="str">
        <f>VLOOKUP(K17680,'Base -Receita-Despesa'!$B:$AS,1,FALSE)</f>
        <v>Reembolso de Rateios(-)</v>
      </c>
    </row>
    <row r="17681" spans="1:12" x14ac:dyDescent="0.3">
      <c r="A17681" s="82" t="str">
        <f t="shared" si="552"/>
        <v>2020</v>
      </c>
      <c r="B17681" s="260" t="s">
        <v>2228</v>
      </c>
      <c r="C17681" s="261" t="s">
        <v>138</v>
      </c>
      <c r="D17681" s="74" t="str">
        <f t="shared" si="553"/>
        <v>mar/2020</v>
      </c>
      <c r="E17681" s="264">
        <v>43908</v>
      </c>
      <c r="F17681" s="282" t="s">
        <v>139</v>
      </c>
      <c r="G17681" s="282" t="s">
        <v>2229</v>
      </c>
      <c r="H17681" s="265" t="s">
        <v>5320</v>
      </c>
      <c r="I17681" s="265" t="s">
        <v>141</v>
      </c>
      <c r="J17681" s="265">
        <v>-405.6</v>
      </c>
      <c r="K17681" s="83" t="str">
        <f>IFERROR(IFERROR(VLOOKUP(I17681,'DE-PARA'!B:D,3,0),VLOOKUP(I17681,'DE-PARA'!C:D,2,0)),"NÃO ENCONTRADO")</f>
        <v>Pessoal</v>
      </c>
      <c r="L17681" s="50" t="str">
        <f>VLOOKUP(K17681,'Base -Receita-Despesa'!$B:$AS,1,FALSE)</f>
        <v>Pessoal</v>
      </c>
    </row>
    <row r="17682" spans="1:12" x14ac:dyDescent="0.3">
      <c r="A17682" s="82" t="str">
        <f t="shared" si="552"/>
        <v>2020</v>
      </c>
      <c r="B17682" s="260" t="s">
        <v>2228</v>
      </c>
      <c r="C17682" s="261" t="s">
        <v>138</v>
      </c>
      <c r="D17682" s="74" t="str">
        <f t="shared" si="553"/>
        <v>mar/2020</v>
      </c>
      <c r="E17682" s="264">
        <v>43908</v>
      </c>
      <c r="F17682" s="282" t="s">
        <v>139</v>
      </c>
      <c r="G17682" s="282" t="s">
        <v>2229</v>
      </c>
      <c r="H17682" s="265" t="s">
        <v>5321</v>
      </c>
      <c r="I17682" s="265" t="s">
        <v>141</v>
      </c>
      <c r="J17682" s="266">
        <v>-1500</v>
      </c>
      <c r="K17682" s="83" t="str">
        <f>IFERROR(IFERROR(VLOOKUP(I17682,'DE-PARA'!B:D,3,0),VLOOKUP(I17682,'DE-PARA'!C:D,2,0)),"NÃO ENCONTRADO")</f>
        <v>Pessoal</v>
      </c>
      <c r="L17682" s="50" t="str">
        <f>VLOOKUP(K17682,'Base -Receita-Despesa'!$B:$AS,1,FALSE)</f>
        <v>Pessoal</v>
      </c>
    </row>
    <row r="17683" spans="1:12" x14ac:dyDescent="0.3">
      <c r="A17683" s="82" t="str">
        <f t="shared" si="552"/>
        <v>2020</v>
      </c>
      <c r="B17683" s="260" t="s">
        <v>2228</v>
      </c>
      <c r="C17683" s="261" t="s">
        <v>138</v>
      </c>
      <c r="D17683" s="74" t="str">
        <f t="shared" si="553"/>
        <v>mar/2020</v>
      </c>
      <c r="E17683" s="264">
        <v>43908</v>
      </c>
      <c r="F17683" s="282" t="s">
        <v>139</v>
      </c>
      <c r="G17683" s="282" t="s">
        <v>2229</v>
      </c>
      <c r="H17683" s="265" t="s">
        <v>5322</v>
      </c>
      <c r="I17683" s="265" t="s">
        <v>141</v>
      </c>
      <c r="J17683" s="265">
        <v>-358.94</v>
      </c>
      <c r="K17683" s="83" t="str">
        <f>IFERROR(IFERROR(VLOOKUP(I17683,'DE-PARA'!B:D,3,0),VLOOKUP(I17683,'DE-PARA'!C:D,2,0)),"NÃO ENCONTRADO")</f>
        <v>Pessoal</v>
      </c>
      <c r="L17683" s="50" t="str">
        <f>VLOOKUP(K17683,'Base -Receita-Despesa'!$B:$AS,1,FALSE)</f>
        <v>Pessoal</v>
      </c>
    </row>
    <row r="17684" spans="1:12" x14ac:dyDescent="0.3">
      <c r="A17684" s="82" t="str">
        <f t="shared" si="552"/>
        <v>2020</v>
      </c>
      <c r="B17684" s="260" t="s">
        <v>2228</v>
      </c>
      <c r="C17684" s="261" t="s">
        <v>138</v>
      </c>
      <c r="D17684" s="74" t="str">
        <f t="shared" si="553"/>
        <v>mar/2020</v>
      </c>
      <c r="E17684" s="264">
        <v>43908</v>
      </c>
      <c r="F17684" s="282" t="s">
        <v>139</v>
      </c>
      <c r="G17684" s="282" t="s">
        <v>2229</v>
      </c>
      <c r="H17684" s="265" t="s">
        <v>5323</v>
      </c>
      <c r="I17684" s="265" t="s">
        <v>141</v>
      </c>
      <c r="J17684" s="265">
        <v>-358.94</v>
      </c>
      <c r="K17684" s="83" t="str">
        <f>IFERROR(IFERROR(VLOOKUP(I17684,'DE-PARA'!B:D,3,0),VLOOKUP(I17684,'DE-PARA'!C:D,2,0)),"NÃO ENCONTRADO")</f>
        <v>Pessoal</v>
      </c>
      <c r="L17684" s="50" t="str">
        <f>VLOOKUP(K17684,'Base -Receita-Despesa'!$B:$AS,1,FALSE)</f>
        <v>Pessoal</v>
      </c>
    </row>
    <row r="17685" spans="1:12" x14ac:dyDescent="0.3">
      <c r="A17685" s="82" t="str">
        <f t="shared" si="552"/>
        <v>2020</v>
      </c>
      <c r="B17685" s="260" t="s">
        <v>2228</v>
      </c>
      <c r="C17685" s="261" t="s">
        <v>138</v>
      </c>
      <c r="D17685" s="74" t="str">
        <f t="shared" si="553"/>
        <v>mar/2020</v>
      </c>
      <c r="E17685" s="264">
        <v>43908</v>
      </c>
      <c r="F17685" s="282">
        <v>719</v>
      </c>
      <c r="G17685" s="282" t="s">
        <v>2229</v>
      </c>
      <c r="H17685" s="265" t="s">
        <v>5157</v>
      </c>
      <c r="I17685" s="265" t="s">
        <v>116</v>
      </c>
      <c r="J17685" s="266">
        <v>-14255.19</v>
      </c>
      <c r="K17685" s="83" t="str">
        <f>IFERROR(IFERROR(VLOOKUP(I17685,'DE-PARA'!B:D,3,0),VLOOKUP(I17685,'DE-PARA'!C:D,2,0)),"NÃO ENCONTRADO")</f>
        <v>Serviços</v>
      </c>
      <c r="L17685" s="50" t="str">
        <f>VLOOKUP(K17685,'Base -Receita-Despesa'!$B:$AS,1,FALSE)</f>
        <v>Serviços</v>
      </c>
    </row>
    <row r="17686" spans="1:12" x14ac:dyDescent="0.3">
      <c r="A17686" s="82" t="str">
        <f t="shared" si="552"/>
        <v>2020</v>
      </c>
      <c r="B17686" s="260" t="s">
        <v>2228</v>
      </c>
      <c r="C17686" s="261" t="s">
        <v>138</v>
      </c>
      <c r="D17686" s="74" t="str">
        <f t="shared" si="553"/>
        <v>mar/2020</v>
      </c>
      <c r="E17686" s="264">
        <v>43908</v>
      </c>
      <c r="F17686" s="282" t="s">
        <v>139</v>
      </c>
      <c r="G17686" s="282" t="s">
        <v>2229</v>
      </c>
      <c r="H17686" s="265" t="s">
        <v>5324</v>
      </c>
      <c r="I17686" s="265" t="s">
        <v>141</v>
      </c>
      <c r="J17686" s="265">
        <v>-358.94</v>
      </c>
      <c r="K17686" s="83" t="str">
        <f>IFERROR(IFERROR(VLOOKUP(I17686,'DE-PARA'!B:D,3,0),VLOOKUP(I17686,'DE-PARA'!C:D,2,0)),"NÃO ENCONTRADO")</f>
        <v>Pessoal</v>
      </c>
      <c r="L17686" s="50" t="str">
        <f>VLOOKUP(K17686,'Base -Receita-Despesa'!$B:$AS,1,FALSE)</f>
        <v>Pessoal</v>
      </c>
    </row>
    <row r="17687" spans="1:12" x14ac:dyDescent="0.3">
      <c r="A17687" s="82" t="str">
        <f t="shared" si="552"/>
        <v>2020</v>
      </c>
      <c r="B17687" s="263" t="s">
        <v>2228</v>
      </c>
      <c r="C17687" s="315" t="s">
        <v>138</v>
      </c>
      <c r="D17687" s="74" t="str">
        <f t="shared" si="553"/>
        <v>mar/2020</v>
      </c>
      <c r="E17687" s="283">
        <v>43908</v>
      </c>
      <c r="F17687" s="320" t="s">
        <v>4619</v>
      </c>
      <c r="G17687" s="320" t="s">
        <v>2229</v>
      </c>
      <c r="H17687" s="267" t="s">
        <v>5185</v>
      </c>
      <c r="I17687" s="267" t="s">
        <v>2170</v>
      </c>
      <c r="J17687" s="266">
        <v>-1229.22</v>
      </c>
      <c r="K17687" s="83" t="str">
        <f>IFERROR(IFERROR(VLOOKUP(I17687,'DE-PARA'!B:D,3,0),VLOOKUP(I17687,'DE-PARA'!C:D,2,0)),"NÃO ENCONTRADO")</f>
        <v>Reembolso de Rateios(-)</v>
      </c>
      <c r="L17687" s="50" t="str">
        <f>VLOOKUP(K17687,'Base -Receita-Despesa'!$B:$AS,1,FALSE)</f>
        <v>Reembolso de Rateios(-)</v>
      </c>
    </row>
    <row r="17688" spans="1:12" x14ac:dyDescent="0.3">
      <c r="A17688" s="82" t="str">
        <f t="shared" si="552"/>
        <v>2020</v>
      </c>
      <c r="B17688" s="260" t="s">
        <v>2228</v>
      </c>
      <c r="C17688" s="261" t="s">
        <v>138</v>
      </c>
      <c r="D17688" s="74" t="str">
        <f t="shared" si="553"/>
        <v>mar/2020</v>
      </c>
      <c r="E17688" s="264">
        <v>43908</v>
      </c>
      <c r="F17688" s="282" t="s">
        <v>1261</v>
      </c>
      <c r="G17688" s="282" t="s">
        <v>2229</v>
      </c>
      <c r="H17688" s="265" t="s">
        <v>2250</v>
      </c>
      <c r="I17688" s="265" t="s">
        <v>135</v>
      </c>
      <c r="J17688" s="265">
        <v>-9.5</v>
      </c>
      <c r="K17688" s="83" t="str">
        <f>IFERROR(IFERROR(VLOOKUP(I17688,'DE-PARA'!B:D,3,0),VLOOKUP(I17688,'DE-PARA'!C:D,2,0)),"NÃO ENCONTRADO")</f>
        <v>Outras Saídas</v>
      </c>
      <c r="L17688" s="50" t="str">
        <f>VLOOKUP(K17688,'Base -Receita-Despesa'!$B:$AS,1,FALSE)</f>
        <v>Outras Saídas</v>
      </c>
    </row>
    <row r="17689" spans="1:12" x14ac:dyDescent="0.3">
      <c r="A17689" s="82" t="str">
        <f t="shared" si="552"/>
        <v>2020</v>
      </c>
      <c r="B17689" s="260" t="s">
        <v>2228</v>
      </c>
      <c r="C17689" s="261" t="s">
        <v>138</v>
      </c>
      <c r="D17689" s="74" t="str">
        <f t="shared" si="553"/>
        <v>mar/2020</v>
      </c>
      <c r="E17689" s="264">
        <v>43908</v>
      </c>
      <c r="F17689" s="282" t="s">
        <v>1261</v>
      </c>
      <c r="G17689" s="282" t="s">
        <v>2229</v>
      </c>
      <c r="H17689" s="265" t="s">
        <v>2250</v>
      </c>
      <c r="I17689" s="265" t="s">
        <v>135</v>
      </c>
      <c r="J17689" s="265">
        <v>-9.5</v>
      </c>
      <c r="K17689" s="83" t="str">
        <f>IFERROR(IFERROR(VLOOKUP(I17689,'DE-PARA'!B:D,3,0),VLOOKUP(I17689,'DE-PARA'!C:D,2,0)),"NÃO ENCONTRADO")</f>
        <v>Outras Saídas</v>
      </c>
      <c r="L17689" s="50" t="str">
        <f>VLOOKUP(K17689,'Base -Receita-Despesa'!$B:$AS,1,FALSE)</f>
        <v>Outras Saídas</v>
      </c>
    </row>
    <row r="17690" spans="1:12" x14ac:dyDescent="0.3">
      <c r="A17690" s="82" t="str">
        <f t="shared" si="552"/>
        <v>2020</v>
      </c>
      <c r="B17690" s="260" t="s">
        <v>2228</v>
      </c>
      <c r="C17690" s="261" t="s">
        <v>138</v>
      </c>
      <c r="D17690" s="74" t="str">
        <f t="shared" si="553"/>
        <v>mar/2020</v>
      </c>
      <c r="E17690" s="264">
        <v>43908</v>
      </c>
      <c r="F17690" s="282" t="s">
        <v>1261</v>
      </c>
      <c r="G17690" s="282" t="s">
        <v>2229</v>
      </c>
      <c r="H17690" s="265" t="s">
        <v>2250</v>
      </c>
      <c r="I17690" s="265" t="s">
        <v>135</v>
      </c>
      <c r="J17690" s="265">
        <v>-9.5</v>
      </c>
      <c r="K17690" s="83" t="str">
        <f>IFERROR(IFERROR(VLOOKUP(I17690,'DE-PARA'!B:D,3,0),VLOOKUP(I17690,'DE-PARA'!C:D,2,0)),"NÃO ENCONTRADO")</f>
        <v>Outras Saídas</v>
      </c>
      <c r="L17690" s="50" t="str">
        <f>VLOOKUP(K17690,'Base -Receita-Despesa'!$B:$AS,1,FALSE)</f>
        <v>Outras Saídas</v>
      </c>
    </row>
    <row r="17691" spans="1:12" x14ac:dyDescent="0.3">
      <c r="A17691" s="82" t="str">
        <f t="shared" si="552"/>
        <v>2020</v>
      </c>
      <c r="B17691" s="260" t="s">
        <v>2228</v>
      </c>
      <c r="C17691" s="261" t="s">
        <v>138</v>
      </c>
      <c r="D17691" s="74" t="str">
        <f t="shared" si="553"/>
        <v>mar/2020</v>
      </c>
      <c r="E17691" s="264">
        <v>43908</v>
      </c>
      <c r="F17691" s="282" t="s">
        <v>139</v>
      </c>
      <c r="G17691" s="282" t="s">
        <v>2229</v>
      </c>
      <c r="H17691" s="265" t="s">
        <v>5325</v>
      </c>
      <c r="I17691" s="265" t="s">
        <v>141</v>
      </c>
      <c r="J17691" s="266">
        <v>-101550.45</v>
      </c>
      <c r="K17691" s="83" t="str">
        <f>IFERROR(IFERROR(VLOOKUP(I17691,'DE-PARA'!B:D,3,0),VLOOKUP(I17691,'DE-PARA'!C:D,2,0)),"NÃO ENCONTRADO")</f>
        <v>Pessoal</v>
      </c>
      <c r="L17691" s="50" t="str">
        <f>VLOOKUP(K17691,'Base -Receita-Despesa'!$B:$AS,1,FALSE)</f>
        <v>Pessoal</v>
      </c>
    </row>
    <row r="17692" spans="1:12" x14ac:dyDescent="0.3">
      <c r="A17692" s="82" t="str">
        <f t="shared" si="552"/>
        <v>2020</v>
      </c>
      <c r="B17692" s="260" t="s">
        <v>2228</v>
      </c>
      <c r="C17692" s="261" t="s">
        <v>138</v>
      </c>
      <c r="D17692" s="74" t="str">
        <f t="shared" si="553"/>
        <v>mar/2020</v>
      </c>
      <c r="E17692" s="264">
        <v>43908</v>
      </c>
      <c r="F17692" s="282" t="s">
        <v>1070</v>
      </c>
      <c r="G17692" s="282" t="s">
        <v>2229</v>
      </c>
      <c r="H17692" s="265" t="s">
        <v>1071</v>
      </c>
      <c r="I17692" s="265" t="s">
        <v>2237</v>
      </c>
      <c r="J17692" s="266">
        <v>498461.46</v>
      </c>
      <c r="K17692" s="83" t="str">
        <f>IFERROR(IFERROR(VLOOKUP(I17692,'DE-PARA'!B:D,3,0),VLOOKUP(I17692,'DE-PARA'!C:D,2,0)),"NÃO ENCONTRADO")</f>
        <v>Entrada Conta Aplicação (+)</v>
      </c>
      <c r="L17692" s="50" t="str">
        <f>VLOOKUP(K17692,'Base -Receita-Despesa'!$B:$AS,1,FALSE)</f>
        <v>ENTRADA CONTA APLICAÇÃO (+)</v>
      </c>
    </row>
    <row r="17693" spans="1:12" x14ac:dyDescent="0.3">
      <c r="A17693" s="82" t="str">
        <f t="shared" si="552"/>
        <v>2020</v>
      </c>
      <c r="B17693" s="260" t="s">
        <v>2240</v>
      </c>
      <c r="C17693" s="261" t="s">
        <v>138</v>
      </c>
      <c r="D17693" s="74" t="str">
        <f t="shared" si="553"/>
        <v>mar/2020</v>
      </c>
      <c r="E17693" s="264">
        <v>43909</v>
      </c>
      <c r="F17693" s="282" t="s">
        <v>5127</v>
      </c>
      <c r="G17693" s="282" t="s">
        <v>2229</v>
      </c>
      <c r="H17693" s="265" t="s">
        <v>2251</v>
      </c>
      <c r="I17693" s="265" t="s">
        <v>126</v>
      </c>
      <c r="J17693" s="284">
        <v>-500000</v>
      </c>
      <c r="K17693" s="83" t="str">
        <f>IFERROR(IFERROR(VLOOKUP(I17693,'DE-PARA'!B:D,3,0),VLOOKUP(I17693,'DE-PARA'!C:D,2,0)),"NÃO ENCONTRADO")</f>
        <v>TEV – Transferências Entre Contas (Entradas)</v>
      </c>
      <c r="L17693" s="50" t="str">
        <f>VLOOKUP(K17693,'Base -Receita-Despesa'!$B:$AS,1,FALSE)</f>
        <v>TEV – Transferências Entre Contas (Entradas)</v>
      </c>
    </row>
    <row r="17694" spans="1:12" x14ac:dyDescent="0.3">
      <c r="A17694" s="82" t="str">
        <f t="shared" si="552"/>
        <v>2020</v>
      </c>
      <c r="B17694" s="260" t="s">
        <v>2228</v>
      </c>
      <c r="C17694" s="261" t="s">
        <v>138</v>
      </c>
      <c r="D17694" s="74" t="str">
        <f t="shared" si="553"/>
        <v>mar/2020</v>
      </c>
      <c r="E17694" s="264">
        <v>43909</v>
      </c>
      <c r="F17694" s="282" t="s">
        <v>5127</v>
      </c>
      <c r="G17694" s="282" t="s">
        <v>2229</v>
      </c>
      <c r="H17694" s="265" t="s">
        <v>2251</v>
      </c>
      <c r="I17694" s="265" t="s">
        <v>126</v>
      </c>
      <c r="J17694" s="266">
        <v>500000</v>
      </c>
      <c r="K17694" s="83" t="str">
        <f>IFERROR(IFERROR(VLOOKUP(I17694,'DE-PARA'!B:D,3,0),VLOOKUP(I17694,'DE-PARA'!C:D,2,0)),"NÃO ENCONTRADO")</f>
        <v>TEV – Transferências Entre Contas (Entradas)</v>
      </c>
      <c r="L17694" s="50" t="str">
        <f>VLOOKUP(K17694,'Base -Receita-Despesa'!$B:$AS,1,FALSE)</f>
        <v>TEV – Transferências Entre Contas (Entradas)</v>
      </c>
    </row>
    <row r="17695" spans="1:12" x14ac:dyDescent="0.3">
      <c r="A17695" s="82" t="str">
        <f t="shared" si="552"/>
        <v>2020</v>
      </c>
      <c r="B17695" s="263" t="s">
        <v>2228</v>
      </c>
      <c r="C17695" s="315" t="s">
        <v>138</v>
      </c>
      <c r="D17695" s="74" t="str">
        <f t="shared" si="553"/>
        <v>mar/2020</v>
      </c>
      <c r="E17695" s="283">
        <v>43909</v>
      </c>
      <c r="F17695" s="320">
        <v>515750</v>
      </c>
      <c r="G17695" s="320" t="s">
        <v>2229</v>
      </c>
      <c r="H17695" s="267" t="s">
        <v>5163</v>
      </c>
      <c r="I17695" s="267" t="s">
        <v>846</v>
      </c>
      <c r="J17695" s="265">
        <v>674.18</v>
      </c>
      <c r="K17695" s="83" t="str">
        <f>IFERROR(IFERROR(VLOOKUP(I17695,'DE-PARA'!B:D,3,0),VLOOKUP(I17695,'DE-PARA'!C:D,2,0)),"NÃO ENCONTRADO")</f>
        <v>Pessoal</v>
      </c>
      <c r="L17695" s="50" t="str">
        <f>VLOOKUP(K17695,'Base -Receita-Despesa'!$B:$AS,1,FALSE)</f>
        <v>Pessoal</v>
      </c>
    </row>
    <row r="17696" spans="1:12" x14ac:dyDescent="0.3">
      <c r="A17696" s="82" t="str">
        <f t="shared" si="552"/>
        <v>2020</v>
      </c>
      <c r="B17696" s="260" t="s">
        <v>2228</v>
      </c>
      <c r="C17696" s="261" t="s">
        <v>138</v>
      </c>
      <c r="D17696" s="74" t="str">
        <f t="shared" si="553"/>
        <v>mar/2020</v>
      </c>
      <c r="E17696" s="264">
        <v>43909</v>
      </c>
      <c r="F17696" s="282">
        <v>51332</v>
      </c>
      <c r="G17696" s="282" t="s">
        <v>2284</v>
      </c>
      <c r="H17696" s="265" t="s">
        <v>4514</v>
      </c>
      <c r="I17696" s="265" t="s">
        <v>2181</v>
      </c>
      <c r="J17696" s="266">
        <v>-1679.9</v>
      </c>
      <c r="K17696" s="83" t="str">
        <f>IFERROR(IFERROR(VLOOKUP(I17696,'DE-PARA'!B:D,3,0),VLOOKUP(I17696,'DE-PARA'!C:D,2,0)),"NÃO ENCONTRADO")</f>
        <v>Materiais</v>
      </c>
      <c r="L17696" s="50" t="str">
        <f>VLOOKUP(K17696,'Base -Receita-Despesa'!$B:$AS,1,FALSE)</f>
        <v>Materiais</v>
      </c>
    </row>
    <row r="17697" spans="1:12" x14ac:dyDescent="0.3">
      <c r="A17697" s="82" t="str">
        <f t="shared" si="552"/>
        <v>2020</v>
      </c>
      <c r="B17697" s="260" t="s">
        <v>2228</v>
      </c>
      <c r="C17697" s="261" t="s">
        <v>138</v>
      </c>
      <c r="D17697" s="74" t="str">
        <f t="shared" si="553"/>
        <v>mar/2020</v>
      </c>
      <c r="E17697" s="264">
        <v>43909</v>
      </c>
      <c r="F17697" s="282">
        <v>51333</v>
      </c>
      <c r="G17697" s="282" t="s">
        <v>2330</v>
      </c>
      <c r="H17697" s="265" t="s">
        <v>4514</v>
      </c>
      <c r="I17697" s="265" t="s">
        <v>2182</v>
      </c>
      <c r="J17697" s="265">
        <v>-391.36</v>
      </c>
      <c r="K17697" s="83" t="str">
        <f>IFERROR(IFERROR(VLOOKUP(I17697,'DE-PARA'!B:D,3,0),VLOOKUP(I17697,'DE-PARA'!C:D,2,0)),"NÃO ENCONTRADO")</f>
        <v>Materiais</v>
      </c>
      <c r="L17697" s="50" t="str">
        <f>VLOOKUP(K17697,'Base -Receita-Despesa'!$B:$AS,1,FALSE)</f>
        <v>Materiais</v>
      </c>
    </row>
    <row r="17698" spans="1:12" x14ac:dyDescent="0.3">
      <c r="A17698" s="82" t="str">
        <f t="shared" si="552"/>
        <v>2020</v>
      </c>
      <c r="B17698" s="260" t="s">
        <v>2228</v>
      </c>
      <c r="C17698" s="261" t="s">
        <v>138</v>
      </c>
      <c r="D17698" s="74" t="str">
        <f t="shared" si="553"/>
        <v>mar/2020</v>
      </c>
      <c r="E17698" s="264">
        <v>43909</v>
      </c>
      <c r="F17698" s="282">
        <v>515750</v>
      </c>
      <c r="G17698" s="282" t="s">
        <v>2229</v>
      </c>
      <c r="H17698" s="265" t="s">
        <v>5163</v>
      </c>
      <c r="I17698" s="265" t="s">
        <v>846</v>
      </c>
      <c r="J17698" s="265">
        <v>-899.68</v>
      </c>
      <c r="K17698" s="83" t="str">
        <f>IFERROR(IFERROR(VLOOKUP(I17698,'DE-PARA'!B:D,3,0),VLOOKUP(I17698,'DE-PARA'!C:D,2,0)),"NÃO ENCONTRADO")</f>
        <v>Pessoal</v>
      </c>
      <c r="L17698" s="50" t="str">
        <f>VLOOKUP(K17698,'Base -Receita-Despesa'!$B:$AS,1,FALSE)</f>
        <v>Pessoal</v>
      </c>
    </row>
    <row r="17699" spans="1:12" x14ac:dyDescent="0.3">
      <c r="A17699" s="82" t="str">
        <f t="shared" si="552"/>
        <v>2020</v>
      </c>
      <c r="B17699" s="260" t="s">
        <v>2228</v>
      </c>
      <c r="C17699" s="261" t="s">
        <v>138</v>
      </c>
      <c r="D17699" s="74" t="str">
        <f t="shared" si="553"/>
        <v>mar/2020</v>
      </c>
      <c r="E17699" s="264">
        <v>43909</v>
      </c>
      <c r="F17699" s="282">
        <v>527269</v>
      </c>
      <c r="G17699" s="282" t="s">
        <v>2229</v>
      </c>
      <c r="H17699" s="265" t="s">
        <v>339</v>
      </c>
      <c r="I17699" s="265" t="s">
        <v>2181</v>
      </c>
      <c r="J17699" s="266">
        <v>-4511.1499999999996</v>
      </c>
      <c r="K17699" s="83" t="str">
        <f>IFERROR(IFERROR(VLOOKUP(I17699,'DE-PARA'!B:D,3,0),VLOOKUP(I17699,'DE-PARA'!C:D,2,0)),"NÃO ENCONTRADO")</f>
        <v>Materiais</v>
      </c>
      <c r="L17699" s="50" t="str">
        <f>VLOOKUP(K17699,'Base -Receita-Despesa'!$B:$AS,1,FALSE)</f>
        <v>Materiais</v>
      </c>
    </row>
    <row r="17700" spans="1:12" x14ac:dyDescent="0.3">
      <c r="A17700" s="82" t="str">
        <f t="shared" si="552"/>
        <v>2020</v>
      </c>
      <c r="B17700" s="260" t="s">
        <v>2228</v>
      </c>
      <c r="C17700" s="261" t="s">
        <v>138</v>
      </c>
      <c r="D17700" s="74" t="str">
        <f t="shared" si="553"/>
        <v>mar/2020</v>
      </c>
      <c r="E17700" s="264">
        <v>43909</v>
      </c>
      <c r="F17700" s="282">
        <v>883748</v>
      </c>
      <c r="G17700" s="282" t="s">
        <v>2229</v>
      </c>
      <c r="H17700" s="265" t="s">
        <v>2424</v>
      </c>
      <c r="I17700" s="265" t="s">
        <v>2181</v>
      </c>
      <c r="J17700" s="266">
        <v>-11639.12</v>
      </c>
      <c r="K17700" s="83" t="str">
        <f>IFERROR(IFERROR(VLOOKUP(I17700,'DE-PARA'!B:D,3,0),VLOOKUP(I17700,'DE-PARA'!C:D,2,0)),"NÃO ENCONTRADO")</f>
        <v>Materiais</v>
      </c>
      <c r="L17700" s="50" t="str">
        <f>VLOOKUP(K17700,'Base -Receita-Despesa'!$B:$AS,1,FALSE)</f>
        <v>Materiais</v>
      </c>
    </row>
    <row r="17701" spans="1:12" x14ac:dyDescent="0.3">
      <c r="A17701" s="82" t="str">
        <f t="shared" si="552"/>
        <v>2020</v>
      </c>
      <c r="B17701" s="260" t="s">
        <v>2228</v>
      </c>
      <c r="C17701" s="261" t="s">
        <v>138</v>
      </c>
      <c r="D17701" s="74" t="str">
        <f t="shared" si="553"/>
        <v>mar/2020</v>
      </c>
      <c r="E17701" s="264">
        <v>43909</v>
      </c>
      <c r="F17701" s="282">
        <v>301295</v>
      </c>
      <c r="G17701" s="282" t="s">
        <v>2284</v>
      </c>
      <c r="H17701" s="265" t="s">
        <v>222</v>
      </c>
      <c r="I17701" s="265" t="s">
        <v>2182</v>
      </c>
      <c r="J17701" s="266">
        <v>-1686.24</v>
      </c>
      <c r="K17701" s="83" t="str">
        <f>IFERROR(IFERROR(VLOOKUP(I17701,'DE-PARA'!B:D,3,0),VLOOKUP(I17701,'DE-PARA'!C:D,2,0)),"NÃO ENCONTRADO")</f>
        <v>Materiais</v>
      </c>
      <c r="L17701" s="50" t="str">
        <f>VLOOKUP(K17701,'Base -Receita-Despesa'!$B:$AS,1,FALSE)</f>
        <v>Materiais</v>
      </c>
    </row>
    <row r="17702" spans="1:12" x14ac:dyDescent="0.3">
      <c r="A17702" s="82" t="str">
        <f t="shared" si="552"/>
        <v>2020</v>
      </c>
      <c r="B17702" s="260" t="s">
        <v>2228</v>
      </c>
      <c r="C17702" s="261" t="s">
        <v>138</v>
      </c>
      <c r="D17702" s="74" t="str">
        <f t="shared" si="553"/>
        <v>mar/2020</v>
      </c>
      <c r="E17702" s="264">
        <v>43909</v>
      </c>
      <c r="F17702" s="282">
        <v>12071</v>
      </c>
      <c r="G17702" s="282" t="s">
        <v>2229</v>
      </c>
      <c r="H17702" s="265" t="s">
        <v>2299</v>
      </c>
      <c r="I17702" s="265" t="s">
        <v>2182</v>
      </c>
      <c r="J17702" s="266">
        <v>-2873.8</v>
      </c>
      <c r="K17702" s="83" t="str">
        <f>IFERROR(IFERROR(VLOOKUP(I17702,'DE-PARA'!B:D,3,0),VLOOKUP(I17702,'DE-PARA'!C:D,2,0)),"NÃO ENCONTRADO")</f>
        <v>Materiais</v>
      </c>
      <c r="L17702" s="50" t="str">
        <f>VLOOKUP(K17702,'Base -Receita-Despesa'!$B:$AS,1,FALSE)</f>
        <v>Materiais</v>
      </c>
    </row>
    <row r="17703" spans="1:12" x14ac:dyDescent="0.3">
      <c r="A17703" s="82" t="str">
        <f t="shared" si="552"/>
        <v>2020</v>
      </c>
      <c r="B17703" s="260" t="s">
        <v>2228</v>
      </c>
      <c r="C17703" s="261" t="s">
        <v>138</v>
      </c>
      <c r="D17703" s="74" t="str">
        <f t="shared" si="553"/>
        <v>mar/2020</v>
      </c>
      <c r="E17703" s="264">
        <v>43909</v>
      </c>
      <c r="F17703" s="282">
        <v>3985</v>
      </c>
      <c r="G17703" s="282" t="s">
        <v>2229</v>
      </c>
      <c r="H17703" s="265" t="s">
        <v>2231</v>
      </c>
      <c r="I17703" s="265" t="s">
        <v>2185</v>
      </c>
      <c r="J17703" s="266">
        <v>-5048.68</v>
      </c>
      <c r="K17703" s="83" t="str">
        <f>IFERROR(IFERROR(VLOOKUP(I17703,'DE-PARA'!B:D,3,0),VLOOKUP(I17703,'DE-PARA'!C:D,2,0)),"NÃO ENCONTRADO")</f>
        <v>Materiais</v>
      </c>
      <c r="L17703" s="50" t="str">
        <f>VLOOKUP(K17703,'Base -Receita-Despesa'!$B:$AS,1,FALSE)</f>
        <v>Materiais</v>
      </c>
    </row>
    <row r="17704" spans="1:12" x14ac:dyDescent="0.3">
      <c r="A17704" s="82" t="str">
        <f t="shared" si="552"/>
        <v>2020</v>
      </c>
      <c r="B17704" s="260" t="s">
        <v>2228</v>
      </c>
      <c r="C17704" s="261" t="s">
        <v>138</v>
      </c>
      <c r="D17704" s="74" t="str">
        <f t="shared" si="553"/>
        <v>mar/2020</v>
      </c>
      <c r="E17704" s="264">
        <v>43909</v>
      </c>
      <c r="F17704" s="282">
        <v>111127</v>
      </c>
      <c r="G17704" s="282" t="s">
        <v>2229</v>
      </c>
      <c r="H17704" s="265" t="s">
        <v>528</v>
      </c>
      <c r="I17704" s="265" t="s">
        <v>2181</v>
      </c>
      <c r="J17704" s="266">
        <v>-1912.2</v>
      </c>
      <c r="K17704" s="83" t="str">
        <f>IFERROR(IFERROR(VLOOKUP(I17704,'DE-PARA'!B:D,3,0),VLOOKUP(I17704,'DE-PARA'!C:D,2,0)),"NÃO ENCONTRADO")</f>
        <v>Materiais</v>
      </c>
      <c r="L17704" s="50" t="str">
        <f>VLOOKUP(K17704,'Base -Receita-Despesa'!$B:$AS,1,FALSE)</f>
        <v>Materiais</v>
      </c>
    </row>
    <row r="17705" spans="1:12" x14ac:dyDescent="0.3">
      <c r="A17705" s="82" t="str">
        <f t="shared" si="552"/>
        <v>2020</v>
      </c>
      <c r="B17705" s="260" t="s">
        <v>2228</v>
      </c>
      <c r="C17705" s="261" t="s">
        <v>138</v>
      </c>
      <c r="D17705" s="74" t="str">
        <f t="shared" si="553"/>
        <v>mar/2020</v>
      </c>
      <c r="E17705" s="264">
        <v>43909</v>
      </c>
      <c r="F17705" s="282">
        <v>1185500</v>
      </c>
      <c r="G17705" s="282" t="s">
        <v>2284</v>
      </c>
      <c r="H17705" s="265" t="s">
        <v>5153</v>
      </c>
      <c r="I17705" s="265" t="s">
        <v>2182</v>
      </c>
      <c r="J17705" s="266">
        <v>-3801.37</v>
      </c>
      <c r="K17705" s="83" t="str">
        <f>IFERROR(IFERROR(VLOOKUP(I17705,'DE-PARA'!B:D,3,0),VLOOKUP(I17705,'DE-PARA'!C:D,2,0)),"NÃO ENCONTRADO")</f>
        <v>Materiais</v>
      </c>
      <c r="L17705" s="50" t="str">
        <f>VLOOKUP(K17705,'Base -Receita-Despesa'!$B:$AS,1,FALSE)</f>
        <v>Materiais</v>
      </c>
    </row>
    <row r="17706" spans="1:12" x14ac:dyDescent="0.3">
      <c r="A17706" s="82" t="str">
        <f t="shared" ref="A17706:A17769" si="554">IF(K17706="NÃO ENCONTRADO",0,RIGHT(D17706,4))</f>
        <v>2020</v>
      </c>
      <c r="B17706" s="260" t="s">
        <v>2228</v>
      </c>
      <c r="C17706" s="261" t="s">
        <v>138</v>
      </c>
      <c r="D17706" s="74" t="str">
        <f t="shared" si="553"/>
        <v>mar/2020</v>
      </c>
      <c r="E17706" s="264">
        <v>43909</v>
      </c>
      <c r="F17706" s="282">
        <v>2796188</v>
      </c>
      <c r="G17706" s="282" t="s">
        <v>2229</v>
      </c>
      <c r="H17706" s="265" t="s">
        <v>5326</v>
      </c>
      <c r="I17706" s="265" t="s">
        <v>164</v>
      </c>
      <c r="J17706" s="265">
        <v>-45.68</v>
      </c>
      <c r="K17706" s="83" t="str">
        <f>IFERROR(IFERROR(VLOOKUP(I17706,'DE-PARA'!B:D,3,0),VLOOKUP(I17706,'DE-PARA'!C:D,2,0)),"NÃO ENCONTRADO")</f>
        <v>Concessionárias (água, luz e telefone)</v>
      </c>
      <c r="L17706" s="50" t="str">
        <f>VLOOKUP(K17706,'Base -Receita-Despesa'!$B:$AS,1,FALSE)</f>
        <v>Concessionárias (água, luz e telefone)</v>
      </c>
    </row>
    <row r="17707" spans="1:12" x14ac:dyDescent="0.3">
      <c r="A17707" s="82" t="str">
        <f t="shared" si="554"/>
        <v>2020</v>
      </c>
      <c r="B17707" s="260" t="s">
        <v>2228</v>
      </c>
      <c r="C17707" s="261" t="s">
        <v>138</v>
      </c>
      <c r="D17707" s="74" t="str">
        <f t="shared" si="553"/>
        <v>mar/2020</v>
      </c>
      <c r="E17707" s="264">
        <v>43909</v>
      </c>
      <c r="F17707" s="282" t="s">
        <v>4412</v>
      </c>
      <c r="G17707" s="282" t="s">
        <v>2229</v>
      </c>
      <c r="H17707" s="265" t="s">
        <v>5327</v>
      </c>
      <c r="I17707" s="265" t="s">
        <v>128</v>
      </c>
      <c r="J17707" s="265">
        <v>-43.83</v>
      </c>
      <c r="K17707" s="83" t="str">
        <f>IFERROR(IFERROR(VLOOKUP(I17707,'DE-PARA'!B:D,3,0),VLOOKUP(I17707,'DE-PARA'!C:D,2,0)),"NÃO ENCONTRADO")</f>
        <v>Encargos sobre Folha de Pagamento</v>
      </c>
      <c r="L17707" s="50" t="str">
        <f>VLOOKUP(K17707,'Base -Receita-Despesa'!$B:$AS,1,FALSE)</f>
        <v>Encargos sobre Folha de Pagamento</v>
      </c>
    </row>
    <row r="17708" spans="1:12" x14ac:dyDescent="0.3">
      <c r="A17708" s="82" t="str">
        <f t="shared" si="554"/>
        <v>2020</v>
      </c>
      <c r="B17708" s="260" t="s">
        <v>2228</v>
      </c>
      <c r="C17708" s="261" t="s">
        <v>138</v>
      </c>
      <c r="D17708" s="74" t="str">
        <f t="shared" si="553"/>
        <v>mar/2020</v>
      </c>
      <c r="E17708" s="264">
        <v>43909</v>
      </c>
      <c r="F17708" s="282">
        <v>7803</v>
      </c>
      <c r="G17708" s="282" t="s">
        <v>2229</v>
      </c>
      <c r="H17708" s="265" t="s">
        <v>5216</v>
      </c>
      <c r="I17708" s="265" t="s">
        <v>2181</v>
      </c>
      <c r="J17708" s="265">
        <v>-298.10000000000002</v>
      </c>
      <c r="K17708" s="83" t="str">
        <f>IFERROR(IFERROR(VLOOKUP(I17708,'DE-PARA'!B:D,3,0),VLOOKUP(I17708,'DE-PARA'!C:D,2,0)),"NÃO ENCONTRADO")</f>
        <v>Materiais</v>
      </c>
      <c r="L17708" s="50" t="str">
        <f>VLOOKUP(K17708,'Base -Receita-Despesa'!$B:$AS,1,FALSE)</f>
        <v>Materiais</v>
      </c>
    </row>
    <row r="17709" spans="1:12" x14ac:dyDescent="0.3">
      <c r="A17709" s="82" t="str">
        <f t="shared" si="554"/>
        <v>2020</v>
      </c>
      <c r="B17709" s="260" t="s">
        <v>2228</v>
      </c>
      <c r="C17709" s="261" t="s">
        <v>138</v>
      </c>
      <c r="D17709" s="74" t="str">
        <f t="shared" si="553"/>
        <v>mar/2020</v>
      </c>
      <c r="E17709" s="264">
        <v>43909</v>
      </c>
      <c r="F17709" s="282" t="s">
        <v>139</v>
      </c>
      <c r="G17709" s="282" t="s">
        <v>2229</v>
      </c>
      <c r="H17709" s="265" t="s">
        <v>5328</v>
      </c>
      <c r="I17709" s="265" t="s">
        <v>141</v>
      </c>
      <c r="J17709" s="265">
        <v>-324</v>
      </c>
      <c r="K17709" s="83" t="str">
        <f>IFERROR(IFERROR(VLOOKUP(I17709,'DE-PARA'!B:D,3,0),VLOOKUP(I17709,'DE-PARA'!C:D,2,0)),"NÃO ENCONTRADO")</f>
        <v>Pessoal</v>
      </c>
      <c r="L17709" s="50" t="str">
        <f>VLOOKUP(K17709,'Base -Receita-Despesa'!$B:$AS,1,FALSE)</f>
        <v>Pessoal</v>
      </c>
    </row>
    <row r="17710" spans="1:12" x14ac:dyDescent="0.3">
      <c r="A17710" s="82" t="str">
        <f t="shared" si="554"/>
        <v>2020</v>
      </c>
      <c r="B17710" s="260" t="s">
        <v>2228</v>
      </c>
      <c r="C17710" s="261" t="s">
        <v>138</v>
      </c>
      <c r="D17710" s="74" t="str">
        <f t="shared" si="553"/>
        <v>mar/2020</v>
      </c>
      <c r="E17710" s="264">
        <v>43909</v>
      </c>
      <c r="F17710" s="282" t="s">
        <v>139</v>
      </c>
      <c r="G17710" s="282" t="s">
        <v>2229</v>
      </c>
      <c r="H17710" s="265" t="s">
        <v>5329</v>
      </c>
      <c r="I17710" s="265" t="s">
        <v>141</v>
      </c>
      <c r="J17710" s="265">
        <v>-358.94</v>
      </c>
      <c r="K17710" s="83" t="str">
        <f>IFERROR(IFERROR(VLOOKUP(I17710,'DE-PARA'!B:D,3,0),VLOOKUP(I17710,'DE-PARA'!C:D,2,0)),"NÃO ENCONTRADO")</f>
        <v>Pessoal</v>
      </c>
      <c r="L17710" s="50" t="str">
        <f>VLOOKUP(K17710,'Base -Receita-Despesa'!$B:$AS,1,FALSE)</f>
        <v>Pessoal</v>
      </c>
    </row>
    <row r="17711" spans="1:12" x14ac:dyDescent="0.3">
      <c r="A17711" s="82" t="str">
        <f t="shared" si="554"/>
        <v>2020</v>
      </c>
      <c r="B17711" s="260" t="s">
        <v>2228</v>
      </c>
      <c r="C17711" s="261" t="s">
        <v>138</v>
      </c>
      <c r="D17711" s="74" t="str">
        <f t="shared" si="553"/>
        <v>mar/2020</v>
      </c>
      <c r="E17711" s="264">
        <v>43909</v>
      </c>
      <c r="F17711" s="282">
        <v>1</v>
      </c>
      <c r="G17711" s="282" t="s">
        <v>2229</v>
      </c>
      <c r="H17711" s="265" t="s">
        <v>5295</v>
      </c>
      <c r="I17711" s="280" t="s">
        <v>241</v>
      </c>
      <c r="J17711" s="265">
        <v>-75</v>
      </c>
      <c r="K17711" s="83" t="str">
        <f>IFERROR(IFERROR(VLOOKUP(I17711,'DE-PARA'!B:D,3,0),VLOOKUP(I17711,'DE-PARA'!C:D,2,0)),"NÃO ENCONTRADO")</f>
        <v>Serviços</v>
      </c>
      <c r="L17711" s="50" t="str">
        <f>VLOOKUP(K17711,'Base -Receita-Despesa'!$B:$AS,1,FALSE)</f>
        <v>Serviços</v>
      </c>
    </row>
    <row r="17712" spans="1:12" x14ac:dyDescent="0.3">
      <c r="A17712" s="82" t="str">
        <f t="shared" si="554"/>
        <v>2020</v>
      </c>
      <c r="B17712" s="260" t="s">
        <v>2228</v>
      </c>
      <c r="C17712" s="261" t="s">
        <v>138</v>
      </c>
      <c r="D17712" s="74" t="str">
        <f t="shared" si="553"/>
        <v>mar/2020</v>
      </c>
      <c r="E17712" s="264">
        <v>43909</v>
      </c>
      <c r="F17712" s="282" t="s">
        <v>3376</v>
      </c>
      <c r="G17712" s="282" t="s">
        <v>2229</v>
      </c>
      <c r="H17712" s="265" t="s">
        <v>5327</v>
      </c>
      <c r="I17712" s="265" t="s">
        <v>130</v>
      </c>
      <c r="J17712" s="265">
        <v>-654.41</v>
      </c>
      <c r="K17712" s="83" t="str">
        <f>IFERROR(IFERROR(VLOOKUP(I17712,'DE-PARA'!B:D,3,0),VLOOKUP(I17712,'DE-PARA'!C:D,2,0)),"NÃO ENCONTRADO")</f>
        <v>Rescisões Trabalhistas</v>
      </c>
      <c r="L17712" s="50" t="str">
        <f>VLOOKUP(K17712,'Base -Receita-Despesa'!$B:$AS,1,FALSE)</f>
        <v>Rescisões Trabalhistas</v>
      </c>
    </row>
    <row r="17713" spans="1:12" x14ac:dyDescent="0.3">
      <c r="A17713" s="82" t="str">
        <f t="shared" si="554"/>
        <v>2020</v>
      </c>
      <c r="B17713" s="260" t="s">
        <v>2228</v>
      </c>
      <c r="C17713" s="261" t="s">
        <v>138</v>
      </c>
      <c r="D17713" s="74" t="str">
        <f t="shared" si="553"/>
        <v>mar/2020</v>
      </c>
      <c r="E17713" s="264">
        <v>43909</v>
      </c>
      <c r="F17713" s="282">
        <v>482</v>
      </c>
      <c r="G17713" s="282" t="s">
        <v>2229</v>
      </c>
      <c r="H17713" s="265" t="s">
        <v>4391</v>
      </c>
      <c r="I17713" s="265" t="s">
        <v>2202</v>
      </c>
      <c r="J17713" s="266">
        <v>-6438.28</v>
      </c>
      <c r="K17713" s="83" t="str">
        <f>IFERROR(IFERROR(VLOOKUP(I17713,'DE-PARA'!B:D,3,0),VLOOKUP(I17713,'DE-PARA'!C:D,2,0)),"NÃO ENCONTRADO")</f>
        <v>Serviços</v>
      </c>
      <c r="L17713" s="50" t="str">
        <f>VLOOKUP(K17713,'Base -Receita-Despesa'!$B:$AS,1,FALSE)</f>
        <v>Serviços</v>
      </c>
    </row>
    <row r="17714" spans="1:12" x14ac:dyDescent="0.3">
      <c r="A17714" s="82" t="str">
        <f t="shared" si="554"/>
        <v>2020</v>
      </c>
      <c r="B17714" s="260" t="s">
        <v>2228</v>
      </c>
      <c r="C17714" s="261" t="s">
        <v>138</v>
      </c>
      <c r="D17714" s="74" t="str">
        <f t="shared" si="553"/>
        <v>mar/2020</v>
      </c>
      <c r="E17714" s="264">
        <v>43909</v>
      </c>
      <c r="F17714" s="282" t="s">
        <v>1261</v>
      </c>
      <c r="G17714" s="282" t="s">
        <v>2229</v>
      </c>
      <c r="H17714" s="265" t="s">
        <v>2250</v>
      </c>
      <c r="I17714" s="265" t="s">
        <v>135</v>
      </c>
      <c r="J17714" s="265">
        <v>-9.5</v>
      </c>
      <c r="K17714" s="83" t="str">
        <f>IFERROR(IFERROR(VLOOKUP(I17714,'DE-PARA'!B:D,3,0),VLOOKUP(I17714,'DE-PARA'!C:D,2,0)),"NÃO ENCONTRADO")</f>
        <v>Outras Saídas</v>
      </c>
      <c r="L17714" s="50" t="str">
        <f>VLOOKUP(K17714,'Base -Receita-Despesa'!$B:$AS,1,FALSE)</f>
        <v>Outras Saídas</v>
      </c>
    </row>
    <row r="17715" spans="1:12" x14ac:dyDescent="0.3">
      <c r="A17715" s="82" t="str">
        <f t="shared" si="554"/>
        <v>2020</v>
      </c>
      <c r="B17715" s="260" t="s">
        <v>2228</v>
      </c>
      <c r="C17715" s="261" t="s">
        <v>138</v>
      </c>
      <c r="D17715" s="74" t="str">
        <f t="shared" si="553"/>
        <v>mar/2020</v>
      </c>
      <c r="E17715" s="264">
        <v>43909</v>
      </c>
      <c r="F17715" s="282" t="s">
        <v>1261</v>
      </c>
      <c r="G17715" s="282" t="s">
        <v>2229</v>
      </c>
      <c r="H17715" s="265" t="s">
        <v>671</v>
      </c>
      <c r="I17715" s="265" t="s">
        <v>135</v>
      </c>
      <c r="J17715" s="265">
        <v>-36.5</v>
      </c>
      <c r="K17715" s="83" t="str">
        <f>IFERROR(IFERROR(VLOOKUP(I17715,'DE-PARA'!B:D,3,0),VLOOKUP(I17715,'DE-PARA'!C:D,2,0)),"NÃO ENCONTRADO")</f>
        <v>Outras Saídas</v>
      </c>
      <c r="L17715" s="50" t="str">
        <f>VLOOKUP(K17715,'Base -Receita-Despesa'!$B:$AS,1,FALSE)</f>
        <v>Outras Saídas</v>
      </c>
    </row>
    <row r="17716" spans="1:12" x14ac:dyDescent="0.3">
      <c r="A17716" s="82" t="str">
        <f t="shared" si="554"/>
        <v>2020</v>
      </c>
      <c r="B17716" s="260" t="s">
        <v>2240</v>
      </c>
      <c r="C17716" s="261" t="s">
        <v>138</v>
      </c>
      <c r="D17716" s="74" t="str">
        <f t="shared" si="553"/>
        <v>mar/2020</v>
      </c>
      <c r="E17716" s="264">
        <v>43910</v>
      </c>
      <c r="F17716" s="282" t="s">
        <v>5130</v>
      </c>
      <c r="G17716" s="282" t="s">
        <v>2229</v>
      </c>
      <c r="H17716" s="265" t="s">
        <v>72</v>
      </c>
      <c r="I17716" s="265" t="s">
        <v>1064</v>
      </c>
      <c r="J17716" s="284">
        <v>-9000000</v>
      </c>
      <c r="K17716" s="83" t="str">
        <f>IFERROR(IFERROR(VLOOKUP(I17716,'DE-PARA'!B:D,3,0),VLOOKUP(I17716,'DE-PARA'!C:D,2,0)),"NÃO ENCONTRADO")</f>
        <v>Saídas Da C/A Por Regates (-)</v>
      </c>
      <c r="L17716" s="50" t="str">
        <f>VLOOKUP(K17716,'Base -Receita-Despesa'!$B:$AS,1,FALSE)</f>
        <v>SAÍDAS DA C/A POR REGATES (-)</v>
      </c>
    </row>
    <row r="17717" spans="1:12" x14ac:dyDescent="0.3">
      <c r="A17717" s="82" t="str">
        <f t="shared" si="554"/>
        <v>2020</v>
      </c>
      <c r="B17717" s="260" t="s">
        <v>2240</v>
      </c>
      <c r="C17717" s="261" t="s">
        <v>138</v>
      </c>
      <c r="D17717" s="74" t="str">
        <f t="shared" si="553"/>
        <v>mar/2020</v>
      </c>
      <c r="E17717" s="264">
        <v>43910</v>
      </c>
      <c r="F17717" s="282" t="s">
        <v>161</v>
      </c>
      <c r="G17717" s="282" t="s">
        <v>2229</v>
      </c>
      <c r="H17717" s="265" t="s">
        <v>161</v>
      </c>
      <c r="I17717" s="265" t="s">
        <v>2168</v>
      </c>
      <c r="J17717" s="284">
        <v>2628792.0099999998</v>
      </c>
      <c r="K17717" s="83" t="str">
        <f>IFERROR(IFERROR(VLOOKUP(I17717,'DE-PARA'!B:D,3,0),VLOOKUP(I17717,'DE-PARA'!C:D,2,0)),"NÃO ENCONTRADO")</f>
        <v>Repasses Contrato de Gestão</v>
      </c>
      <c r="L17717" s="50" t="str">
        <f>VLOOKUP(K17717,'Base -Receita-Despesa'!$B:$AS,1,FALSE)</f>
        <v>Repasses Contrato de Gestão</v>
      </c>
    </row>
    <row r="17718" spans="1:12" x14ac:dyDescent="0.3">
      <c r="A17718" s="82" t="str">
        <f t="shared" si="554"/>
        <v>2020</v>
      </c>
      <c r="B17718" s="260" t="s">
        <v>2240</v>
      </c>
      <c r="C17718" s="261" t="s">
        <v>138</v>
      </c>
      <c r="D17718" s="74" t="str">
        <f t="shared" si="553"/>
        <v>mar/2020</v>
      </c>
      <c r="E17718" s="264">
        <v>43910</v>
      </c>
      <c r="F17718" s="282" t="s">
        <v>161</v>
      </c>
      <c r="G17718" s="282" t="s">
        <v>2229</v>
      </c>
      <c r="H17718" s="265" t="s">
        <v>161</v>
      </c>
      <c r="I17718" s="265" t="s">
        <v>2168</v>
      </c>
      <c r="J17718" s="284">
        <v>915191.59</v>
      </c>
      <c r="K17718" s="83" t="str">
        <f>IFERROR(IFERROR(VLOOKUP(I17718,'DE-PARA'!B:D,3,0),VLOOKUP(I17718,'DE-PARA'!C:D,2,0)),"NÃO ENCONTRADO")</f>
        <v>Repasses Contrato de Gestão</v>
      </c>
      <c r="L17718" s="50" t="str">
        <f>VLOOKUP(K17718,'Base -Receita-Despesa'!$B:$AS,1,FALSE)</f>
        <v>Repasses Contrato de Gestão</v>
      </c>
    </row>
    <row r="17719" spans="1:12" x14ac:dyDescent="0.3">
      <c r="A17719" s="82" t="str">
        <f t="shared" si="554"/>
        <v>2020</v>
      </c>
      <c r="B17719" s="260" t="s">
        <v>2240</v>
      </c>
      <c r="C17719" s="261" t="s">
        <v>138</v>
      </c>
      <c r="D17719" s="74" t="str">
        <f t="shared" si="553"/>
        <v>mar/2020</v>
      </c>
      <c r="E17719" s="264">
        <v>43910</v>
      </c>
      <c r="F17719" s="282" t="s">
        <v>161</v>
      </c>
      <c r="G17719" s="282" t="s">
        <v>2229</v>
      </c>
      <c r="H17719" s="265" t="s">
        <v>161</v>
      </c>
      <c r="I17719" s="265" t="s">
        <v>2168</v>
      </c>
      <c r="J17719" s="284">
        <v>3354944.21</v>
      </c>
      <c r="K17719" s="83" t="str">
        <f>IFERROR(IFERROR(VLOOKUP(I17719,'DE-PARA'!B:D,3,0),VLOOKUP(I17719,'DE-PARA'!C:D,2,0)),"NÃO ENCONTRADO")</f>
        <v>Repasses Contrato de Gestão</v>
      </c>
      <c r="L17719" s="50" t="str">
        <f>VLOOKUP(K17719,'Base -Receita-Despesa'!$B:$AS,1,FALSE)</f>
        <v>Repasses Contrato de Gestão</v>
      </c>
    </row>
    <row r="17720" spans="1:12" x14ac:dyDescent="0.3">
      <c r="A17720" s="82" t="str">
        <f t="shared" si="554"/>
        <v>2020</v>
      </c>
      <c r="B17720" s="260" t="s">
        <v>2240</v>
      </c>
      <c r="C17720" s="261" t="s">
        <v>138</v>
      </c>
      <c r="D17720" s="74" t="str">
        <f t="shared" si="553"/>
        <v>mar/2020</v>
      </c>
      <c r="E17720" s="264">
        <v>43910</v>
      </c>
      <c r="F17720" s="282" t="s">
        <v>161</v>
      </c>
      <c r="G17720" s="282" t="s">
        <v>2229</v>
      </c>
      <c r="H17720" s="265" t="s">
        <v>161</v>
      </c>
      <c r="I17720" s="265" t="s">
        <v>2168</v>
      </c>
      <c r="J17720" s="284">
        <v>1944317.25</v>
      </c>
      <c r="K17720" s="83" t="str">
        <f>IFERROR(IFERROR(VLOOKUP(I17720,'DE-PARA'!B:D,3,0),VLOOKUP(I17720,'DE-PARA'!C:D,2,0)),"NÃO ENCONTRADO")</f>
        <v>Repasses Contrato de Gestão</v>
      </c>
      <c r="L17720" s="50" t="str">
        <f>VLOOKUP(K17720,'Base -Receita-Despesa'!$B:$AS,1,FALSE)</f>
        <v>Repasses Contrato de Gestão</v>
      </c>
    </row>
    <row r="17721" spans="1:12" x14ac:dyDescent="0.3">
      <c r="A17721" s="82" t="str">
        <f t="shared" si="554"/>
        <v>2020</v>
      </c>
      <c r="B17721" s="260" t="s">
        <v>2240</v>
      </c>
      <c r="C17721" s="261" t="s">
        <v>138</v>
      </c>
      <c r="D17721" s="74" t="str">
        <f t="shared" si="553"/>
        <v>mar/2020</v>
      </c>
      <c r="E17721" s="264">
        <v>43910</v>
      </c>
      <c r="F17721" s="282" t="s">
        <v>5127</v>
      </c>
      <c r="G17721" s="282" t="s">
        <v>2229</v>
      </c>
      <c r="H17721" s="265" t="s">
        <v>2251</v>
      </c>
      <c r="I17721" s="265" t="s">
        <v>126</v>
      </c>
      <c r="J17721" s="284">
        <v>-500000</v>
      </c>
      <c r="K17721" s="83" t="str">
        <f>IFERROR(IFERROR(VLOOKUP(I17721,'DE-PARA'!B:D,3,0),VLOOKUP(I17721,'DE-PARA'!C:D,2,0)),"NÃO ENCONTRADO")</f>
        <v>TEV – Transferências Entre Contas (Entradas)</v>
      </c>
      <c r="L17721" s="50" t="str">
        <f>VLOOKUP(K17721,'Base -Receita-Despesa'!$B:$AS,1,FALSE)</f>
        <v>TEV – Transferências Entre Contas (Entradas)</v>
      </c>
    </row>
    <row r="17722" spans="1:12" x14ac:dyDescent="0.3">
      <c r="A17722" s="82" t="str">
        <f t="shared" si="554"/>
        <v>2020</v>
      </c>
      <c r="B17722" s="260" t="s">
        <v>2228</v>
      </c>
      <c r="C17722" s="261" t="s">
        <v>138</v>
      </c>
      <c r="D17722" s="74" t="str">
        <f t="shared" si="553"/>
        <v>mar/2020</v>
      </c>
      <c r="E17722" s="264">
        <v>43910</v>
      </c>
      <c r="F17722" s="282" t="s">
        <v>5130</v>
      </c>
      <c r="G17722" s="282" t="s">
        <v>2229</v>
      </c>
      <c r="H17722" s="265" t="s">
        <v>72</v>
      </c>
      <c r="I17722" s="265" t="s">
        <v>1064</v>
      </c>
      <c r="J17722" s="266">
        <v>-1677000</v>
      </c>
      <c r="K17722" s="83" t="str">
        <f>IFERROR(IFERROR(VLOOKUP(I17722,'DE-PARA'!B:D,3,0),VLOOKUP(I17722,'DE-PARA'!C:D,2,0)),"NÃO ENCONTRADO")</f>
        <v>Saídas Da C/A Por Regates (-)</v>
      </c>
      <c r="L17722" s="50" t="str">
        <f>VLOOKUP(K17722,'Base -Receita-Despesa'!$B:$AS,1,FALSE)</f>
        <v>SAÍDAS DA C/A POR REGATES (-)</v>
      </c>
    </row>
    <row r="17723" spans="1:12" x14ac:dyDescent="0.3">
      <c r="A17723" s="82" t="str">
        <f t="shared" si="554"/>
        <v>2020</v>
      </c>
      <c r="B17723" s="260" t="s">
        <v>2228</v>
      </c>
      <c r="C17723" s="261" t="s">
        <v>138</v>
      </c>
      <c r="D17723" s="74" t="str">
        <f t="shared" si="553"/>
        <v>mar/2020</v>
      </c>
      <c r="E17723" s="264">
        <v>43910</v>
      </c>
      <c r="F17723" s="282" t="s">
        <v>5127</v>
      </c>
      <c r="G17723" s="282" t="s">
        <v>2229</v>
      </c>
      <c r="H17723" s="265" t="s">
        <v>2251</v>
      </c>
      <c r="I17723" s="265" t="s">
        <v>126</v>
      </c>
      <c r="J17723" s="266">
        <v>500000</v>
      </c>
      <c r="K17723" s="83" t="str">
        <f>IFERROR(IFERROR(VLOOKUP(I17723,'DE-PARA'!B:D,3,0),VLOOKUP(I17723,'DE-PARA'!C:D,2,0)),"NÃO ENCONTRADO")</f>
        <v>TEV – Transferências Entre Contas (Entradas)</v>
      </c>
      <c r="L17723" s="50" t="str">
        <f>VLOOKUP(K17723,'Base -Receita-Despesa'!$B:$AS,1,FALSE)</f>
        <v>TEV – Transferências Entre Contas (Entradas)</v>
      </c>
    </row>
    <row r="17724" spans="1:12" x14ac:dyDescent="0.3">
      <c r="A17724" s="82" t="str">
        <f t="shared" si="554"/>
        <v>2020</v>
      </c>
      <c r="B17724" s="260" t="s">
        <v>2228</v>
      </c>
      <c r="C17724" s="261" t="s">
        <v>138</v>
      </c>
      <c r="D17724" s="74" t="str">
        <f t="shared" si="553"/>
        <v>mar/2020</v>
      </c>
      <c r="E17724" s="264">
        <v>43910</v>
      </c>
      <c r="F17724" s="282">
        <v>8049279</v>
      </c>
      <c r="G17724" s="282" t="s">
        <v>2229</v>
      </c>
      <c r="H17724" s="265" t="s">
        <v>3582</v>
      </c>
      <c r="I17724" s="265" t="s">
        <v>151</v>
      </c>
      <c r="J17724" s="266">
        <v>-3215.47</v>
      </c>
      <c r="K17724" s="83" t="str">
        <f>IFERROR(IFERROR(VLOOKUP(I17724,'DE-PARA'!B:D,3,0),VLOOKUP(I17724,'DE-PARA'!C:D,2,0)),"NÃO ENCONTRADO")</f>
        <v>Concessionárias (água, luz e telefone)</v>
      </c>
      <c r="L17724" s="50" t="str">
        <f>VLOOKUP(K17724,'Base -Receita-Despesa'!$B:$AS,1,FALSE)</f>
        <v>Concessionárias (água, luz e telefone)</v>
      </c>
    </row>
    <row r="17725" spans="1:12" x14ac:dyDescent="0.3">
      <c r="A17725" s="82" t="str">
        <f t="shared" si="554"/>
        <v>2020</v>
      </c>
      <c r="B17725" s="260" t="s">
        <v>2228</v>
      </c>
      <c r="C17725" s="261" t="s">
        <v>138</v>
      </c>
      <c r="D17725" s="74" t="str">
        <f t="shared" si="553"/>
        <v>mar/2020</v>
      </c>
      <c r="E17725" s="264">
        <v>43910</v>
      </c>
      <c r="F17725" s="282">
        <v>8049278</v>
      </c>
      <c r="G17725" s="282" t="s">
        <v>2229</v>
      </c>
      <c r="H17725" s="265" t="s">
        <v>3582</v>
      </c>
      <c r="I17725" s="265" t="s">
        <v>151</v>
      </c>
      <c r="J17725" s="266">
        <v>-2304.58</v>
      </c>
      <c r="K17725" s="83" t="str">
        <f>IFERROR(IFERROR(VLOOKUP(I17725,'DE-PARA'!B:D,3,0),VLOOKUP(I17725,'DE-PARA'!C:D,2,0)),"NÃO ENCONTRADO")</f>
        <v>Concessionárias (água, luz e telefone)</v>
      </c>
      <c r="L17725" s="50" t="str">
        <f>VLOOKUP(K17725,'Base -Receita-Despesa'!$B:$AS,1,FALSE)</f>
        <v>Concessionárias (água, luz e telefone)</v>
      </c>
    </row>
    <row r="17726" spans="1:12" x14ac:dyDescent="0.3">
      <c r="A17726" s="82" t="str">
        <f t="shared" si="554"/>
        <v>2020</v>
      </c>
      <c r="B17726" s="260" t="s">
        <v>2228</v>
      </c>
      <c r="C17726" s="261" t="s">
        <v>138</v>
      </c>
      <c r="D17726" s="74" t="str">
        <f t="shared" si="553"/>
        <v>mar/2020</v>
      </c>
      <c r="E17726" s="264">
        <v>43910</v>
      </c>
      <c r="F17726" s="282">
        <v>2914</v>
      </c>
      <c r="G17726" s="282" t="s">
        <v>2229</v>
      </c>
      <c r="H17726" s="265" t="s">
        <v>2322</v>
      </c>
      <c r="I17726" s="265" t="s">
        <v>120</v>
      </c>
      <c r="J17726" s="266">
        <v>-1420.63</v>
      </c>
      <c r="K17726" s="83" t="str">
        <f>IFERROR(IFERROR(VLOOKUP(I17726,'DE-PARA'!B:D,3,0),VLOOKUP(I17726,'DE-PARA'!C:D,2,0)),"NÃO ENCONTRADO")</f>
        <v>Serviços</v>
      </c>
      <c r="L17726" s="50" t="str">
        <f>VLOOKUP(K17726,'Base -Receita-Despesa'!$B:$AS,1,FALSE)</f>
        <v>Serviços</v>
      </c>
    </row>
    <row r="17727" spans="1:12" x14ac:dyDescent="0.3">
      <c r="A17727" s="82" t="str">
        <f t="shared" si="554"/>
        <v>2020</v>
      </c>
      <c r="B17727" s="260" t="s">
        <v>2228</v>
      </c>
      <c r="C17727" s="261" t="s">
        <v>138</v>
      </c>
      <c r="D17727" s="74" t="str">
        <f t="shared" si="553"/>
        <v>mar/2020</v>
      </c>
      <c r="E17727" s="264">
        <v>43910</v>
      </c>
      <c r="F17727" s="282">
        <v>301306</v>
      </c>
      <c r="G17727" s="282" t="s">
        <v>2284</v>
      </c>
      <c r="H17727" s="265" t="s">
        <v>222</v>
      </c>
      <c r="I17727" s="265" t="s">
        <v>2181</v>
      </c>
      <c r="J17727" s="266">
        <v>-2194.2399999999998</v>
      </c>
      <c r="K17727" s="83" t="str">
        <f>IFERROR(IFERROR(VLOOKUP(I17727,'DE-PARA'!B:D,3,0),VLOOKUP(I17727,'DE-PARA'!C:D,2,0)),"NÃO ENCONTRADO")</f>
        <v>Materiais</v>
      </c>
      <c r="L17727" s="50" t="str">
        <f>VLOOKUP(K17727,'Base -Receita-Despesa'!$B:$AS,1,FALSE)</f>
        <v>Materiais</v>
      </c>
    </row>
    <row r="17728" spans="1:12" x14ac:dyDescent="0.3">
      <c r="A17728" s="82" t="str">
        <f t="shared" si="554"/>
        <v>2020</v>
      </c>
      <c r="B17728" s="260" t="s">
        <v>2228</v>
      </c>
      <c r="C17728" s="261" t="s">
        <v>138</v>
      </c>
      <c r="D17728" s="74" t="str">
        <f t="shared" si="553"/>
        <v>mar/2020</v>
      </c>
      <c r="E17728" s="264">
        <v>43910</v>
      </c>
      <c r="F17728" s="282">
        <v>24153</v>
      </c>
      <c r="G17728" s="282" t="s">
        <v>2229</v>
      </c>
      <c r="H17728" s="265" t="s">
        <v>4591</v>
      </c>
      <c r="I17728" s="265" t="s">
        <v>151</v>
      </c>
      <c r="J17728" s="265">
        <v>-420</v>
      </c>
      <c r="K17728" s="83" t="str">
        <f>IFERROR(IFERROR(VLOOKUP(I17728,'DE-PARA'!B:D,3,0),VLOOKUP(I17728,'DE-PARA'!C:D,2,0)),"NÃO ENCONTRADO")</f>
        <v>Concessionárias (água, luz e telefone)</v>
      </c>
      <c r="L17728" s="50" t="str">
        <f>VLOOKUP(K17728,'Base -Receita-Despesa'!$B:$AS,1,FALSE)</f>
        <v>Concessionárias (água, luz e telefone)</v>
      </c>
    </row>
    <row r="17729" spans="1:12" x14ac:dyDescent="0.3">
      <c r="A17729" s="82" t="str">
        <f t="shared" si="554"/>
        <v>2020</v>
      </c>
      <c r="B17729" s="260" t="s">
        <v>2228</v>
      </c>
      <c r="C17729" s="261" t="s">
        <v>138</v>
      </c>
      <c r="D17729" s="74" t="str">
        <f t="shared" si="553"/>
        <v>mar/2020</v>
      </c>
      <c r="E17729" s="264">
        <v>43910</v>
      </c>
      <c r="F17729" s="282">
        <v>175941</v>
      </c>
      <c r="G17729" s="282" t="s">
        <v>2229</v>
      </c>
      <c r="H17729" s="265" t="s">
        <v>5214</v>
      </c>
      <c r="I17729" s="265" t="s">
        <v>145</v>
      </c>
      <c r="J17729" s="265">
        <v>-597.97</v>
      </c>
      <c r="K17729" s="83" t="str">
        <f>IFERROR(IFERROR(VLOOKUP(I17729,'DE-PARA'!B:D,3,0),VLOOKUP(I17729,'DE-PARA'!C:D,2,0)),"NÃO ENCONTRADO")</f>
        <v>Serviços</v>
      </c>
      <c r="L17729" s="50" t="str">
        <f>VLOOKUP(K17729,'Base -Receita-Despesa'!$B:$AS,1,FALSE)</f>
        <v>Serviços</v>
      </c>
    </row>
    <row r="17730" spans="1:12" x14ac:dyDescent="0.3">
      <c r="A17730" s="82" t="str">
        <f t="shared" si="554"/>
        <v>2020</v>
      </c>
      <c r="B17730" s="260" t="s">
        <v>2228</v>
      </c>
      <c r="C17730" s="261" t="s">
        <v>138</v>
      </c>
      <c r="D17730" s="74" t="str">
        <f t="shared" si="553"/>
        <v>mar/2020</v>
      </c>
      <c r="E17730" s="264">
        <v>43910</v>
      </c>
      <c r="F17730" s="282">
        <v>111172</v>
      </c>
      <c r="G17730" s="282" t="s">
        <v>2229</v>
      </c>
      <c r="H17730" s="265" t="s">
        <v>528</v>
      </c>
      <c r="I17730" s="265" t="s">
        <v>2182</v>
      </c>
      <c r="J17730" s="266">
        <v>-3588.6</v>
      </c>
      <c r="K17730" s="83" t="str">
        <f>IFERROR(IFERROR(VLOOKUP(I17730,'DE-PARA'!B:D,3,0),VLOOKUP(I17730,'DE-PARA'!C:D,2,0)),"NÃO ENCONTRADO")</f>
        <v>Materiais</v>
      </c>
      <c r="L17730" s="50" t="str">
        <f>VLOOKUP(K17730,'Base -Receita-Despesa'!$B:$AS,1,FALSE)</f>
        <v>Materiais</v>
      </c>
    </row>
    <row r="17731" spans="1:12" x14ac:dyDescent="0.3">
      <c r="A17731" s="82" t="str">
        <f t="shared" si="554"/>
        <v>2020</v>
      </c>
      <c r="B17731" s="260" t="s">
        <v>2228</v>
      </c>
      <c r="C17731" s="261" t="s">
        <v>138</v>
      </c>
      <c r="D17731" s="74" t="str">
        <f t="shared" si="553"/>
        <v>mar/2020</v>
      </c>
      <c r="E17731" s="264">
        <v>43910</v>
      </c>
      <c r="F17731" s="282">
        <v>19439</v>
      </c>
      <c r="G17731" s="282" t="s">
        <v>2229</v>
      </c>
      <c r="H17731" s="265" t="s">
        <v>3145</v>
      </c>
      <c r="I17731" s="265" t="s">
        <v>2181</v>
      </c>
      <c r="J17731" s="265">
        <v>-640</v>
      </c>
      <c r="K17731" s="83" t="str">
        <f>IFERROR(IFERROR(VLOOKUP(I17731,'DE-PARA'!B:D,3,0),VLOOKUP(I17731,'DE-PARA'!C:D,2,0)),"NÃO ENCONTRADO")</f>
        <v>Materiais</v>
      </c>
      <c r="L17731" s="50" t="str">
        <f>VLOOKUP(K17731,'Base -Receita-Despesa'!$B:$AS,1,FALSE)</f>
        <v>Materiais</v>
      </c>
    </row>
    <row r="17732" spans="1:12" x14ac:dyDescent="0.3">
      <c r="A17732" s="82" t="str">
        <f t="shared" si="554"/>
        <v>2020</v>
      </c>
      <c r="B17732" s="260" t="s">
        <v>2228</v>
      </c>
      <c r="C17732" s="261" t="s">
        <v>138</v>
      </c>
      <c r="D17732" s="74" t="str">
        <f t="shared" ref="D17732:D17795" si="555">TEXT(E17732,"mmm/aaaa")</f>
        <v>mar/2020</v>
      </c>
      <c r="E17732" s="264">
        <v>43910</v>
      </c>
      <c r="F17732" s="282" t="s">
        <v>5330</v>
      </c>
      <c r="G17732" s="282" t="s">
        <v>2229</v>
      </c>
      <c r="H17732" s="265" t="s">
        <v>2668</v>
      </c>
      <c r="I17732" s="265" t="s">
        <v>540</v>
      </c>
      <c r="J17732" s="265">
        <v>-170.19</v>
      </c>
      <c r="K17732" s="83" t="str">
        <f>IFERROR(IFERROR(VLOOKUP(I17732,'DE-PARA'!B:D,3,0),VLOOKUP(I17732,'DE-PARA'!C:D,2,0)),"NÃO ENCONTRADO")</f>
        <v>Tributos, Taxas e Contribuições</v>
      </c>
      <c r="L17732" s="50" t="str">
        <f>VLOOKUP(K17732,'Base -Receita-Despesa'!$B:$AS,1,FALSE)</f>
        <v>Tributos, Taxas e Contribuições</v>
      </c>
    </row>
    <row r="17733" spans="1:12" x14ac:dyDescent="0.3">
      <c r="A17733" s="82" t="str">
        <f t="shared" si="554"/>
        <v>2020</v>
      </c>
      <c r="B17733" s="260" t="s">
        <v>2228</v>
      </c>
      <c r="C17733" s="261" t="s">
        <v>138</v>
      </c>
      <c r="D17733" s="74" t="str">
        <f t="shared" si="555"/>
        <v>mar/2020</v>
      </c>
      <c r="E17733" s="264">
        <v>43910</v>
      </c>
      <c r="F17733" s="282" t="s">
        <v>5331</v>
      </c>
      <c r="G17733" s="282" t="s">
        <v>2229</v>
      </c>
      <c r="H17733" s="265" t="s">
        <v>4736</v>
      </c>
      <c r="I17733" s="265" t="s">
        <v>188</v>
      </c>
      <c r="J17733" s="266">
        <v>-1894.35</v>
      </c>
      <c r="K17733" s="83" t="str">
        <f>IFERROR(IFERROR(VLOOKUP(I17733,'DE-PARA'!B:D,3,0),VLOOKUP(I17733,'DE-PARA'!C:D,2,0)),"NÃO ENCONTRADO")</f>
        <v>Serviços</v>
      </c>
      <c r="L17733" s="50" t="str">
        <f>VLOOKUP(K17733,'Base -Receita-Despesa'!$B:$AS,1,FALSE)</f>
        <v>Serviços</v>
      </c>
    </row>
    <row r="17734" spans="1:12" x14ac:dyDescent="0.3">
      <c r="A17734" s="82" t="str">
        <f t="shared" si="554"/>
        <v>2020</v>
      </c>
      <c r="B17734" s="260" t="s">
        <v>2228</v>
      </c>
      <c r="C17734" s="261" t="s">
        <v>138</v>
      </c>
      <c r="D17734" s="74" t="str">
        <f t="shared" si="555"/>
        <v>mar/2020</v>
      </c>
      <c r="E17734" s="264">
        <v>43910</v>
      </c>
      <c r="F17734" s="282" t="s">
        <v>5332</v>
      </c>
      <c r="G17734" s="282" t="s">
        <v>2229</v>
      </c>
      <c r="H17734" s="265" t="s">
        <v>4736</v>
      </c>
      <c r="I17734" s="265" t="s">
        <v>179</v>
      </c>
      <c r="J17734" s="265">
        <v>-876.47</v>
      </c>
      <c r="K17734" s="83" t="str">
        <f>IFERROR(IFERROR(VLOOKUP(I17734,'DE-PARA'!B:D,3,0),VLOOKUP(I17734,'DE-PARA'!C:D,2,0)),"NÃO ENCONTRADO")</f>
        <v>Serviços</v>
      </c>
      <c r="L17734" s="50" t="str">
        <f>VLOOKUP(K17734,'Base -Receita-Despesa'!$B:$AS,1,FALSE)</f>
        <v>Serviços</v>
      </c>
    </row>
    <row r="17735" spans="1:12" x14ac:dyDescent="0.3">
      <c r="A17735" s="82" t="str">
        <f t="shared" si="554"/>
        <v>2020</v>
      </c>
      <c r="B17735" s="260" t="s">
        <v>2228</v>
      </c>
      <c r="C17735" s="261" t="s">
        <v>138</v>
      </c>
      <c r="D17735" s="74" t="str">
        <f t="shared" si="555"/>
        <v>mar/2020</v>
      </c>
      <c r="E17735" s="264">
        <v>43910</v>
      </c>
      <c r="F17735" s="282" t="s">
        <v>5333</v>
      </c>
      <c r="G17735" s="282" t="s">
        <v>2229</v>
      </c>
      <c r="H17735" s="265" t="s">
        <v>4736</v>
      </c>
      <c r="I17735" s="265" t="s">
        <v>179</v>
      </c>
      <c r="J17735" s="265">
        <v>-40.46</v>
      </c>
      <c r="K17735" s="83" t="str">
        <f>IFERROR(IFERROR(VLOOKUP(I17735,'DE-PARA'!B:D,3,0),VLOOKUP(I17735,'DE-PARA'!C:D,2,0)),"NÃO ENCONTRADO")</f>
        <v>Serviços</v>
      </c>
      <c r="L17735" s="50" t="str">
        <f>VLOOKUP(K17735,'Base -Receita-Despesa'!$B:$AS,1,FALSE)</f>
        <v>Serviços</v>
      </c>
    </row>
    <row r="17736" spans="1:12" x14ac:dyDescent="0.3">
      <c r="A17736" s="82" t="str">
        <f t="shared" si="554"/>
        <v>2020</v>
      </c>
      <c r="B17736" s="260" t="s">
        <v>2228</v>
      </c>
      <c r="C17736" s="261" t="s">
        <v>138</v>
      </c>
      <c r="D17736" s="74" t="str">
        <f t="shared" si="555"/>
        <v>mar/2020</v>
      </c>
      <c r="E17736" s="264">
        <v>43910</v>
      </c>
      <c r="F17736" s="282" t="s">
        <v>5334</v>
      </c>
      <c r="G17736" s="282" t="s">
        <v>2229</v>
      </c>
      <c r="H17736" s="265" t="s">
        <v>4736</v>
      </c>
      <c r="I17736" s="265" t="s">
        <v>188</v>
      </c>
      <c r="J17736" s="266">
        <v>-1894.35</v>
      </c>
      <c r="K17736" s="83" t="str">
        <f>IFERROR(IFERROR(VLOOKUP(I17736,'DE-PARA'!B:D,3,0),VLOOKUP(I17736,'DE-PARA'!C:D,2,0)),"NÃO ENCONTRADO")</f>
        <v>Serviços</v>
      </c>
      <c r="L17736" s="50" t="str">
        <f>VLOOKUP(K17736,'Base -Receita-Despesa'!$B:$AS,1,FALSE)</f>
        <v>Serviços</v>
      </c>
    </row>
    <row r="17737" spans="1:12" x14ac:dyDescent="0.3">
      <c r="A17737" s="82" t="str">
        <f t="shared" si="554"/>
        <v>2020</v>
      </c>
      <c r="B17737" s="260" t="s">
        <v>2228</v>
      </c>
      <c r="C17737" s="261" t="s">
        <v>138</v>
      </c>
      <c r="D17737" s="74" t="str">
        <f t="shared" si="555"/>
        <v>mar/2020</v>
      </c>
      <c r="E17737" s="264">
        <v>43910</v>
      </c>
      <c r="F17737" s="282" t="s">
        <v>5335</v>
      </c>
      <c r="G17737" s="282" t="s">
        <v>2229</v>
      </c>
      <c r="H17737" s="265" t="s">
        <v>5336</v>
      </c>
      <c r="I17737" s="265" t="s">
        <v>120</v>
      </c>
      <c r="J17737" s="265">
        <v>-78.03</v>
      </c>
      <c r="K17737" s="83" t="str">
        <f>IFERROR(IFERROR(VLOOKUP(I17737,'DE-PARA'!B:D,3,0),VLOOKUP(I17737,'DE-PARA'!C:D,2,0)),"NÃO ENCONTRADO")</f>
        <v>Serviços</v>
      </c>
      <c r="L17737" s="50" t="str">
        <f>VLOOKUP(K17737,'Base -Receita-Despesa'!$B:$AS,1,FALSE)</f>
        <v>Serviços</v>
      </c>
    </row>
    <row r="17738" spans="1:12" x14ac:dyDescent="0.3">
      <c r="A17738" s="82" t="str">
        <f t="shared" si="554"/>
        <v>2020</v>
      </c>
      <c r="B17738" s="260" t="s">
        <v>2228</v>
      </c>
      <c r="C17738" s="261" t="s">
        <v>138</v>
      </c>
      <c r="D17738" s="74" t="str">
        <f t="shared" si="555"/>
        <v>mar/2020</v>
      </c>
      <c r="E17738" s="264">
        <v>43910</v>
      </c>
      <c r="F17738" s="282" t="s">
        <v>5337</v>
      </c>
      <c r="G17738" s="282" t="s">
        <v>2229</v>
      </c>
      <c r="H17738" s="265" t="s">
        <v>4753</v>
      </c>
      <c r="I17738" s="265" t="s">
        <v>2176</v>
      </c>
      <c r="J17738" s="265">
        <v>-418.5</v>
      </c>
      <c r="K17738" s="83" t="str">
        <f>IFERROR(IFERROR(VLOOKUP(I17738,'DE-PARA'!B:D,3,0),VLOOKUP(I17738,'DE-PARA'!C:D,2,0)),"NÃO ENCONTRADO")</f>
        <v>Pessoal</v>
      </c>
      <c r="L17738" s="50" t="str">
        <f>VLOOKUP(K17738,'Base -Receita-Despesa'!$B:$AS,1,FALSE)</f>
        <v>Pessoal</v>
      </c>
    </row>
    <row r="17739" spans="1:12" x14ac:dyDescent="0.3">
      <c r="A17739" s="82" t="str">
        <f t="shared" si="554"/>
        <v>2020</v>
      </c>
      <c r="B17739" s="260" t="s">
        <v>2228</v>
      </c>
      <c r="C17739" s="261" t="s">
        <v>138</v>
      </c>
      <c r="D17739" s="74" t="str">
        <f t="shared" si="555"/>
        <v>mar/2020</v>
      </c>
      <c r="E17739" s="264">
        <v>43910</v>
      </c>
      <c r="F17739" s="282" t="s">
        <v>5338</v>
      </c>
      <c r="G17739" s="282" t="s">
        <v>2229</v>
      </c>
      <c r="H17739" s="265" t="s">
        <v>4753</v>
      </c>
      <c r="I17739" s="265" t="s">
        <v>2176</v>
      </c>
      <c r="J17739" s="265">
        <v>-924.42</v>
      </c>
      <c r="K17739" s="83" t="str">
        <f>IFERROR(IFERROR(VLOOKUP(I17739,'DE-PARA'!B:D,3,0),VLOOKUP(I17739,'DE-PARA'!C:D,2,0)),"NÃO ENCONTRADO")</f>
        <v>Pessoal</v>
      </c>
      <c r="L17739" s="50" t="str">
        <f>VLOOKUP(K17739,'Base -Receita-Despesa'!$B:$AS,1,FALSE)</f>
        <v>Pessoal</v>
      </c>
    </row>
    <row r="17740" spans="1:12" x14ac:dyDescent="0.3">
      <c r="A17740" s="82" t="str">
        <f t="shared" si="554"/>
        <v>2020</v>
      </c>
      <c r="B17740" s="260" t="s">
        <v>2228</v>
      </c>
      <c r="C17740" s="261" t="s">
        <v>138</v>
      </c>
      <c r="D17740" s="74" t="str">
        <f t="shared" si="555"/>
        <v>mar/2020</v>
      </c>
      <c r="E17740" s="264">
        <v>43910</v>
      </c>
      <c r="F17740" s="282" t="s">
        <v>5339</v>
      </c>
      <c r="G17740" s="282" t="s">
        <v>2229</v>
      </c>
      <c r="H17740" s="265" t="s">
        <v>257</v>
      </c>
      <c r="I17740" s="265" t="s">
        <v>145</v>
      </c>
      <c r="J17740" s="265">
        <v>-45.26</v>
      </c>
      <c r="K17740" s="83" t="str">
        <f>IFERROR(IFERROR(VLOOKUP(I17740,'DE-PARA'!B:D,3,0),VLOOKUP(I17740,'DE-PARA'!C:D,2,0)),"NÃO ENCONTRADO")</f>
        <v>Serviços</v>
      </c>
      <c r="L17740" s="50" t="str">
        <f>VLOOKUP(K17740,'Base -Receita-Despesa'!$B:$AS,1,FALSE)</f>
        <v>Serviços</v>
      </c>
    </row>
    <row r="17741" spans="1:12" x14ac:dyDescent="0.3">
      <c r="A17741" s="82" t="str">
        <f t="shared" si="554"/>
        <v>2020</v>
      </c>
      <c r="B17741" s="260" t="s">
        <v>2228</v>
      </c>
      <c r="C17741" s="261" t="s">
        <v>138</v>
      </c>
      <c r="D17741" s="74" t="str">
        <f t="shared" si="555"/>
        <v>mar/2020</v>
      </c>
      <c r="E17741" s="264">
        <v>43910</v>
      </c>
      <c r="F17741" s="282" t="s">
        <v>3084</v>
      </c>
      <c r="G17741" s="282" t="s">
        <v>2229</v>
      </c>
      <c r="H17741" s="265" t="s">
        <v>5049</v>
      </c>
      <c r="I17741" s="265" t="s">
        <v>2176</v>
      </c>
      <c r="J17741" s="266">
        <v>-6240.26</v>
      </c>
      <c r="K17741" s="83" t="str">
        <f>IFERROR(IFERROR(VLOOKUP(I17741,'DE-PARA'!B:D,3,0),VLOOKUP(I17741,'DE-PARA'!C:D,2,0)),"NÃO ENCONTRADO")</f>
        <v>Pessoal</v>
      </c>
      <c r="L17741" s="50" t="str">
        <f>VLOOKUP(K17741,'Base -Receita-Despesa'!$B:$AS,1,FALSE)</f>
        <v>Pessoal</v>
      </c>
    </row>
    <row r="17742" spans="1:12" x14ac:dyDescent="0.3">
      <c r="A17742" s="82" t="str">
        <f t="shared" si="554"/>
        <v>2020</v>
      </c>
      <c r="B17742" s="260" t="s">
        <v>2228</v>
      </c>
      <c r="C17742" s="261" t="s">
        <v>138</v>
      </c>
      <c r="D17742" s="74" t="str">
        <f t="shared" si="555"/>
        <v>mar/2020</v>
      </c>
      <c r="E17742" s="264">
        <v>43910</v>
      </c>
      <c r="F17742" s="282" t="s">
        <v>5340</v>
      </c>
      <c r="G17742" s="282" t="s">
        <v>2229</v>
      </c>
      <c r="H17742" s="265" t="s">
        <v>5049</v>
      </c>
      <c r="I17742" s="265" t="s">
        <v>2176</v>
      </c>
      <c r="J17742" s="266">
        <v>-6188.38</v>
      </c>
      <c r="K17742" s="83" t="str">
        <f>IFERROR(IFERROR(VLOOKUP(I17742,'DE-PARA'!B:D,3,0),VLOOKUP(I17742,'DE-PARA'!C:D,2,0)),"NÃO ENCONTRADO")</f>
        <v>Pessoal</v>
      </c>
      <c r="L17742" s="50" t="str">
        <f>VLOOKUP(K17742,'Base -Receita-Despesa'!$B:$AS,1,FALSE)</f>
        <v>Pessoal</v>
      </c>
    </row>
    <row r="17743" spans="1:12" x14ac:dyDescent="0.3">
      <c r="A17743" s="82" t="str">
        <f t="shared" si="554"/>
        <v>2020</v>
      </c>
      <c r="B17743" s="260" t="s">
        <v>2228</v>
      </c>
      <c r="C17743" s="261" t="s">
        <v>138</v>
      </c>
      <c r="D17743" s="74" t="str">
        <f t="shared" si="555"/>
        <v>mar/2020</v>
      </c>
      <c r="E17743" s="264">
        <v>43910</v>
      </c>
      <c r="F17743" s="282" t="s">
        <v>5341</v>
      </c>
      <c r="G17743" s="282" t="s">
        <v>2229</v>
      </c>
      <c r="H17743" s="265" t="s">
        <v>4768</v>
      </c>
      <c r="I17743" s="265" t="s">
        <v>118</v>
      </c>
      <c r="J17743" s="266">
        <v>-6903.77</v>
      </c>
      <c r="K17743" s="83" t="str">
        <f>IFERROR(IFERROR(VLOOKUP(I17743,'DE-PARA'!B:D,3,0),VLOOKUP(I17743,'DE-PARA'!C:D,2,0)),"NÃO ENCONTRADO")</f>
        <v>Serviços</v>
      </c>
      <c r="L17743" s="50" t="str">
        <f>VLOOKUP(K17743,'Base -Receita-Despesa'!$B:$AS,1,FALSE)</f>
        <v>Serviços</v>
      </c>
    </row>
    <row r="17744" spans="1:12" x14ac:dyDescent="0.3">
      <c r="A17744" s="82" t="str">
        <f t="shared" si="554"/>
        <v>2020</v>
      </c>
      <c r="B17744" s="260" t="s">
        <v>2228</v>
      </c>
      <c r="C17744" s="261" t="s">
        <v>138</v>
      </c>
      <c r="D17744" s="74" t="str">
        <f t="shared" si="555"/>
        <v>mar/2020</v>
      </c>
      <c r="E17744" s="264">
        <v>43910</v>
      </c>
      <c r="F17744" s="282" t="s">
        <v>5342</v>
      </c>
      <c r="G17744" s="282" t="s">
        <v>2229</v>
      </c>
      <c r="H17744" s="265" t="s">
        <v>4768</v>
      </c>
      <c r="I17744" s="265" t="s">
        <v>118</v>
      </c>
      <c r="J17744" s="266">
        <v>-4590.8999999999996</v>
      </c>
      <c r="K17744" s="83" t="str">
        <f>IFERROR(IFERROR(VLOOKUP(I17744,'DE-PARA'!B:D,3,0),VLOOKUP(I17744,'DE-PARA'!C:D,2,0)),"NÃO ENCONTRADO")</f>
        <v>Serviços</v>
      </c>
      <c r="L17744" s="50" t="str">
        <f>VLOOKUP(K17744,'Base -Receita-Despesa'!$B:$AS,1,FALSE)</f>
        <v>Serviços</v>
      </c>
    </row>
    <row r="17745" spans="1:12" x14ac:dyDescent="0.3">
      <c r="A17745" s="82" t="str">
        <f t="shared" si="554"/>
        <v>2020</v>
      </c>
      <c r="B17745" s="260" t="s">
        <v>2228</v>
      </c>
      <c r="C17745" s="261" t="s">
        <v>138</v>
      </c>
      <c r="D17745" s="74" t="str">
        <f t="shared" si="555"/>
        <v>mar/2020</v>
      </c>
      <c r="E17745" s="264">
        <v>43910</v>
      </c>
      <c r="F17745" s="282" t="s">
        <v>5343</v>
      </c>
      <c r="G17745" s="282" t="s">
        <v>2229</v>
      </c>
      <c r="H17745" s="265" t="s">
        <v>4768</v>
      </c>
      <c r="I17745" s="265" t="s">
        <v>118</v>
      </c>
      <c r="J17745" s="266">
        <v>-4590.8999999999996</v>
      </c>
      <c r="K17745" s="83" t="str">
        <f>IFERROR(IFERROR(VLOOKUP(I17745,'DE-PARA'!B:D,3,0),VLOOKUP(I17745,'DE-PARA'!C:D,2,0)),"NÃO ENCONTRADO")</f>
        <v>Serviços</v>
      </c>
      <c r="L17745" s="50" t="str">
        <f>VLOOKUP(K17745,'Base -Receita-Despesa'!$B:$AS,1,FALSE)</f>
        <v>Serviços</v>
      </c>
    </row>
    <row r="17746" spans="1:12" x14ac:dyDescent="0.3">
      <c r="A17746" s="82" t="str">
        <f t="shared" si="554"/>
        <v>2020</v>
      </c>
      <c r="B17746" s="260" t="s">
        <v>2228</v>
      </c>
      <c r="C17746" s="261" t="s">
        <v>138</v>
      </c>
      <c r="D17746" s="74" t="str">
        <f t="shared" si="555"/>
        <v>mar/2020</v>
      </c>
      <c r="E17746" s="264">
        <v>43910</v>
      </c>
      <c r="F17746" s="282" t="s">
        <v>5344</v>
      </c>
      <c r="G17746" s="282" t="s">
        <v>2229</v>
      </c>
      <c r="H17746" s="265" t="s">
        <v>180</v>
      </c>
      <c r="I17746" s="265" t="s">
        <v>181</v>
      </c>
      <c r="J17746" s="266">
        <v>-1177.19</v>
      </c>
      <c r="K17746" s="83" t="str">
        <f>IFERROR(IFERROR(VLOOKUP(I17746,'DE-PARA'!B:D,3,0),VLOOKUP(I17746,'DE-PARA'!C:D,2,0)),"NÃO ENCONTRADO")</f>
        <v>Serviços</v>
      </c>
      <c r="L17746" s="50" t="str">
        <f>VLOOKUP(K17746,'Base -Receita-Despesa'!$B:$AS,1,FALSE)</f>
        <v>Serviços</v>
      </c>
    </row>
    <row r="17747" spans="1:12" x14ac:dyDescent="0.3">
      <c r="A17747" s="82" t="str">
        <f t="shared" si="554"/>
        <v>2020</v>
      </c>
      <c r="B17747" s="260" t="s">
        <v>2228</v>
      </c>
      <c r="C17747" s="261" t="s">
        <v>138</v>
      </c>
      <c r="D17747" s="74" t="str">
        <f t="shared" si="555"/>
        <v>mar/2020</v>
      </c>
      <c r="E17747" s="264">
        <v>43910</v>
      </c>
      <c r="F17747" s="282" t="s">
        <v>5345</v>
      </c>
      <c r="G17747" s="282" t="s">
        <v>2229</v>
      </c>
      <c r="H17747" s="265" t="s">
        <v>180</v>
      </c>
      <c r="I17747" s="265" t="s">
        <v>181</v>
      </c>
      <c r="J17747" s="265">
        <v>-695.5</v>
      </c>
      <c r="K17747" s="83" t="str">
        <f>IFERROR(IFERROR(VLOOKUP(I17747,'DE-PARA'!B:D,3,0),VLOOKUP(I17747,'DE-PARA'!C:D,2,0)),"NÃO ENCONTRADO")</f>
        <v>Serviços</v>
      </c>
      <c r="L17747" s="50" t="str">
        <f>VLOOKUP(K17747,'Base -Receita-Despesa'!$B:$AS,1,FALSE)</f>
        <v>Serviços</v>
      </c>
    </row>
    <row r="17748" spans="1:12" x14ac:dyDescent="0.3">
      <c r="A17748" s="82" t="str">
        <f t="shared" si="554"/>
        <v>2020</v>
      </c>
      <c r="B17748" s="260" t="s">
        <v>2228</v>
      </c>
      <c r="C17748" s="261" t="s">
        <v>138</v>
      </c>
      <c r="D17748" s="74" t="str">
        <f t="shared" si="555"/>
        <v>mar/2020</v>
      </c>
      <c r="E17748" s="264">
        <v>43910</v>
      </c>
      <c r="F17748" s="282" t="s">
        <v>5346</v>
      </c>
      <c r="G17748" s="282" t="s">
        <v>2229</v>
      </c>
      <c r="H17748" s="265" t="s">
        <v>180</v>
      </c>
      <c r="I17748" s="265" t="s">
        <v>181</v>
      </c>
      <c r="J17748" s="266">
        <v>-1098.7</v>
      </c>
      <c r="K17748" s="83" t="str">
        <f>IFERROR(IFERROR(VLOOKUP(I17748,'DE-PARA'!B:D,3,0),VLOOKUP(I17748,'DE-PARA'!C:D,2,0)),"NÃO ENCONTRADO")</f>
        <v>Serviços</v>
      </c>
      <c r="L17748" s="50" t="str">
        <f>VLOOKUP(K17748,'Base -Receita-Despesa'!$B:$AS,1,FALSE)</f>
        <v>Serviços</v>
      </c>
    </row>
    <row r="17749" spans="1:12" x14ac:dyDescent="0.3">
      <c r="A17749" s="82" t="str">
        <f t="shared" si="554"/>
        <v>2020</v>
      </c>
      <c r="B17749" s="260" t="s">
        <v>2228</v>
      </c>
      <c r="C17749" s="261" t="s">
        <v>138</v>
      </c>
      <c r="D17749" s="74" t="str">
        <f t="shared" si="555"/>
        <v>mar/2020</v>
      </c>
      <c r="E17749" s="264">
        <v>43910</v>
      </c>
      <c r="F17749" s="282" t="s">
        <v>5347</v>
      </c>
      <c r="G17749" s="282" t="s">
        <v>2229</v>
      </c>
      <c r="H17749" s="265" t="s">
        <v>180</v>
      </c>
      <c r="I17749" s="265" t="s">
        <v>181</v>
      </c>
      <c r="J17749" s="265">
        <v>-649.14</v>
      </c>
      <c r="K17749" s="83" t="str">
        <f>IFERROR(IFERROR(VLOOKUP(I17749,'DE-PARA'!B:D,3,0),VLOOKUP(I17749,'DE-PARA'!C:D,2,0)),"NÃO ENCONTRADO")</f>
        <v>Serviços</v>
      </c>
      <c r="L17749" s="50" t="str">
        <f>VLOOKUP(K17749,'Base -Receita-Despesa'!$B:$AS,1,FALSE)</f>
        <v>Serviços</v>
      </c>
    </row>
    <row r="17750" spans="1:12" x14ac:dyDescent="0.3">
      <c r="A17750" s="82" t="str">
        <f t="shared" si="554"/>
        <v>2020</v>
      </c>
      <c r="B17750" s="260" t="s">
        <v>2228</v>
      </c>
      <c r="C17750" s="261" t="s">
        <v>138</v>
      </c>
      <c r="D17750" s="74" t="str">
        <f t="shared" si="555"/>
        <v>mar/2020</v>
      </c>
      <c r="E17750" s="264">
        <v>43910</v>
      </c>
      <c r="F17750" s="282" t="s">
        <v>5348</v>
      </c>
      <c r="G17750" s="282" t="s">
        <v>2229</v>
      </c>
      <c r="H17750" s="265" t="s">
        <v>5165</v>
      </c>
      <c r="I17750" s="265" t="s">
        <v>200</v>
      </c>
      <c r="J17750" s="265">
        <v>-215.06</v>
      </c>
      <c r="K17750" s="83" t="str">
        <f>IFERROR(IFERROR(VLOOKUP(I17750,'DE-PARA'!B:D,3,0),VLOOKUP(I17750,'DE-PARA'!C:D,2,0)),"NÃO ENCONTRADO")</f>
        <v>Serviços</v>
      </c>
      <c r="L17750" s="50" t="str">
        <f>VLOOKUP(K17750,'Base -Receita-Despesa'!$B:$AS,1,FALSE)</f>
        <v>Serviços</v>
      </c>
    </row>
    <row r="17751" spans="1:12" x14ac:dyDescent="0.3">
      <c r="A17751" s="82" t="str">
        <f t="shared" si="554"/>
        <v>2020</v>
      </c>
      <c r="B17751" s="260" t="s">
        <v>2228</v>
      </c>
      <c r="C17751" s="261" t="s">
        <v>138</v>
      </c>
      <c r="D17751" s="74" t="str">
        <f t="shared" si="555"/>
        <v>mar/2020</v>
      </c>
      <c r="E17751" s="264">
        <v>43910</v>
      </c>
      <c r="F17751" s="282" t="s">
        <v>5349</v>
      </c>
      <c r="G17751" s="282" t="s">
        <v>2229</v>
      </c>
      <c r="H17751" s="265" t="s">
        <v>5165</v>
      </c>
      <c r="I17751" s="265" t="s">
        <v>200</v>
      </c>
      <c r="J17751" s="265">
        <v>-215.06</v>
      </c>
      <c r="K17751" s="83" t="str">
        <f>IFERROR(IFERROR(VLOOKUP(I17751,'DE-PARA'!B:D,3,0),VLOOKUP(I17751,'DE-PARA'!C:D,2,0)),"NÃO ENCONTRADO")</f>
        <v>Serviços</v>
      </c>
      <c r="L17751" s="50" t="str">
        <f>VLOOKUP(K17751,'Base -Receita-Despesa'!$B:$AS,1,FALSE)</f>
        <v>Serviços</v>
      </c>
    </row>
    <row r="17752" spans="1:12" x14ac:dyDescent="0.3">
      <c r="A17752" s="82" t="str">
        <f t="shared" si="554"/>
        <v>2020</v>
      </c>
      <c r="B17752" s="260" t="s">
        <v>2228</v>
      </c>
      <c r="C17752" s="261" t="s">
        <v>138</v>
      </c>
      <c r="D17752" s="74" t="str">
        <f t="shared" si="555"/>
        <v>mar/2020</v>
      </c>
      <c r="E17752" s="264">
        <v>43910</v>
      </c>
      <c r="F17752" s="322" t="s">
        <v>5350</v>
      </c>
      <c r="G17752" s="322" t="s">
        <v>2229</v>
      </c>
      <c r="H17752" s="265" t="s">
        <v>4736</v>
      </c>
      <c r="I17752" s="265" t="s">
        <v>188</v>
      </c>
      <c r="J17752" s="265">
        <v>-611.08000000000004</v>
      </c>
      <c r="K17752" s="83" t="str">
        <f>IFERROR(IFERROR(VLOOKUP(I17752,'DE-PARA'!B:D,3,0),VLOOKUP(I17752,'DE-PARA'!C:D,2,0)),"NÃO ENCONTRADO")</f>
        <v>Serviços</v>
      </c>
      <c r="L17752" s="50" t="str">
        <f>VLOOKUP(K17752,'Base -Receita-Despesa'!$B:$AS,1,FALSE)</f>
        <v>Serviços</v>
      </c>
    </row>
    <row r="17753" spans="1:12" x14ac:dyDescent="0.3">
      <c r="A17753" s="82" t="str">
        <f t="shared" si="554"/>
        <v>2020</v>
      </c>
      <c r="B17753" s="260" t="s">
        <v>2228</v>
      </c>
      <c r="C17753" s="261" t="s">
        <v>138</v>
      </c>
      <c r="D17753" s="74" t="str">
        <f t="shared" si="555"/>
        <v>mar/2020</v>
      </c>
      <c r="E17753" s="264">
        <v>43910</v>
      </c>
      <c r="F17753" s="322" t="s">
        <v>5351</v>
      </c>
      <c r="G17753" s="322" t="s">
        <v>2229</v>
      </c>
      <c r="H17753" s="265" t="s">
        <v>5336</v>
      </c>
      <c r="I17753" s="265" t="s">
        <v>120</v>
      </c>
      <c r="J17753" s="265">
        <v>-25.17</v>
      </c>
      <c r="K17753" s="83" t="str">
        <f>IFERROR(IFERROR(VLOOKUP(I17753,'DE-PARA'!B:D,3,0),VLOOKUP(I17753,'DE-PARA'!C:D,2,0)),"NÃO ENCONTRADO")</f>
        <v>Serviços</v>
      </c>
      <c r="L17753" s="50" t="str">
        <f>VLOOKUP(K17753,'Base -Receita-Despesa'!$B:$AS,1,FALSE)</f>
        <v>Serviços</v>
      </c>
    </row>
    <row r="17754" spans="1:12" x14ac:dyDescent="0.3">
      <c r="A17754" s="82" t="str">
        <f t="shared" si="554"/>
        <v>2020</v>
      </c>
      <c r="B17754" s="260" t="s">
        <v>2228</v>
      </c>
      <c r="C17754" s="261" t="s">
        <v>138</v>
      </c>
      <c r="D17754" s="74" t="str">
        <f t="shared" si="555"/>
        <v>mar/2020</v>
      </c>
      <c r="E17754" s="264">
        <v>43910</v>
      </c>
      <c r="F17754" s="322" t="s">
        <v>5352</v>
      </c>
      <c r="G17754" s="322" t="s">
        <v>2229</v>
      </c>
      <c r="H17754" s="265" t="s">
        <v>4753</v>
      </c>
      <c r="I17754" s="265" t="s">
        <v>2176</v>
      </c>
      <c r="J17754" s="266">
        <v>-6020.24</v>
      </c>
      <c r="K17754" s="83" t="str">
        <f>IFERROR(IFERROR(VLOOKUP(I17754,'DE-PARA'!B:D,3,0),VLOOKUP(I17754,'DE-PARA'!C:D,2,0)),"NÃO ENCONTRADO")</f>
        <v>Pessoal</v>
      </c>
      <c r="L17754" s="50" t="str">
        <f>VLOOKUP(K17754,'Base -Receita-Despesa'!$B:$AS,1,FALSE)</f>
        <v>Pessoal</v>
      </c>
    </row>
    <row r="17755" spans="1:12" x14ac:dyDescent="0.3">
      <c r="A17755" s="82" t="str">
        <f t="shared" si="554"/>
        <v>2020</v>
      </c>
      <c r="B17755" s="260" t="s">
        <v>2228</v>
      </c>
      <c r="C17755" s="261" t="s">
        <v>138</v>
      </c>
      <c r="D17755" s="74" t="str">
        <f t="shared" si="555"/>
        <v>mar/2020</v>
      </c>
      <c r="E17755" s="264">
        <v>43910</v>
      </c>
      <c r="F17755" s="322" t="s">
        <v>5353</v>
      </c>
      <c r="G17755" s="322" t="s">
        <v>2229</v>
      </c>
      <c r="H17755" s="265" t="s">
        <v>4753</v>
      </c>
      <c r="I17755" s="265" t="s">
        <v>2176</v>
      </c>
      <c r="J17755" s="266">
        <v>-3195.17</v>
      </c>
      <c r="K17755" s="83" t="str">
        <f>IFERROR(IFERROR(VLOOKUP(I17755,'DE-PARA'!B:D,3,0),VLOOKUP(I17755,'DE-PARA'!C:D,2,0)),"NÃO ENCONTRADO")</f>
        <v>Pessoal</v>
      </c>
      <c r="L17755" s="50" t="str">
        <f>VLOOKUP(K17755,'Base -Receita-Despesa'!$B:$AS,1,FALSE)</f>
        <v>Pessoal</v>
      </c>
    </row>
    <row r="17756" spans="1:12" x14ac:dyDescent="0.3">
      <c r="A17756" s="82" t="str">
        <f t="shared" si="554"/>
        <v>2020</v>
      </c>
      <c r="B17756" s="260" t="s">
        <v>2228</v>
      </c>
      <c r="C17756" s="261" t="s">
        <v>138</v>
      </c>
      <c r="D17756" s="74" t="str">
        <f t="shared" si="555"/>
        <v>mar/2020</v>
      </c>
      <c r="E17756" s="264">
        <v>43910</v>
      </c>
      <c r="F17756" s="322" t="s">
        <v>3100</v>
      </c>
      <c r="G17756" s="322" t="s">
        <v>2229</v>
      </c>
      <c r="H17756" s="265" t="s">
        <v>4753</v>
      </c>
      <c r="I17756" s="265" t="s">
        <v>2176</v>
      </c>
      <c r="J17756" s="265">
        <v>-144.58000000000001</v>
      </c>
      <c r="K17756" s="83" t="str">
        <f>IFERROR(IFERROR(VLOOKUP(I17756,'DE-PARA'!B:D,3,0),VLOOKUP(I17756,'DE-PARA'!C:D,2,0)),"NÃO ENCONTRADO")</f>
        <v>Pessoal</v>
      </c>
      <c r="L17756" s="50" t="str">
        <f>VLOOKUP(K17756,'Base -Receita-Despesa'!$B:$AS,1,FALSE)</f>
        <v>Pessoal</v>
      </c>
    </row>
    <row r="17757" spans="1:12" x14ac:dyDescent="0.3">
      <c r="A17757" s="82" t="str">
        <f t="shared" si="554"/>
        <v>2020</v>
      </c>
      <c r="B17757" s="260" t="s">
        <v>2228</v>
      </c>
      <c r="C17757" s="261" t="s">
        <v>138</v>
      </c>
      <c r="D17757" s="74" t="str">
        <f t="shared" si="555"/>
        <v>mar/2020</v>
      </c>
      <c r="E17757" s="264">
        <v>43910</v>
      </c>
      <c r="F17757" s="322" t="s">
        <v>3102</v>
      </c>
      <c r="G17757" s="322" t="s">
        <v>2229</v>
      </c>
      <c r="H17757" s="265" t="s">
        <v>4753</v>
      </c>
      <c r="I17757" s="265" t="s">
        <v>2176</v>
      </c>
      <c r="J17757" s="265">
        <v>-298.56</v>
      </c>
      <c r="K17757" s="83" t="str">
        <f>IFERROR(IFERROR(VLOOKUP(I17757,'DE-PARA'!B:D,3,0),VLOOKUP(I17757,'DE-PARA'!C:D,2,0)),"NÃO ENCONTRADO")</f>
        <v>Pessoal</v>
      </c>
      <c r="L17757" s="50" t="str">
        <f>VLOOKUP(K17757,'Base -Receita-Despesa'!$B:$AS,1,FALSE)</f>
        <v>Pessoal</v>
      </c>
    </row>
    <row r="17758" spans="1:12" x14ac:dyDescent="0.3">
      <c r="A17758" s="82" t="str">
        <f t="shared" si="554"/>
        <v>2020</v>
      </c>
      <c r="B17758" s="260" t="s">
        <v>2228</v>
      </c>
      <c r="C17758" s="261" t="s">
        <v>138</v>
      </c>
      <c r="D17758" s="74" t="str">
        <f t="shared" si="555"/>
        <v>mar/2020</v>
      </c>
      <c r="E17758" s="264">
        <v>43910</v>
      </c>
      <c r="F17758" s="322" t="s">
        <v>5354</v>
      </c>
      <c r="G17758" s="322" t="s">
        <v>2229</v>
      </c>
      <c r="H17758" s="265" t="s">
        <v>2370</v>
      </c>
      <c r="I17758" s="265" t="s">
        <v>145</v>
      </c>
      <c r="J17758" s="265">
        <v>-79.86</v>
      </c>
      <c r="K17758" s="83" t="str">
        <f>IFERROR(IFERROR(VLOOKUP(I17758,'DE-PARA'!B:D,3,0),VLOOKUP(I17758,'DE-PARA'!C:D,2,0)),"NÃO ENCONTRADO")</f>
        <v>Serviços</v>
      </c>
      <c r="L17758" s="50" t="str">
        <f>VLOOKUP(K17758,'Base -Receita-Despesa'!$B:$AS,1,FALSE)</f>
        <v>Serviços</v>
      </c>
    </row>
    <row r="17759" spans="1:12" x14ac:dyDescent="0.3">
      <c r="A17759" s="82" t="str">
        <f t="shared" si="554"/>
        <v>2020</v>
      </c>
      <c r="B17759" s="260" t="s">
        <v>2228</v>
      </c>
      <c r="C17759" s="261" t="s">
        <v>138</v>
      </c>
      <c r="D17759" s="74" t="str">
        <f t="shared" si="555"/>
        <v>mar/2020</v>
      </c>
      <c r="E17759" s="264">
        <v>43910</v>
      </c>
      <c r="F17759" s="322" t="s">
        <v>5355</v>
      </c>
      <c r="G17759" s="322" t="s">
        <v>2229</v>
      </c>
      <c r="H17759" s="265" t="s">
        <v>257</v>
      </c>
      <c r="I17759" s="265" t="s">
        <v>145</v>
      </c>
      <c r="J17759" s="265">
        <v>-14.6</v>
      </c>
      <c r="K17759" s="83" t="str">
        <f>IFERROR(IFERROR(VLOOKUP(I17759,'DE-PARA'!B:D,3,0),VLOOKUP(I17759,'DE-PARA'!C:D,2,0)),"NÃO ENCONTRADO")</f>
        <v>Serviços</v>
      </c>
      <c r="L17759" s="50" t="str">
        <f>VLOOKUP(K17759,'Base -Receita-Despesa'!$B:$AS,1,FALSE)</f>
        <v>Serviços</v>
      </c>
    </row>
    <row r="17760" spans="1:12" x14ac:dyDescent="0.3">
      <c r="A17760" s="82" t="str">
        <f t="shared" si="554"/>
        <v>2020</v>
      </c>
      <c r="B17760" s="260" t="s">
        <v>2228</v>
      </c>
      <c r="C17760" s="261" t="s">
        <v>138</v>
      </c>
      <c r="D17760" s="74" t="str">
        <f t="shared" si="555"/>
        <v>mar/2020</v>
      </c>
      <c r="E17760" s="264">
        <v>43910</v>
      </c>
      <c r="F17760" s="322" t="s">
        <v>5356</v>
      </c>
      <c r="G17760" s="322" t="s">
        <v>2229</v>
      </c>
      <c r="H17760" s="265" t="s">
        <v>5049</v>
      </c>
      <c r="I17760" s="265" t="s">
        <v>2176</v>
      </c>
      <c r="J17760" s="266">
        <v>-1996.25</v>
      </c>
      <c r="K17760" s="83" t="str">
        <f>IFERROR(IFERROR(VLOOKUP(I17760,'DE-PARA'!B:D,3,0),VLOOKUP(I17760,'DE-PARA'!C:D,2,0)),"NÃO ENCONTRADO")</f>
        <v>Pessoal</v>
      </c>
      <c r="L17760" s="50" t="str">
        <f>VLOOKUP(K17760,'Base -Receita-Despesa'!$B:$AS,1,FALSE)</f>
        <v>Pessoal</v>
      </c>
    </row>
    <row r="17761" spans="1:12" x14ac:dyDescent="0.3">
      <c r="A17761" s="82" t="str">
        <f t="shared" si="554"/>
        <v>2020</v>
      </c>
      <c r="B17761" s="260" t="s">
        <v>2228</v>
      </c>
      <c r="C17761" s="261" t="s">
        <v>138</v>
      </c>
      <c r="D17761" s="74" t="str">
        <f t="shared" si="555"/>
        <v>mar/2020</v>
      </c>
      <c r="E17761" s="264">
        <v>43910</v>
      </c>
      <c r="F17761" s="322" t="s">
        <v>5357</v>
      </c>
      <c r="G17761" s="322" t="s">
        <v>2229</v>
      </c>
      <c r="H17761" s="265" t="s">
        <v>5165</v>
      </c>
      <c r="I17761" s="265" t="s">
        <v>200</v>
      </c>
      <c r="J17761" s="265">
        <v>-69.38</v>
      </c>
      <c r="K17761" s="83" t="str">
        <f>IFERROR(IFERROR(VLOOKUP(I17761,'DE-PARA'!B:D,3,0),VLOOKUP(I17761,'DE-PARA'!C:D,2,0)),"NÃO ENCONTRADO")</f>
        <v>Serviços</v>
      </c>
      <c r="L17761" s="50" t="str">
        <f>VLOOKUP(K17761,'Base -Receita-Despesa'!$B:$AS,1,FALSE)</f>
        <v>Serviços</v>
      </c>
    </row>
    <row r="17762" spans="1:12" x14ac:dyDescent="0.3">
      <c r="A17762" s="82" t="str">
        <f t="shared" si="554"/>
        <v>2020</v>
      </c>
      <c r="B17762" s="260" t="s">
        <v>2228</v>
      </c>
      <c r="C17762" s="261" t="s">
        <v>138</v>
      </c>
      <c r="D17762" s="74" t="str">
        <f t="shared" si="555"/>
        <v>mar/2020</v>
      </c>
      <c r="E17762" s="264">
        <v>43910</v>
      </c>
      <c r="F17762" s="282" t="s">
        <v>4412</v>
      </c>
      <c r="G17762" s="282" t="s">
        <v>2229</v>
      </c>
      <c r="H17762" s="265" t="s">
        <v>5358</v>
      </c>
      <c r="I17762" s="265" t="s">
        <v>128</v>
      </c>
      <c r="J17762" s="266">
        <v>-15902.14</v>
      </c>
      <c r="K17762" s="83" t="str">
        <f>IFERROR(IFERROR(VLOOKUP(I17762,'DE-PARA'!B:D,3,0),VLOOKUP(I17762,'DE-PARA'!C:D,2,0)),"NÃO ENCONTRADO")</f>
        <v>Encargos sobre Folha de Pagamento</v>
      </c>
      <c r="L17762" s="50" t="str">
        <f>VLOOKUP(K17762,'Base -Receita-Despesa'!$B:$AS,1,FALSE)</f>
        <v>Encargos sobre Folha de Pagamento</v>
      </c>
    </row>
    <row r="17763" spans="1:12" x14ac:dyDescent="0.3">
      <c r="A17763" s="82" t="str">
        <f t="shared" si="554"/>
        <v>2020</v>
      </c>
      <c r="B17763" s="260" t="s">
        <v>2228</v>
      </c>
      <c r="C17763" s="261" t="s">
        <v>138</v>
      </c>
      <c r="D17763" s="74" t="str">
        <f t="shared" si="555"/>
        <v>mar/2020</v>
      </c>
      <c r="E17763" s="264">
        <v>43910</v>
      </c>
      <c r="F17763" s="282" t="s">
        <v>4412</v>
      </c>
      <c r="G17763" s="282" t="s">
        <v>2229</v>
      </c>
      <c r="H17763" s="265" t="s">
        <v>5359</v>
      </c>
      <c r="I17763" s="265" t="s">
        <v>128</v>
      </c>
      <c r="J17763" s="266">
        <v>-16457.43</v>
      </c>
      <c r="K17763" s="83" t="str">
        <f>IFERROR(IFERROR(VLOOKUP(I17763,'DE-PARA'!B:D,3,0),VLOOKUP(I17763,'DE-PARA'!C:D,2,0)),"NÃO ENCONTRADO")</f>
        <v>Encargos sobre Folha de Pagamento</v>
      </c>
      <c r="L17763" s="50" t="str">
        <f>VLOOKUP(K17763,'Base -Receita-Despesa'!$B:$AS,1,FALSE)</f>
        <v>Encargos sobre Folha de Pagamento</v>
      </c>
    </row>
    <row r="17764" spans="1:12" x14ac:dyDescent="0.3">
      <c r="A17764" s="82" t="str">
        <f t="shared" si="554"/>
        <v>2020</v>
      </c>
      <c r="B17764" s="260" t="s">
        <v>2228</v>
      </c>
      <c r="C17764" s="261" t="s">
        <v>138</v>
      </c>
      <c r="D17764" s="74" t="str">
        <f t="shared" si="555"/>
        <v>mar/2020</v>
      </c>
      <c r="E17764" s="264">
        <v>43910</v>
      </c>
      <c r="F17764" s="322" t="s">
        <v>5360</v>
      </c>
      <c r="G17764" s="322" t="s">
        <v>2229</v>
      </c>
      <c r="H17764" s="265" t="s">
        <v>4736</v>
      </c>
      <c r="I17764" s="265" t="s">
        <v>188</v>
      </c>
      <c r="J17764" s="266">
        <v>-4481.24</v>
      </c>
      <c r="K17764" s="83" t="str">
        <f>IFERROR(IFERROR(VLOOKUP(I17764,'DE-PARA'!B:D,3,0),VLOOKUP(I17764,'DE-PARA'!C:D,2,0)),"NÃO ENCONTRADO")</f>
        <v>Serviços</v>
      </c>
      <c r="L17764" s="50" t="str">
        <f>VLOOKUP(K17764,'Base -Receita-Despesa'!$B:$AS,1,FALSE)</f>
        <v>Serviços</v>
      </c>
    </row>
    <row r="17765" spans="1:12" x14ac:dyDescent="0.3">
      <c r="A17765" s="82" t="str">
        <f t="shared" si="554"/>
        <v>2020</v>
      </c>
      <c r="B17765" s="260" t="s">
        <v>2228</v>
      </c>
      <c r="C17765" s="261" t="s">
        <v>138</v>
      </c>
      <c r="D17765" s="74" t="str">
        <f t="shared" si="555"/>
        <v>mar/2020</v>
      </c>
      <c r="E17765" s="264">
        <v>43910</v>
      </c>
      <c r="F17765" s="322" t="s">
        <v>5361</v>
      </c>
      <c r="G17765" s="322" t="s">
        <v>2229</v>
      </c>
      <c r="H17765" s="265" t="s">
        <v>4753</v>
      </c>
      <c r="I17765" s="265" t="s">
        <v>2176</v>
      </c>
      <c r="J17765" s="266">
        <v>-8740</v>
      </c>
      <c r="K17765" s="83" t="str">
        <f>IFERROR(IFERROR(VLOOKUP(I17765,'DE-PARA'!B:D,3,0),VLOOKUP(I17765,'DE-PARA'!C:D,2,0)),"NÃO ENCONTRADO")</f>
        <v>Pessoal</v>
      </c>
      <c r="L17765" s="50" t="str">
        <f>VLOOKUP(K17765,'Base -Receita-Despesa'!$B:$AS,1,FALSE)</f>
        <v>Pessoal</v>
      </c>
    </row>
    <row r="17766" spans="1:12" x14ac:dyDescent="0.3">
      <c r="A17766" s="82" t="str">
        <f t="shared" si="554"/>
        <v>2020</v>
      </c>
      <c r="B17766" s="260" t="s">
        <v>2228</v>
      </c>
      <c r="C17766" s="261" t="s">
        <v>138</v>
      </c>
      <c r="D17766" s="74" t="str">
        <f t="shared" si="555"/>
        <v>mar/2020</v>
      </c>
      <c r="E17766" s="264">
        <v>43910</v>
      </c>
      <c r="F17766" s="322" t="s">
        <v>2477</v>
      </c>
      <c r="G17766" s="322" t="s">
        <v>2229</v>
      </c>
      <c r="H17766" s="265" t="s">
        <v>5115</v>
      </c>
      <c r="I17766" s="265" t="s">
        <v>118</v>
      </c>
      <c r="J17766" s="266">
        <v>-14252.02</v>
      </c>
      <c r="K17766" s="83" t="str">
        <f>IFERROR(IFERROR(VLOOKUP(I17766,'DE-PARA'!B:D,3,0),VLOOKUP(I17766,'DE-PARA'!C:D,2,0)),"NÃO ENCONTRADO")</f>
        <v>Serviços</v>
      </c>
      <c r="L17766" s="50" t="str">
        <f>VLOOKUP(K17766,'Base -Receita-Despesa'!$B:$AS,1,FALSE)</f>
        <v>Serviços</v>
      </c>
    </row>
    <row r="17767" spans="1:12" x14ac:dyDescent="0.3">
      <c r="A17767" s="82" t="str">
        <f t="shared" si="554"/>
        <v>2020</v>
      </c>
      <c r="B17767" s="260" t="s">
        <v>2228</v>
      </c>
      <c r="C17767" s="261" t="s">
        <v>138</v>
      </c>
      <c r="D17767" s="74" t="str">
        <f t="shared" si="555"/>
        <v>mar/2020</v>
      </c>
      <c r="E17767" s="264">
        <v>43910</v>
      </c>
      <c r="F17767" s="282">
        <v>3976</v>
      </c>
      <c r="G17767" s="282" t="s">
        <v>2229</v>
      </c>
      <c r="H17767" s="265" t="s">
        <v>5362</v>
      </c>
      <c r="I17767" s="265" t="s">
        <v>2182</v>
      </c>
      <c r="J17767" s="265">
        <v>-320</v>
      </c>
      <c r="K17767" s="83" t="str">
        <f>IFERROR(IFERROR(VLOOKUP(I17767,'DE-PARA'!B:D,3,0),VLOOKUP(I17767,'DE-PARA'!C:D,2,0)),"NÃO ENCONTRADO")</f>
        <v>Materiais</v>
      </c>
      <c r="L17767" s="50" t="str">
        <f>VLOOKUP(K17767,'Base -Receita-Despesa'!$B:$AS,1,FALSE)</f>
        <v>Materiais</v>
      </c>
    </row>
    <row r="17768" spans="1:12" x14ac:dyDescent="0.3">
      <c r="A17768" s="82" t="str">
        <f t="shared" si="554"/>
        <v>2020</v>
      </c>
      <c r="B17768" s="260" t="s">
        <v>2228</v>
      </c>
      <c r="C17768" s="261" t="s">
        <v>138</v>
      </c>
      <c r="D17768" s="74" t="str">
        <f t="shared" si="555"/>
        <v>mar/2020</v>
      </c>
      <c r="E17768" s="264">
        <v>43910</v>
      </c>
      <c r="F17768" s="282">
        <v>1322</v>
      </c>
      <c r="G17768" s="282" t="s">
        <v>2229</v>
      </c>
      <c r="H17768" s="265" t="s">
        <v>5265</v>
      </c>
      <c r="I17768" s="265" t="s">
        <v>526</v>
      </c>
      <c r="J17768" s="266">
        <v>-22000</v>
      </c>
      <c r="K17768" s="83" t="str">
        <f>IFERROR(IFERROR(VLOOKUP(I17768,'DE-PARA'!B:D,3,0),VLOOKUP(I17768,'DE-PARA'!C:D,2,0)),"NÃO ENCONTRADO")</f>
        <v>Serviços</v>
      </c>
      <c r="L17768" s="50" t="str">
        <f>VLOOKUP(K17768,'Base -Receita-Despesa'!$B:$AS,1,FALSE)</f>
        <v>Serviços</v>
      </c>
    </row>
    <row r="17769" spans="1:12" x14ac:dyDescent="0.3">
      <c r="A17769" s="82" t="str">
        <f t="shared" si="554"/>
        <v>2020</v>
      </c>
      <c r="B17769" s="260" t="s">
        <v>2228</v>
      </c>
      <c r="C17769" s="261" t="s">
        <v>138</v>
      </c>
      <c r="D17769" s="74" t="str">
        <f t="shared" si="555"/>
        <v>mar/2020</v>
      </c>
      <c r="E17769" s="264">
        <v>43910</v>
      </c>
      <c r="F17769" s="282">
        <v>109</v>
      </c>
      <c r="G17769" s="282" t="s">
        <v>2229</v>
      </c>
      <c r="H17769" s="265" t="s">
        <v>4753</v>
      </c>
      <c r="I17769" s="265" t="s">
        <v>2176</v>
      </c>
      <c r="J17769" s="266">
        <v>-361156.04</v>
      </c>
      <c r="K17769" s="83" t="str">
        <f>IFERROR(IFERROR(VLOOKUP(I17769,'DE-PARA'!B:D,3,0),VLOOKUP(I17769,'DE-PARA'!C:D,2,0)),"NÃO ENCONTRADO")</f>
        <v>Pessoal</v>
      </c>
      <c r="L17769" s="50" t="str">
        <f>VLOOKUP(K17769,'Base -Receita-Despesa'!$B:$AS,1,FALSE)</f>
        <v>Pessoal</v>
      </c>
    </row>
    <row r="17770" spans="1:12" x14ac:dyDescent="0.3">
      <c r="A17770" s="82" t="str">
        <f t="shared" ref="A17770:A17833" si="556">IF(K17770="NÃO ENCONTRADO",0,RIGHT(D17770,4))</f>
        <v>2020</v>
      </c>
      <c r="B17770" s="260" t="s">
        <v>2228</v>
      </c>
      <c r="C17770" s="261" t="s">
        <v>138</v>
      </c>
      <c r="D17770" s="74" t="str">
        <f t="shared" si="555"/>
        <v>mar/2020</v>
      </c>
      <c r="E17770" s="264">
        <v>43910</v>
      </c>
      <c r="F17770" s="282">
        <v>110</v>
      </c>
      <c r="G17770" s="282" t="s">
        <v>2229</v>
      </c>
      <c r="H17770" s="265" t="s">
        <v>4753</v>
      </c>
      <c r="I17770" s="265" t="s">
        <v>2176</v>
      </c>
      <c r="J17770" s="266">
        <v>-18679.900000000001</v>
      </c>
      <c r="K17770" s="83" t="str">
        <f>IFERROR(IFERROR(VLOOKUP(I17770,'DE-PARA'!B:D,3,0),VLOOKUP(I17770,'DE-PARA'!C:D,2,0)),"NÃO ENCONTRADO")</f>
        <v>Pessoal</v>
      </c>
      <c r="L17770" s="50" t="str">
        <f>VLOOKUP(K17770,'Base -Receita-Despesa'!$B:$AS,1,FALSE)</f>
        <v>Pessoal</v>
      </c>
    </row>
    <row r="17771" spans="1:12" x14ac:dyDescent="0.3">
      <c r="A17771" s="82" t="str">
        <f t="shared" si="556"/>
        <v>2020</v>
      </c>
      <c r="B17771" s="260" t="s">
        <v>2228</v>
      </c>
      <c r="C17771" s="261" t="s">
        <v>138</v>
      </c>
      <c r="D17771" s="74" t="str">
        <f t="shared" si="555"/>
        <v>mar/2020</v>
      </c>
      <c r="E17771" s="264">
        <v>43910</v>
      </c>
      <c r="F17771" s="282">
        <v>111</v>
      </c>
      <c r="G17771" s="282" t="s">
        <v>2229</v>
      </c>
      <c r="H17771" s="265" t="s">
        <v>4753</v>
      </c>
      <c r="I17771" s="265" t="s">
        <v>2176</v>
      </c>
      <c r="J17771" s="266">
        <v>-9113.2099999999991</v>
      </c>
      <c r="K17771" s="83" t="str">
        <f>IFERROR(IFERROR(VLOOKUP(I17771,'DE-PARA'!B:D,3,0),VLOOKUP(I17771,'DE-PARA'!C:D,2,0)),"NÃO ENCONTRADO")</f>
        <v>Pessoal</v>
      </c>
      <c r="L17771" s="50" t="str">
        <f>VLOOKUP(K17771,'Base -Receita-Despesa'!$B:$AS,1,FALSE)</f>
        <v>Pessoal</v>
      </c>
    </row>
    <row r="17772" spans="1:12" x14ac:dyDescent="0.3">
      <c r="A17772" s="82" t="str">
        <f t="shared" si="556"/>
        <v>2020</v>
      </c>
      <c r="B17772" s="260" t="s">
        <v>2228</v>
      </c>
      <c r="C17772" s="261" t="s">
        <v>138</v>
      </c>
      <c r="D17772" s="74" t="str">
        <f t="shared" si="555"/>
        <v>mar/2020</v>
      </c>
      <c r="E17772" s="264">
        <v>43910</v>
      </c>
      <c r="F17772" s="282">
        <v>112</v>
      </c>
      <c r="G17772" s="282" t="s">
        <v>2229</v>
      </c>
      <c r="H17772" s="265" t="s">
        <v>4753</v>
      </c>
      <c r="I17772" s="265" t="s">
        <v>2176</v>
      </c>
      <c r="J17772" s="266">
        <v>-195254.79</v>
      </c>
      <c r="K17772" s="83" t="str">
        <f>IFERROR(IFERROR(VLOOKUP(I17772,'DE-PARA'!B:D,3,0),VLOOKUP(I17772,'DE-PARA'!C:D,2,0)),"NÃO ENCONTRADO")</f>
        <v>Pessoal</v>
      </c>
      <c r="L17772" s="50" t="str">
        <f>VLOOKUP(K17772,'Base -Receita-Despesa'!$B:$AS,1,FALSE)</f>
        <v>Pessoal</v>
      </c>
    </row>
    <row r="17773" spans="1:12" x14ac:dyDescent="0.3">
      <c r="A17773" s="82" t="str">
        <f t="shared" si="556"/>
        <v>2020</v>
      </c>
      <c r="B17773" s="260" t="s">
        <v>2228</v>
      </c>
      <c r="C17773" s="261" t="s">
        <v>138</v>
      </c>
      <c r="D17773" s="74" t="str">
        <f t="shared" si="555"/>
        <v>mar/2020</v>
      </c>
      <c r="E17773" s="264">
        <v>43910</v>
      </c>
      <c r="F17773" s="282">
        <v>781</v>
      </c>
      <c r="G17773" s="282" t="s">
        <v>2229</v>
      </c>
      <c r="H17773" s="265" t="s">
        <v>5165</v>
      </c>
      <c r="I17773" s="265" t="s">
        <v>200</v>
      </c>
      <c r="J17773" s="266">
        <v>-4340.5600000000004</v>
      </c>
      <c r="K17773" s="83" t="str">
        <f>IFERROR(IFERROR(VLOOKUP(I17773,'DE-PARA'!B:D,3,0),VLOOKUP(I17773,'DE-PARA'!C:D,2,0)),"NÃO ENCONTRADO")</f>
        <v>Serviços</v>
      </c>
      <c r="L17773" s="50" t="str">
        <f>VLOOKUP(K17773,'Base -Receita-Despesa'!$B:$AS,1,FALSE)</f>
        <v>Serviços</v>
      </c>
    </row>
    <row r="17774" spans="1:12" x14ac:dyDescent="0.3">
      <c r="A17774" s="82" t="str">
        <f t="shared" si="556"/>
        <v>2020</v>
      </c>
      <c r="B17774" s="260" t="s">
        <v>2228</v>
      </c>
      <c r="C17774" s="261" t="s">
        <v>138</v>
      </c>
      <c r="D17774" s="74" t="str">
        <f t="shared" si="555"/>
        <v>mar/2020</v>
      </c>
      <c r="E17774" s="264">
        <v>43910</v>
      </c>
      <c r="F17774" s="282">
        <v>1261</v>
      </c>
      <c r="G17774" s="282" t="s">
        <v>2229</v>
      </c>
      <c r="H17774" s="265" t="s">
        <v>5155</v>
      </c>
      <c r="I17774" s="265" t="s">
        <v>120</v>
      </c>
      <c r="J17774" s="266">
        <v>-2600</v>
      </c>
      <c r="K17774" s="83" t="str">
        <f>IFERROR(IFERROR(VLOOKUP(I17774,'DE-PARA'!B:D,3,0),VLOOKUP(I17774,'DE-PARA'!C:D,2,0)),"NÃO ENCONTRADO")</f>
        <v>Serviços</v>
      </c>
      <c r="L17774" s="50" t="str">
        <f>VLOOKUP(K17774,'Base -Receita-Despesa'!$B:$AS,1,FALSE)</f>
        <v>Serviços</v>
      </c>
    </row>
    <row r="17775" spans="1:12" x14ac:dyDescent="0.3">
      <c r="A17775" s="82" t="str">
        <f t="shared" si="556"/>
        <v>2020</v>
      </c>
      <c r="B17775" s="260" t="s">
        <v>2228</v>
      </c>
      <c r="C17775" s="261" t="s">
        <v>138</v>
      </c>
      <c r="D17775" s="74" t="str">
        <f t="shared" si="555"/>
        <v>mar/2020</v>
      </c>
      <c r="E17775" s="264">
        <v>43910</v>
      </c>
      <c r="F17775" s="282">
        <v>1264</v>
      </c>
      <c r="G17775" s="282" t="s">
        <v>2229</v>
      </c>
      <c r="H17775" s="265" t="s">
        <v>5155</v>
      </c>
      <c r="I17775" s="265" t="s">
        <v>120</v>
      </c>
      <c r="J17775" s="266">
        <v>-2640</v>
      </c>
      <c r="K17775" s="83" t="str">
        <f>IFERROR(IFERROR(VLOOKUP(I17775,'DE-PARA'!B:D,3,0),VLOOKUP(I17775,'DE-PARA'!C:D,2,0)),"NÃO ENCONTRADO")</f>
        <v>Serviços</v>
      </c>
      <c r="L17775" s="50" t="str">
        <f>VLOOKUP(K17775,'Base -Receita-Despesa'!$B:$AS,1,FALSE)</f>
        <v>Serviços</v>
      </c>
    </row>
    <row r="17776" spans="1:12" x14ac:dyDescent="0.3">
      <c r="A17776" s="82" t="str">
        <f t="shared" si="556"/>
        <v>2020</v>
      </c>
      <c r="B17776" s="260" t="s">
        <v>2228</v>
      </c>
      <c r="C17776" s="261" t="s">
        <v>138</v>
      </c>
      <c r="D17776" s="74" t="str">
        <f t="shared" si="555"/>
        <v>mar/2020</v>
      </c>
      <c r="E17776" s="264">
        <v>43910</v>
      </c>
      <c r="F17776" s="282">
        <v>106</v>
      </c>
      <c r="G17776" s="282" t="s">
        <v>2229</v>
      </c>
      <c r="H17776" s="265" t="s">
        <v>5154</v>
      </c>
      <c r="I17776" s="265" t="s">
        <v>145</v>
      </c>
      <c r="J17776" s="266">
        <v>-27486.5</v>
      </c>
      <c r="K17776" s="83" t="str">
        <f>IFERROR(IFERROR(VLOOKUP(I17776,'DE-PARA'!B:D,3,0),VLOOKUP(I17776,'DE-PARA'!C:D,2,0)),"NÃO ENCONTRADO")</f>
        <v>Serviços</v>
      </c>
      <c r="L17776" s="50" t="str">
        <f>VLOOKUP(K17776,'Base -Receita-Despesa'!$B:$AS,1,FALSE)</f>
        <v>Serviços</v>
      </c>
    </row>
    <row r="17777" spans="1:12" x14ac:dyDescent="0.3">
      <c r="A17777" s="82" t="str">
        <f t="shared" si="556"/>
        <v>2020</v>
      </c>
      <c r="B17777" s="260" t="s">
        <v>2228</v>
      </c>
      <c r="C17777" s="261" t="s">
        <v>138</v>
      </c>
      <c r="D17777" s="74" t="str">
        <f t="shared" si="555"/>
        <v>mar/2020</v>
      </c>
      <c r="E17777" s="264">
        <v>43910</v>
      </c>
      <c r="F17777" s="282" t="s">
        <v>3376</v>
      </c>
      <c r="G17777" s="282" t="s">
        <v>2229</v>
      </c>
      <c r="H17777" s="265" t="s">
        <v>5358</v>
      </c>
      <c r="I17777" s="265" t="s">
        <v>130</v>
      </c>
      <c r="J17777" s="266">
        <v>-50564.93</v>
      </c>
      <c r="K17777" s="83" t="str">
        <f>IFERROR(IFERROR(VLOOKUP(I17777,'DE-PARA'!B:D,3,0),VLOOKUP(I17777,'DE-PARA'!C:D,2,0)),"NÃO ENCONTRADO")</f>
        <v>Rescisões Trabalhistas</v>
      </c>
      <c r="L17777" s="50" t="str">
        <f>VLOOKUP(K17777,'Base -Receita-Despesa'!$B:$AS,1,FALSE)</f>
        <v>Rescisões Trabalhistas</v>
      </c>
    </row>
    <row r="17778" spans="1:12" x14ac:dyDescent="0.3">
      <c r="A17778" s="82" t="str">
        <f t="shared" si="556"/>
        <v>2020</v>
      </c>
      <c r="B17778" s="260" t="s">
        <v>2228</v>
      </c>
      <c r="C17778" s="261" t="s">
        <v>138</v>
      </c>
      <c r="D17778" s="74" t="str">
        <f t="shared" si="555"/>
        <v>mar/2020</v>
      </c>
      <c r="E17778" s="264">
        <v>43910</v>
      </c>
      <c r="F17778" s="282" t="s">
        <v>3376</v>
      </c>
      <c r="G17778" s="282" t="s">
        <v>2229</v>
      </c>
      <c r="H17778" s="265" t="s">
        <v>5359</v>
      </c>
      <c r="I17778" s="265" t="s">
        <v>130</v>
      </c>
      <c r="J17778" s="266">
        <v>-24223.42</v>
      </c>
      <c r="K17778" s="83" t="str">
        <f>IFERROR(IFERROR(VLOOKUP(I17778,'DE-PARA'!B:D,3,0),VLOOKUP(I17778,'DE-PARA'!C:D,2,0)),"NÃO ENCONTRADO")</f>
        <v>Rescisões Trabalhistas</v>
      </c>
      <c r="L17778" s="50" t="str">
        <f>VLOOKUP(K17778,'Base -Receita-Despesa'!$B:$AS,1,FALSE)</f>
        <v>Rescisões Trabalhistas</v>
      </c>
    </row>
    <row r="17779" spans="1:12" x14ac:dyDescent="0.3">
      <c r="A17779" s="82" t="str">
        <f t="shared" si="556"/>
        <v>2020</v>
      </c>
      <c r="B17779" s="260" t="s">
        <v>2228</v>
      </c>
      <c r="C17779" s="261" t="s">
        <v>138</v>
      </c>
      <c r="D17779" s="74" t="str">
        <f t="shared" si="555"/>
        <v>mar/2020</v>
      </c>
      <c r="E17779" s="264">
        <v>43910</v>
      </c>
      <c r="F17779" s="282" t="s">
        <v>1261</v>
      </c>
      <c r="G17779" s="282" t="s">
        <v>2229</v>
      </c>
      <c r="H17779" s="265" t="s">
        <v>2250</v>
      </c>
      <c r="I17779" s="265" t="s">
        <v>135</v>
      </c>
      <c r="J17779" s="265">
        <v>-9.5</v>
      </c>
      <c r="K17779" s="83" t="str">
        <f>IFERROR(IFERROR(VLOOKUP(I17779,'DE-PARA'!B:D,3,0),VLOOKUP(I17779,'DE-PARA'!C:D,2,0)),"NÃO ENCONTRADO")</f>
        <v>Outras Saídas</v>
      </c>
      <c r="L17779" s="50" t="str">
        <f>VLOOKUP(K17779,'Base -Receita-Despesa'!$B:$AS,1,FALSE)</f>
        <v>Outras Saídas</v>
      </c>
    </row>
    <row r="17780" spans="1:12" x14ac:dyDescent="0.3">
      <c r="A17780" s="82" t="str">
        <f t="shared" si="556"/>
        <v>2020</v>
      </c>
      <c r="B17780" s="260" t="s">
        <v>2228</v>
      </c>
      <c r="C17780" s="261" t="s">
        <v>138</v>
      </c>
      <c r="D17780" s="74" t="str">
        <f t="shared" si="555"/>
        <v>mar/2020</v>
      </c>
      <c r="E17780" s="264">
        <v>43910</v>
      </c>
      <c r="F17780" s="282" t="s">
        <v>1261</v>
      </c>
      <c r="G17780" s="282" t="s">
        <v>2229</v>
      </c>
      <c r="H17780" s="265" t="s">
        <v>2250</v>
      </c>
      <c r="I17780" s="265" t="s">
        <v>135</v>
      </c>
      <c r="J17780" s="265">
        <v>-9.5</v>
      </c>
      <c r="K17780" s="83" t="str">
        <f>IFERROR(IFERROR(VLOOKUP(I17780,'DE-PARA'!B:D,3,0),VLOOKUP(I17780,'DE-PARA'!C:D,2,0)),"NÃO ENCONTRADO")</f>
        <v>Outras Saídas</v>
      </c>
      <c r="L17780" s="50" t="str">
        <f>VLOOKUP(K17780,'Base -Receita-Despesa'!$B:$AS,1,FALSE)</f>
        <v>Outras Saídas</v>
      </c>
    </row>
    <row r="17781" spans="1:12" x14ac:dyDescent="0.3">
      <c r="A17781" s="82" t="str">
        <f t="shared" si="556"/>
        <v>2020</v>
      </c>
      <c r="B17781" s="260" t="s">
        <v>2228</v>
      </c>
      <c r="C17781" s="261" t="s">
        <v>138</v>
      </c>
      <c r="D17781" s="74" t="str">
        <f t="shared" si="555"/>
        <v>mar/2020</v>
      </c>
      <c r="E17781" s="264">
        <v>43910</v>
      </c>
      <c r="F17781" s="282" t="s">
        <v>1261</v>
      </c>
      <c r="G17781" s="282" t="s">
        <v>2229</v>
      </c>
      <c r="H17781" s="265" t="s">
        <v>2250</v>
      </c>
      <c r="I17781" s="265" t="s">
        <v>135</v>
      </c>
      <c r="J17781" s="265">
        <v>-9.5</v>
      </c>
      <c r="K17781" s="83" t="str">
        <f>IFERROR(IFERROR(VLOOKUP(I17781,'DE-PARA'!B:D,3,0),VLOOKUP(I17781,'DE-PARA'!C:D,2,0)),"NÃO ENCONTRADO")</f>
        <v>Outras Saídas</v>
      </c>
      <c r="L17781" s="50" t="str">
        <f>VLOOKUP(K17781,'Base -Receita-Despesa'!$B:$AS,1,FALSE)</f>
        <v>Outras Saídas</v>
      </c>
    </row>
    <row r="17782" spans="1:12" x14ac:dyDescent="0.3">
      <c r="A17782" s="82" t="str">
        <f t="shared" si="556"/>
        <v>2020</v>
      </c>
      <c r="B17782" s="260" t="s">
        <v>2228</v>
      </c>
      <c r="C17782" s="261" t="s">
        <v>138</v>
      </c>
      <c r="D17782" s="74" t="str">
        <f t="shared" si="555"/>
        <v>mar/2020</v>
      </c>
      <c r="E17782" s="264">
        <v>43910</v>
      </c>
      <c r="F17782" s="282" t="s">
        <v>1261</v>
      </c>
      <c r="G17782" s="282" t="s">
        <v>2229</v>
      </c>
      <c r="H17782" s="265" t="s">
        <v>2250</v>
      </c>
      <c r="I17782" s="265" t="s">
        <v>135</v>
      </c>
      <c r="J17782" s="265">
        <v>-9.5</v>
      </c>
      <c r="K17782" s="83" t="str">
        <f>IFERROR(IFERROR(VLOOKUP(I17782,'DE-PARA'!B:D,3,0),VLOOKUP(I17782,'DE-PARA'!C:D,2,0)),"NÃO ENCONTRADO")</f>
        <v>Outras Saídas</v>
      </c>
      <c r="L17782" s="50" t="str">
        <f>VLOOKUP(K17782,'Base -Receita-Despesa'!$B:$AS,1,FALSE)</f>
        <v>Outras Saídas</v>
      </c>
    </row>
    <row r="17783" spans="1:12" x14ac:dyDescent="0.3">
      <c r="A17783" s="82" t="str">
        <f t="shared" si="556"/>
        <v>2020</v>
      </c>
      <c r="B17783" s="260" t="s">
        <v>2228</v>
      </c>
      <c r="C17783" s="261" t="s">
        <v>138</v>
      </c>
      <c r="D17783" s="74" t="str">
        <f t="shared" si="555"/>
        <v>mar/2020</v>
      </c>
      <c r="E17783" s="264">
        <v>43910</v>
      </c>
      <c r="F17783" s="282" t="s">
        <v>1261</v>
      </c>
      <c r="G17783" s="282" t="s">
        <v>2229</v>
      </c>
      <c r="H17783" s="265" t="s">
        <v>2250</v>
      </c>
      <c r="I17783" s="265" t="s">
        <v>135</v>
      </c>
      <c r="J17783" s="265">
        <v>-9.5</v>
      </c>
      <c r="K17783" s="83" t="str">
        <f>IFERROR(IFERROR(VLOOKUP(I17783,'DE-PARA'!B:D,3,0),VLOOKUP(I17783,'DE-PARA'!C:D,2,0)),"NÃO ENCONTRADO")</f>
        <v>Outras Saídas</v>
      </c>
      <c r="L17783" s="50" t="str">
        <f>VLOOKUP(K17783,'Base -Receita-Despesa'!$B:$AS,1,FALSE)</f>
        <v>Outras Saídas</v>
      </c>
    </row>
    <row r="17784" spans="1:12" x14ac:dyDescent="0.3">
      <c r="A17784" s="82" t="str">
        <f t="shared" si="556"/>
        <v>2020</v>
      </c>
      <c r="B17784" s="260" t="s">
        <v>2228</v>
      </c>
      <c r="C17784" s="261" t="s">
        <v>138</v>
      </c>
      <c r="D17784" s="74" t="str">
        <f t="shared" si="555"/>
        <v>mar/2020</v>
      </c>
      <c r="E17784" s="264">
        <v>43910</v>
      </c>
      <c r="F17784" s="282" t="s">
        <v>1261</v>
      </c>
      <c r="G17784" s="282" t="s">
        <v>2229</v>
      </c>
      <c r="H17784" s="265" t="s">
        <v>2250</v>
      </c>
      <c r="I17784" s="265" t="s">
        <v>135</v>
      </c>
      <c r="J17784" s="265">
        <v>-9.5</v>
      </c>
      <c r="K17784" s="83" t="str">
        <f>IFERROR(IFERROR(VLOOKUP(I17784,'DE-PARA'!B:D,3,0),VLOOKUP(I17784,'DE-PARA'!C:D,2,0)),"NÃO ENCONTRADO")</f>
        <v>Outras Saídas</v>
      </c>
      <c r="L17784" s="50" t="str">
        <f>VLOOKUP(K17784,'Base -Receita-Despesa'!$B:$AS,1,FALSE)</f>
        <v>Outras Saídas</v>
      </c>
    </row>
    <row r="17785" spans="1:12" x14ac:dyDescent="0.3">
      <c r="A17785" s="82" t="str">
        <f t="shared" si="556"/>
        <v>2020</v>
      </c>
      <c r="B17785" s="260" t="s">
        <v>2228</v>
      </c>
      <c r="C17785" s="261" t="s">
        <v>138</v>
      </c>
      <c r="D17785" s="74" t="str">
        <f t="shared" si="555"/>
        <v>mar/2020</v>
      </c>
      <c r="E17785" s="264">
        <v>43910</v>
      </c>
      <c r="F17785" s="282" t="s">
        <v>1261</v>
      </c>
      <c r="G17785" s="282" t="s">
        <v>2229</v>
      </c>
      <c r="H17785" s="265" t="s">
        <v>2250</v>
      </c>
      <c r="I17785" s="265" t="s">
        <v>135</v>
      </c>
      <c r="J17785" s="265">
        <v>-9.5</v>
      </c>
      <c r="K17785" s="83" t="str">
        <f>IFERROR(IFERROR(VLOOKUP(I17785,'DE-PARA'!B:D,3,0),VLOOKUP(I17785,'DE-PARA'!C:D,2,0)),"NÃO ENCONTRADO")</f>
        <v>Outras Saídas</v>
      </c>
      <c r="L17785" s="50" t="str">
        <f>VLOOKUP(K17785,'Base -Receita-Despesa'!$B:$AS,1,FALSE)</f>
        <v>Outras Saídas</v>
      </c>
    </row>
    <row r="17786" spans="1:12" x14ac:dyDescent="0.3">
      <c r="A17786" s="82" t="str">
        <f t="shared" si="556"/>
        <v>2020</v>
      </c>
      <c r="B17786" s="260" t="s">
        <v>2228</v>
      </c>
      <c r="C17786" s="261" t="s">
        <v>138</v>
      </c>
      <c r="D17786" s="74" t="str">
        <f t="shared" si="555"/>
        <v>mar/2020</v>
      </c>
      <c r="E17786" s="264">
        <v>43910</v>
      </c>
      <c r="F17786" s="282" t="s">
        <v>1261</v>
      </c>
      <c r="G17786" s="282" t="s">
        <v>2229</v>
      </c>
      <c r="H17786" s="265" t="s">
        <v>262</v>
      </c>
      <c r="I17786" s="265" t="s">
        <v>135</v>
      </c>
      <c r="J17786" s="265">
        <v>-220.17</v>
      </c>
      <c r="K17786" s="83" t="str">
        <f>IFERROR(IFERROR(VLOOKUP(I17786,'DE-PARA'!B:D,3,0),VLOOKUP(I17786,'DE-PARA'!C:D,2,0)),"NÃO ENCONTRADO")</f>
        <v>Outras Saídas</v>
      </c>
      <c r="L17786" s="50" t="str">
        <f>VLOOKUP(K17786,'Base -Receita-Despesa'!$B:$AS,1,FALSE)</f>
        <v>Outras Saídas</v>
      </c>
    </row>
    <row r="17787" spans="1:12" x14ac:dyDescent="0.3">
      <c r="A17787" s="82" t="str">
        <f t="shared" si="556"/>
        <v>2020</v>
      </c>
      <c r="B17787" s="260" t="s">
        <v>2228</v>
      </c>
      <c r="C17787" s="261" t="s">
        <v>138</v>
      </c>
      <c r="D17787" s="74" t="str">
        <f t="shared" si="555"/>
        <v>mar/2020</v>
      </c>
      <c r="E17787" s="264">
        <v>43910</v>
      </c>
      <c r="F17787" s="282" t="s">
        <v>1070</v>
      </c>
      <c r="G17787" s="282" t="s">
        <v>2229</v>
      </c>
      <c r="H17787" s="265" t="s">
        <v>1071</v>
      </c>
      <c r="I17787" s="265" t="s">
        <v>2237</v>
      </c>
      <c r="J17787" s="266">
        <v>1563295.68</v>
      </c>
      <c r="K17787" s="83" t="str">
        <f>IFERROR(IFERROR(VLOOKUP(I17787,'DE-PARA'!B:D,3,0),VLOOKUP(I17787,'DE-PARA'!C:D,2,0)),"NÃO ENCONTRADO")</f>
        <v>Entrada Conta Aplicação (+)</v>
      </c>
      <c r="L17787" s="50" t="str">
        <f>VLOOKUP(K17787,'Base -Receita-Despesa'!$B:$AS,1,FALSE)</f>
        <v>ENTRADA CONTA APLICAÇÃO (+)</v>
      </c>
    </row>
    <row r="17788" spans="1:12" x14ac:dyDescent="0.3">
      <c r="A17788" s="82" t="str">
        <f t="shared" si="556"/>
        <v>2020</v>
      </c>
      <c r="B17788" s="260" t="s">
        <v>2240</v>
      </c>
      <c r="C17788" s="261" t="s">
        <v>138</v>
      </c>
      <c r="D17788" s="74" t="str">
        <f t="shared" si="555"/>
        <v>mar/2020</v>
      </c>
      <c r="E17788" s="264">
        <v>43913</v>
      </c>
      <c r="F17788" s="282" t="s">
        <v>5127</v>
      </c>
      <c r="G17788" s="282" t="s">
        <v>2229</v>
      </c>
      <c r="H17788" s="265" t="s">
        <v>2251</v>
      </c>
      <c r="I17788" s="265" t="s">
        <v>126</v>
      </c>
      <c r="J17788" s="284">
        <v>-500000</v>
      </c>
      <c r="K17788" s="83" t="str">
        <f>IFERROR(IFERROR(VLOOKUP(I17788,'DE-PARA'!B:D,3,0),VLOOKUP(I17788,'DE-PARA'!C:D,2,0)),"NÃO ENCONTRADO")</f>
        <v>TEV – Transferências Entre Contas (Entradas)</v>
      </c>
      <c r="L17788" s="50" t="str">
        <f>VLOOKUP(K17788,'Base -Receita-Despesa'!$B:$AS,1,FALSE)</f>
        <v>TEV – Transferências Entre Contas (Entradas)</v>
      </c>
    </row>
    <row r="17789" spans="1:12" x14ac:dyDescent="0.3">
      <c r="A17789" s="82" t="str">
        <f t="shared" si="556"/>
        <v>2020</v>
      </c>
      <c r="B17789" s="260" t="s">
        <v>2228</v>
      </c>
      <c r="C17789" s="261" t="s">
        <v>138</v>
      </c>
      <c r="D17789" s="74" t="str">
        <f t="shared" si="555"/>
        <v>mar/2020</v>
      </c>
      <c r="E17789" s="264">
        <v>43913</v>
      </c>
      <c r="F17789" s="282" t="s">
        <v>5127</v>
      </c>
      <c r="G17789" s="282" t="s">
        <v>2229</v>
      </c>
      <c r="H17789" s="265" t="s">
        <v>2251</v>
      </c>
      <c r="I17789" s="265" t="s">
        <v>126</v>
      </c>
      <c r="J17789" s="266">
        <v>500000</v>
      </c>
      <c r="K17789" s="83" t="str">
        <f>IFERROR(IFERROR(VLOOKUP(I17789,'DE-PARA'!B:D,3,0),VLOOKUP(I17789,'DE-PARA'!C:D,2,0)),"NÃO ENCONTRADO")</f>
        <v>TEV – Transferências Entre Contas (Entradas)</v>
      </c>
      <c r="L17789" s="50" t="str">
        <f>VLOOKUP(K17789,'Base -Receita-Despesa'!$B:$AS,1,FALSE)</f>
        <v>TEV – Transferências Entre Contas (Entradas)</v>
      </c>
    </row>
    <row r="17790" spans="1:12" x14ac:dyDescent="0.3">
      <c r="A17790" s="82" t="str">
        <f t="shared" si="556"/>
        <v>2020</v>
      </c>
      <c r="B17790" s="260" t="s">
        <v>2228</v>
      </c>
      <c r="C17790" s="261" t="s">
        <v>138</v>
      </c>
      <c r="D17790" s="74" t="str">
        <f t="shared" si="555"/>
        <v>mar/2020</v>
      </c>
      <c r="E17790" s="264">
        <v>43913</v>
      </c>
      <c r="F17790" s="282">
        <v>35633</v>
      </c>
      <c r="G17790" s="282" t="s">
        <v>2229</v>
      </c>
      <c r="H17790" s="265" t="s">
        <v>5172</v>
      </c>
      <c r="I17790" s="265" t="s">
        <v>2182</v>
      </c>
      <c r="J17790" s="266">
        <v>-1083.26</v>
      </c>
      <c r="K17790" s="83" t="str">
        <f>IFERROR(IFERROR(VLOOKUP(I17790,'DE-PARA'!B:D,3,0),VLOOKUP(I17790,'DE-PARA'!C:D,2,0)),"NÃO ENCONTRADO")</f>
        <v>Materiais</v>
      </c>
      <c r="L17790" s="50" t="str">
        <f>VLOOKUP(K17790,'Base -Receita-Despesa'!$B:$AS,1,FALSE)</f>
        <v>Materiais</v>
      </c>
    </row>
    <row r="17791" spans="1:12" x14ac:dyDescent="0.3">
      <c r="A17791" s="82" t="str">
        <f t="shared" si="556"/>
        <v>2020</v>
      </c>
      <c r="B17791" s="260" t="s">
        <v>2228</v>
      </c>
      <c r="C17791" s="261" t="s">
        <v>138</v>
      </c>
      <c r="D17791" s="74" t="str">
        <f t="shared" si="555"/>
        <v>mar/2020</v>
      </c>
      <c r="E17791" s="264">
        <v>43913</v>
      </c>
      <c r="F17791" s="282">
        <v>323008</v>
      </c>
      <c r="G17791" s="282" t="s">
        <v>2229</v>
      </c>
      <c r="H17791" s="265" t="s">
        <v>5168</v>
      </c>
      <c r="I17791" s="265" t="s">
        <v>2182</v>
      </c>
      <c r="J17791" s="265">
        <v>-927.08</v>
      </c>
      <c r="K17791" s="83" t="str">
        <f>IFERROR(IFERROR(VLOOKUP(I17791,'DE-PARA'!B:D,3,0),VLOOKUP(I17791,'DE-PARA'!C:D,2,0)),"NÃO ENCONTRADO")</f>
        <v>Materiais</v>
      </c>
      <c r="L17791" s="50" t="str">
        <f>VLOOKUP(K17791,'Base -Receita-Despesa'!$B:$AS,1,FALSE)</f>
        <v>Materiais</v>
      </c>
    </row>
    <row r="17792" spans="1:12" x14ac:dyDescent="0.3">
      <c r="A17792" s="82" t="str">
        <f t="shared" si="556"/>
        <v>2020</v>
      </c>
      <c r="B17792" s="260" t="s">
        <v>2228</v>
      </c>
      <c r="C17792" s="261" t="s">
        <v>138</v>
      </c>
      <c r="D17792" s="74" t="str">
        <f t="shared" si="555"/>
        <v>mar/2020</v>
      </c>
      <c r="E17792" s="264">
        <v>43913</v>
      </c>
      <c r="F17792" s="282">
        <v>111344</v>
      </c>
      <c r="G17792" s="282" t="s">
        <v>2229</v>
      </c>
      <c r="H17792" s="265" t="s">
        <v>528</v>
      </c>
      <c r="I17792" s="265" t="s">
        <v>2182</v>
      </c>
      <c r="J17792" s="265">
        <v>-67.400000000000006</v>
      </c>
      <c r="K17792" s="83" t="str">
        <f>IFERROR(IFERROR(VLOOKUP(I17792,'DE-PARA'!B:D,3,0),VLOOKUP(I17792,'DE-PARA'!C:D,2,0)),"NÃO ENCONTRADO")</f>
        <v>Materiais</v>
      </c>
      <c r="L17792" s="50" t="str">
        <f>VLOOKUP(K17792,'Base -Receita-Despesa'!$B:$AS,1,FALSE)</f>
        <v>Materiais</v>
      </c>
    </row>
    <row r="17793" spans="1:12" x14ac:dyDescent="0.3">
      <c r="A17793" s="82" t="str">
        <f t="shared" si="556"/>
        <v>2020</v>
      </c>
      <c r="B17793" s="260" t="s">
        <v>2228</v>
      </c>
      <c r="C17793" s="261" t="s">
        <v>138</v>
      </c>
      <c r="D17793" s="74" t="str">
        <f t="shared" si="555"/>
        <v>mar/2020</v>
      </c>
      <c r="E17793" s="264">
        <v>43913</v>
      </c>
      <c r="F17793" s="282">
        <v>11345</v>
      </c>
      <c r="G17793" s="282" t="s">
        <v>2229</v>
      </c>
      <c r="H17793" s="265" t="s">
        <v>5273</v>
      </c>
      <c r="I17793" s="265" t="s">
        <v>2181</v>
      </c>
      <c r="J17793" s="266">
        <v>-2532</v>
      </c>
      <c r="K17793" s="83" t="str">
        <f>IFERROR(IFERROR(VLOOKUP(I17793,'DE-PARA'!B:D,3,0),VLOOKUP(I17793,'DE-PARA'!C:D,2,0)),"NÃO ENCONTRADO")</f>
        <v>Materiais</v>
      </c>
      <c r="L17793" s="50" t="str">
        <f>VLOOKUP(K17793,'Base -Receita-Despesa'!$B:$AS,1,FALSE)</f>
        <v>Materiais</v>
      </c>
    </row>
    <row r="17794" spans="1:12" x14ac:dyDescent="0.3">
      <c r="A17794" s="82" t="str">
        <f t="shared" si="556"/>
        <v>2020</v>
      </c>
      <c r="B17794" s="260" t="s">
        <v>2228</v>
      </c>
      <c r="C17794" s="261" t="s">
        <v>138</v>
      </c>
      <c r="D17794" s="74" t="str">
        <f t="shared" si="555"/>
        <v>mar/2020</v>
      </c>
      <c r="E17794" s="264">
        <v>43913</v>
      </c>
      <c r="F17794" s="282">
        <v>52021</v>
      </c>
      <c r="G17794" s="282" t="s">
        <v>2284</v>
      </c>
      <c r="H17794" s="265" t="s">
        <v>4514</v>
      </c>
      <c r="I17794" s="265" t="s">
        <v>2182</v>
      </c>
      <c r="J17794" s="265">
        <v>-520</v>
      </c>
      <c r="K17794" s="83" t="str">
        <f>IFERROR(IFERROR(VLOOKUP(I17794,'DE-PARA'!B:D,3,0),VLOOKUP(I17794,'DE-PARA'!C:D,2,0)),"NÃO ENCONTRADO")</f>
        <v>Materiais</v>
      </c>
      <c r="L17794" s="50" t="str">
        <f>VLOOKUP(K17794,'Base -Receita-Despesa'!$B:$AS,1,FALSE)</f>
        <v>Materiais</v>
      </c>
    </row>
    <row r="17795" spans="1:12" x14ac:dyDescent="0.3">
      <c r="A17795" s="82" t="str">
        <f t="shared" si="556"/>
        <v>2020</v>
      </c>
      <c r="B17795" s="260" t="s">
        <v>2228</v>
      </c>
      <c r="C17795" s="261" t="s">
        <v>138</v>
      </c>
      <c r="D17795" s="74" t="str">
        <f t="shared" si="555"/>
        <v>mar/2020</v>
      </c>
      <c r="E17795" s="264">
        <v>43913</v>
      </c>
      <c r="F17795" s="282">
        <v>19467</v>
      </c>
      <c r="G17795" s="282" t="s">
        <v>2229</v>
      </c>
      <c r="H17795" s="265" t="s">
        <v>3145</v>
      </c>
      <c r="I17795" s="265" t="s">
        <v>2182</v>
      </c>
      <c r="J17795" s="265">
        <v>-307.5</v>
      </c>
      <c r="K17795" s="83" t="str">
        <f>IFERROR(IFERROR(VLOOKUP(I17795,'DE-PARA'!B:D,3,0),VLOOKUP(I17795,'DE-PARA'!C:D,2,0)),"NÃO ENCONTRADO")</f>
        <v>Materiais</v>
      </c>
      <c r="L17795" s="50" t="str">
        <f>VLOOKUP(K17795,'Base -Receita-Despesa'!$B:$AS,1,FALSE)</f>
        <v>Materiais</v>
      </c>
    </row>
    <row r="17796" spans="1:12" x14ac:dyDescent="0.3">
      <c r="A17796" s="82" t="str">
        <f t="shared" si="556"/>
        <v>2020</v>
      </c>
      <c r="B17796" s="260" t="s">
        <v>2228</v>
      </c>
      <c r="C17796" s="261" t="s">
        <v>138</v>
      </c>
      <c r="D17796" s="74" t="str">
        <f t="shared" ref="D17796:D17859" si="557">TEXT(E17796,"mmm/aaaa")</f>
        <v>mar/2020</v>
      </c>
      <c r="E17796" s="264">
        <v>43913</v>
      </c>
      <c r="F17796" s="282">
        <v>301489</v>
      </c>
      <c r="G17796" s="282" t="s">
        <v>2284</v>
      </c>
      <c r="H17796" s="265" t="s">
        <v>222</v>
      </c>
      <c r="I17796" s="265" t="s">
        <v>2181</v>
      </c>
      <c r="J17796" s="266">
        <v>-1997.4</v>
      </c>
      <c r="K17796" s="83" t="str">
        <f>IFERROR(IFERROR(VLOOKUP(I17796,'DE-PARA'!B:D,3,0),VLOOKUP(I17796,'DE-PARA'!C:D,2,0)),"NÃO ENCONTRADO")</f>
        <v>Materiais</v>
      </c>
      <c r="L17796" s="50" t="str">
        <f>VLOOKUP(K17796,'Base -Receita-Despesa'!$B:$AS,1,FALSE)</f>
        <v>Materiais</v>
      </c>
    </row>
    <row r="17797" spans="1:12" x14ac:dyDescent="0.3">
      <c r="A17797" s="82" t="str">
        <f t="shared" si="556"/>
        <v>2020</v>
      </c>
      <c r="B17797" s="260" t="s">
        <v>2228</v>
      </c>
      <c r="C17797" s="261" t="s">
        <v>138</v>
      </c>
      <c r="D17797" s="74" t="str">
        <f t="shared" si="557"/>
        <v>mar/2020</v>
      </c>
      <c r="E17797" s="264">
        <v>43913</v>
      </c>
      <c r="F17797" s="282">
        <v>301490</v>
      </c>
      <c r="G17797" s="282" t="s">
        <v>2284</v>
      </c>
      <c r="H17797" s="265" t="s">
        <v>222</v>
      </c>
      <c r="I17797" s="265" t="s">
        <v>2181</v>
      </c>
      <c r="J17797" s="265">
        <v>-310.2</v>
      </c>
      <c r="K17797" s="83" t="str">
        <f>IFERROR(IFERROR(VLOOKUP(I17797,'DE-PARA'!B:D,3,0),VLOOKUP(I17797,'DE-PARA'!C:D,2,0)),"NÃO ENCONTRADO")</f>
        <v>Materiais</v>
      </c>
      <c r="L17797" s="50" t="str">
        <f>VLOOKUP(K17797,'Base -Receita-Despesa'!$B:$AS,1,FALSE)</f>
        <v>Materiais</v>
      </c>
    </row>
    <row r="17798" spans="1:12" x14ac:dyDescent="0.3">
      <c r="A17798" s="82" t="str">
        <f t="shared" si="556"/>
        <v>2020</v>
      </c>
      <c r="B17798" s="260" t="s">
        <v>2228</v>
      </c>
      <c r="C17798" s="261" t="s">
        <v>138</v>
      </c>
      <c r="D17798" s="74" t="str">
        <f t="shared" si="557"/>
        <v>mar/2020</v>
      </c>
      <c r="E17798" s="264">
        <v>43913</v>
      </c>
      <c r="F17798" s="282">
        <v>111346</v>
      </c>
      <c r="G17798" s="282" t="s">
        <v>2229</v>
      </c>
      <c r="H17798" s="265" t="s">
        <v>528</v>
      </c>
      <c r="I17798" s="265" t="s">
        <v>2182</v>
      </c>
      <c r="J17798" s="265">
        <v>-975</v>
      </c>
      <c r="K17798" s="83" t="str">
        <f>IFERROR(IFERROR(VLOOKUP(I17798,'DE-PARA'!B:D,3,0),VLOOKUP(I17798,'DE-PARA'!C:D,2,0)),"NÃO ENCONTRADO")</f>
        <v>Materiais</v>
      </c>
      <c r="L17798" s="50" t="str">
        <f>VLOOKUP(K17798,'Base -Receita-Despesa'!$B:$AS,1,FALSE)</f>
        <v>Materiais</v>
      </c>
    </row>
    <row r="17799" spans="1:12" x14ac:dyDescent="0.3">
      <c r="A17799" s="82" t="str">
        <f t="shared" si="556"/>
        <v>2020</v>
      </c>
      <c r="B17799" s="260" t="s">
        <v>2228</v>
      </c>
      <c r="C17799" s="261" t="s">
        <v>138</v>
      </c>
      <c r="D17799" s="74" t="str">
        <f t="shared" si="557"/>
        <v>mar/2020</v>
      </c>
      <c r="E17799" s="264">
        <v>43913</v>
      </c>
      <c r="F17799" s="282">
        <v>25250</v>
      </c>
      <c r="G17799" s="282" t="s">
        <v>2229</v>
      </c>
      <c r="H17799" s="265" t="s">
        <v>5166</v>
      </c>
      <c r="I17799" s="265" t="s">
        <v>2183</v>
      </c>
      <c r="J17799" s="266">
        <v>-1300.43</v>
      </c>
      <c r="K17799" s="83" t="str">
        <f>IFERROR(IFERROR(VLOOKUP(I17799,'DE-PARA'!B:D,3,0),VLOOKUP(I17799,'DE-PARA'!C:D,2,0)),"NÃO ENCONTRADO")</f>
        <v>Materiais</v>
      </c>
      <c r="L17799" s="50" t="str">
        <f>VLOOKUP(K17799,'Base -Receita-Despesa'!$B:$AS,1,FALSE)</f>
        <v>Materiais</v>
      </c>
    </row>
    <row r="17800" spans="1:12" x14ac:dyDescent="0.3">
      <c r="A17800" s="82" t="str">
        <f t="shared" si="556"/>
        <v>2020</v>
      </c>
      <c r="B17800" s="260" t="s">
        <v>2228</v>
      </c>
      <c r="C17800" s="261" t="s">
        <v>138</v>
      </c>
      <c r="D17800" s="74" t="str">
        <f t="shared" si="557"/>
        <v>mar/2020</v>
      </c>
      <c r="E17800" s="264">
        <v>43913</v>
      </c>
      <c r="F17800" s="282">
        <v>3690</v>
      </c>
      <c r="G17800" s="282" t="s">
        <v>2229</v>
      </c>
      <c r="H17800" s="265" t="s">
        <v>5164</v>
      </c>
      <c r="I17800" s="265" t="s">
        <v>157</v>
      </c>
      <c r="J17800" s="265">
        <v>-208.31</v>
      </c>
      <c r="K17800" s="83" t="str">
        <f>IFERROR(IFERROR(VLOOKUP(I17800,'DE-PARA'!B:D,3,0),VLOOKUP(I17800,'DE-PARA'!C:D,2,0)),"NÃO ENCONTRADO")</f>
        <v>Materiais</v>
      </c>
      <c r="L17800" s="50" t="str">
        <f>VLOOKUP(K17800,'Base -Receita-Despesa'!$B:$AS,1,FALSE)</f>
        <v>Materiais</v>
      </c>
    </row>
    <row r="17801" spans="1:12" x14ac:dyDescent="0.3">
      <c r="A17801" s="82" t="str">
        <f t="shared" si="556"/>
        <v>2020</v>
      </c>
      <c r="B17801" s="260" t="s">
        <v>2228</v>
      </c>
      <c r="C17801" s="261" t="s">
        <v>138</v>
      </c>
      <c r="D17801" s="74" t="str">
        <f t="shared" si="557"/>
        <v>mar/2020</v>
      </c>
      <c r="E17801" s="264">
        <v>43913</v>
      </c>
      <c r="F17801" s="282">
        <v>3690</v>
      </c>
      <c r="G17801" s="282" t="s">
        <v>2229</v>
      </c>
      <c r="H17801" s="265" t="s">
        <v>5164</v>
      </c>
      <c r="I17801" s="265" t="s">
        <v>562</v>
      </c>
      <c r="J17801" s="265">
        <v>-4.57</v>
      </c>
      <c r="K17801" s="83" t="str">
        <f>IFERROR(IFERROR(VLOOKUP(I17801,'DE-PARA'!B:D,3,0),VLOOKUP(I17801,'DE-PARA'!C:D,2,0)),"NÃO ENCONTRADO")</f>
        <v>Outras Saídas</v>
      </c>
      <c r="L17801" s="50" t="str">
        <f>VLOOKUP(K17801,'Base -Receita-Despesa'!$B:$AS,1,FALSE)</f>
        <v>Outras Saídas</v>
      </c>
    </row>
    <row r="17802" spans="1:12" x14ac:dyDescent="0.3">
      <c r="A17802" s="82" t="str">
        <f t="shared" si="556"/>
        <v>2020</v>
      </c>
      <c r="B17802" s="260" t="s">
        <v>2228</v>
      </c>
      <c r="C17802" s="261" t="s">
        <v>138</v>
      </c>
      <c r="D17802" s="74" t="str">
        <f t="shared" si="557"/>
        <v>mar/2020</v>
      </c>
      <c r="E17802" s="264">
        <v>43913</v>
      </c>
      <c r="F17802" s="282">
        <v>3694</v>
      </c>
      <c r="G17802" s="282" t="s">
        <v>2229</v>
      </c>
      <c r="H17802" s="265" t="s">
        <v>5164</v>
      </c>
      <c r="I17802" s="265" t="s">
        <v>157</v>
      </c>
      <c r="J17802" s="266">
        <v>-1667.33</v>
      </c>
      <c r="K17802" s="83" t="str">
        <f>IFERROR(IFERROR(VLOOKUP(I17802,'DE-PARA'!B:D,3,0),VLOOKUP(I17802,'DE-PARA'!C:D,2,0)),"NÃO ENCONTRADO")</f>
        <v>Materiais</v>
      </c>
      <c r="L17802" s="50" t="str">
        <f>VLOOKUP(K17802,'Base -Receita-Despesa'!$B:$AS,1,FALSE)</f>
        <v>Materiais</v>
      </c>
    </row>
    <row r="17803" spans="1:12" x14ac:dyDescent="0.3">
      <c r="A17803" s="82" t="str">
        <f t="shared" si="556"/>
        <v>2020</v>
      </c>
      <c r="B17803" s="260" t="s">
        <v>2228</v>
      </c>
      <c r="C17803" s="261" t="s">
        <v>138</v>
      </c>
      <c r="D17803" s="74" t="str">
        <f t="shared" si="557"/>
        <v>mar/2020</v>
      </c>
      <c r="E17803" s="264">
        <v>43913</v>
      </c>
      <c r="F17803" s="282">
        <v>1002</v>
      </c>
      <c r="G17803" s="282" t="s">
        <v>2229</v>
      </c>
      <c r="H17803" s="265" t="s">
        <v>5363</v>
      </c>
      <c r="I17803" s="265" t="s">
        <v>2182</v>
      </c>
      <c r="J17803" s="265">
        <v>-409.4</v>
      </c>
      <c r="K17803" s="83" t="str">
        <f>IFERROR(IFERROR(VLOOKUP(I17803,'DE-PARA'!B:D,3,0),VLOOKUP(I17803,'DE-PARA'!C:D,2,0)),"NÃO ENCONTRADO")</f>
        <v>Materiais</v>
      </c>
      <c r="L17803" s="50" t="str">
        <f>VLOOKUP(K17803,'Base -Receita-Despesa'!$B:$AS,1,FALSE)</f>
        <v>Materiais</v>
      </c>
    </row>
    <row r="17804" spans="1:12" x14ac:dyDescent="0.3">
      <c r="A17804" s="82" t="str">
        <f t="shared" si="556"/>
        <v>2020</v>
      </c>
      <c r="B17804" s="260" t="s">
        <v>2228</v>
      </c>
      <c r="C17804" s="261" t="s">
        <v>138</v>
      </c>
      <c r="D17804" s="74" t="str">
        <f t="shared" si="557"/>
        <v>mar/2020</v>
      </c>
      <c r="E17804" s="264">
        <v>43913</v>
      </c>
      <c r="F17804" s="282">
        <v>836</v>
      </c>
      <c r="G17804" s="282" t="s">
        <v>2229</v>
      </c>
      <c r="H17804" s="265" t="s">
        <v>5275</v>
      </c>
      <c r="I17804" s="265" t="s">
        <v>157</v>
      </c>
      <c r="J17804" s="266">
        <v>-3374.91</v>
      </c>
      <c r="K17804" s="83" t="str">
        <f>IFERROR(IFERROR(VLOOKUP(I17804,'DE-PARA'!B:D,3,0),VLOOKUP(I17804,'DE-PARA'!C:D,2,0)),"NÃO ENCONTRADO")</f>
        <v>Materiais</v>
      </c>
      <c r="L17804" s="50" t="str">
        <f>VLOOKUP(K17804,'Base -Receita-Despesa'!$B:$AS,1,FALSE)</f>
        <v>Materiais</v>
      </c>
    </row>
    <row r="17805" spans="1:12" x14ac:dyDescent="0.3">
      <c r="A17805" s="82" t="str">
        <f t="shared" si="556"/>
        <v>2020</v>
      </c>
      <c r="B17805" s="260" t="s">
        <v>2228</v>
      </c>
      <c r="C17805" s="261" t="s">
        <v>138</v>
      </c>
      <c r="D17805" s="74" t="str">
        <f t="shared" si="557"/>
        <v>mar/2020</v>
      </c>
      <c r="E17805" s="264">
        <v>43913</v>
      </c>
      <c r="F17805" s="282">
        <v>837</v>
      </c>
      <c r="G17805" s="282" t="s">
        <v>2229</v>
      </c>
      <c r="H17805" s="265" t="s">
        <v>5275</v>
      </c>
      <c r="I17805" s="265" t="s">
        <v>157</v>
      </c>
      <c r="J17805" s="266">
        <v>-2472.8000000000002</v>
      </c>
      <c r="K17805" s="83" t="str">
        <f>IFERROR(IFERROR(VLOOKUP(I17805,'DE-PARA'!B:D,3,0),VLOOKUP(I17805,'DE-PARA'!C:D,2,0)),"NÃO ENCONTRADO")</f>
        <v>Materiais</v>
      </c>
      <c r="L17805" s="50" t="str">
        <f>VLOOKUP(K17805,'Base -Receita-Despesa'!$B:$AS,1,FALSE)</f>
        <v>Materiais</v>
      </c>
    </row>
    <row r="17806" spans="1:12" x14ac:dyDescent="0.3">
      <c r="A17806" s="82" t="str">
        <f t="shared" si="556"/>
        <v>2020</v>
      </c>
      <c r="B17806" s="260" t="s">
        <v>2228</v>
      </c>
      <c r="C17806" s="261" t="s">
        <v>138</v>
      </c>
      <c r="D17806" s="74" t="str">
        <f t="shared" si="557"/>
        <v>mar/2020</v>
      </c>
      <c r="E17806" s="264">
        <v>43913</v>
      </c>
      <c r="F17806" s="282">
        <v>838</v>
      </c>
      <c r="G17806" s="282" t="s">
        <v>2229</v>
      </c>
      <c r="H17806" s="265" t="s">
        <v>5275</v>
      </c>
      <c r="I17806" s="265" t="s">
        <v>157</v>
      </c>
      <c r="J17806" s="266">
        <v>-4887.29</v>
      </c>
      <c r="K17806" s="83" t="str">
        <f>IFERROR(IFERROR(VLOOKUP(I17806,'DE-PARA'!B:D,3,0),VLOOKUP(I17806,'DE-PARA'!C:D,2,0)),"NÃO ENCONTRADO")</f>
        <v>Materiais</v>
      </c>
      <c r="L17806" s="50" t="str">
        <f>VLOOKUP(K17806,'Base -Receita-Despesa'!$B:$AS,1,FALSE)</f>
        <v>Materiais</v>
      </c>
    </row>
    <row r="17807" spans="1:12" x14ac:dyDescent="0.3">
      <c r="A17807" s="82" t="str">
        <f t="shared" si="556"/>
        <v>2020</v>
      </c>
      <c r="B17807" s="260" t="s">
        <v>2228</v>
      </c>
      <c r="C17807" s="261" t="s">
        <v>138</v>
      </c>
      <c r="D17807" s="74" t="str">
        <f t="shared" si="557"/>
        <v>mar/2020</v>
      </c>
      <c r="E17807" s="264">
        <v>43913</v>
      </c>
      <c r="F17807" s="282">
        <v>42740</v>
      </c>
      <c r="G17807" s="282" t="s">
        <v>2229</v>
      </c>
      <c r="H17807" s="265" t="s">
        <v>5237</v>
      </c>
      <c r="I17807" s="265" t="s">
        <v>2182</v>
      </c>
      <c r="J17807" s="265">
        <v>-475</v>
      </c>
      <c r="K17807" s="83" t="str">
        <f>IFERROR(IFERROR(VLOOKUP(I17807,'DE-PARA'!B:D,3,0),VLOOKUP(I17807,'DE-PARA'!C:D,2,0)),"NÃO ENCONTRADO")</f>
        <v>Materiais</v>
      </c>
      <c r="L17807" s="50" t="str">
        <f>VLOOKUP(K17807,'Base -Receita-Despesa'!$B:$AS,1,FALSE)</f>
        <v>Materiais</v>
      </c>
    </row>
    <row r="17808" spans="1:12" x14ac:dyDescent="0.3">
      <c r="A17808" s="82" t="str">
        <f t="shared" si="556"/>
        <v>2020</v>
      </c>
      <c r="B17808" s="260" t="s">
        <v>2228</v>
      </c>
      <c r="C17808" s="261" t="s">
        <v>138</v>
      </c>
      <c r="D17808" s="74" t="str">
        <f t="shared" si="557"/>
        <v>mar/2020</v>
      </c>
      <c r="E17808" s="264">
        <v>43913</v>
      </c>
      <c r="F17808" s="282">
        <v>44492</v>
      </c>
      <c r="G17808" s="282" t="s">
        <v>2229</v>
      </c>
      <c r="H17808" s="265" t="s">
        <v>5364</v>
      </c>
      <c r="I17808" s="265" t="s">
        <v>2194</v>
      </c>
      <c r="J17808" s="265">
        <v>-360</v>
      </c>
      <c r="K17808" s="83" t="str">
        <f>IFERROR(IFERROR(VLOOKUP(I17808,'DE-PARA'!B:D,3,0),VLOOKUP(I17808,'DE-PARA'!C:D,2,0)),"NÃO ENCONTRADO")</f>
        <v>Materiais</v>
      </c>
      <c r="L17808" s="50" t="str">
        <f>VLOOKUP(K17808,'Base -Receita-Despesa'!$B:$AS,1,FALSE)</f>
        <v>Materiais</v>
      </c>
    </row>
    <row r="17809" spans="1:12" x14ac:dyDescent="0.3">
      <c r="A17809" s="82" t="str">
        <f t="shared" si="556"/>
        <v>2020</v>
      </c>
      <c r="B17809" s="260" t="s">
        <v>2228</v>
      </c>
      <c r="C17809" s="261" t="s">
        <v>138</v>
      </c>
      <c r="D17809" s="74" t="str">
        <f t="shared" si="557"/>
        <v>mar/2020</v>
      </c>
      <c r="E17809" s="264">
        <v>43913</v>
      </c>
      <c r="F17809" s="282">
        <v>9840</v>
      </c>
      <c r="G17809" s="282" t="s">
        <v>2229</v>
      </c>
      <c r="H17809" s="265" t="s">
        <v>5274</v>
      </c>
      <c r="I17809" s="265" t="s">
        <v>2188</v>
      </c>
      <c r="J17809" s="265">
        <v>-247.7</v>
      </c>
      <c r="K17809" s="83" t="str">
        <f>IFERROR(IFERROR(VLOOKUP(I17809,'DE-PARA'!B:D,3,0),VLOOKUP(I17809,'DE-PARA'!C:D,2,0)),"NÃO ENCONTRADO")</f>
        <v>Materiais</v>
      </c>
      <c r="L17809" s="50" t="str">
        <f>VLOOKUP(K17809,'Base -Receita-Despesa'!$B:$AS,1,FALSE)</f>
        <v>Materiais</v>
      </c>
    </row>
    <row r="17810" spans="1:12" x14ac:dyDescent="0.3">
      <c r="A17810" s="82" t="str">
        <f t="shared" si="556"/>
        <v>2020</v>
      </c>
      <c r="B17810" s="260" t="s">
        <v>2228</v>
      </c>
      <c r="C17810" s="261" t="s">
        <v>138</v>
      </c>
      <c r="D17810" s="74" t="str">
        <f t="shared" si="557"/>
        <v>mar/2020</v>
      </c>
      <c r="E17810" s="264">
        <v>43913</v>
      </c>
      <c r="F17810" s="282">
        <v>229</v>
      </c>
      <c r="G17810" s="282" t="s">
        <v>2229</v>
      </c>
      <c r="H17810" s="265" t="s">
        <v>5365</v>
      </c>
      <c r="I17810" s="280" t="s">
        <v>2194</v>
      </c>
      <c r="J17810" s="266">
        <v>-10000</v>
      </c>
      <c r="K17810" s="83" t="str">
        <f>IFERROR(IFERROR(VLOOKUP(I17810,'DE-PARA'!B:D,3,0),VLOOKUP(I17810,'DE-PARA'!C:D,2,0)),"NÃO ENCONTRADO")</f>
        <v>Materiais</v>
      </c>
      <c r="L17810" s="50" t="str">
        <f>VLOOKUP(K17810,'Base -Receita-Despesa'!$B:$AS,1,FALSE)</f>
        <v>Materiais</v>
      </c>
    </row>
    <row r="17811" spans="1:12" x14ac:dyDescent="0.3">
      <c r="A17811" s="82" t="str">
        <f t="shared" si="556"/>
        <v>2020</v>
      </c>
      <c r="B17811" s="260" t="s">
        <v>2228</v>
      </c>
      <c r="C17811" s="261" t="s">
        <v>138</v>
      </c>
      <c r="D17811" s="74" t="str">
        <f t="shared" si="557"/>
        <v>mar/2020</v>
      </c>
      <c r="E17811" s="264">
        <v>43913</v>
      </c>
      <c r="F17811" s="282" t="s">
        <v>1261</v>
      </c>
      <c r="G17811" s="282" t="s">
        <v>2229</v>
      </c>
      <c r="H17811" s="265" t="s">
        <v>2250</v>
      </c>
      <c r="I17811" s="265" t="s">
        <v>135</v>
      </c>
      <c r="J17811" s="265">
        <v>-9.5</v>
      </c>
      <c r="K17811" s="83" t="str">
        <f>IFERROR(IFERROR(VLOOKUP(I17811,'DE-PARA'!B:D,3,0),VLOOKUP(I17811,'DE-PARA'!C:D,2,0)),"NÃO ENCONTRADO")</f>
        <v>Outras Saídas</v>
      </c>
      <c r="L17811" s="50" t="str">
        <f>VLOOKUP(K17811,'Base -Receita-Despesa'!$B:$AS,1,FALSE)</f>
        <v>Outras Saídas</v>
      </c>
    </row>
    <row r="17812" spans="1:12" x14ac:dyDescent="0.3">
      <c r="A17812" s="82" t="str">
        <f t="shared" si="556"/>
        <v>2020</v>
      </c>
      <c r="B17812" s="260" t="s">
        <v>2228</v>
      </c>
      <c r="C17812" s="261" t="s">
        <v>138</v>
      </c>
      <c r="D17812" s="74" t="str">
        <f t="shared" si="557"/>
        <v>mar/2020</v>
      </c>
      <c r="E17812" s="264">
        <v>43913</v>
      </c>
      <c r="F17812" s="282" t="s">
        <v>1261</v>
      </c>
      <c r="G17812" s="282" t="s">
        <v>2229</v>
      </c>
      <c r="H17812" s="265" t="s">
        <v>2250</v>
      </c>
      <c r="I17812" s="265" t="s">
        <v>135</v>
      </c>
      <c r="J17812" s="265">
        <v>-9.5</v>
      </c>
      <c r="K17812" s="83" t="str">
        <f>IFERROR(IFERROR(VLOOKUP(I17812,'DE-PARA'!B:D,3,0),VLOOKUP(I17812,'DE-PARA'!C:D,2,0)),"NÃO ENCONTRADO")</f>
        <v>Outras Saídas</v>
      </c>
      <c r="L17812" s="50" t="str">
        <f>VLOOKUP(K17812,'Base -Receita-Despesa'!$B:$AS,1,FALSE)</f>
        <v>Outras Saídas</v>
      </c>
    </row>
    <row r="17813" spans="1:12" x14ac:dyDescent="0.3">
      <c r="A17813" s="82" t="str">
        <f t="shared" si="556"/>
        <v>2020</v>
      </c>
      <c r="B17813" s="260" t="s">
        <v>2228</v>
      </c>
      <c r="C17813" s="261" t="s">
        <v>138</v>
      </c>
      <c r="D17813" s="74" t="str">
        <f t="shared" si="557"/>
        <v>mar/2020</v>
      </c>
      <c r="E17813" s="264">
        <v>43913</v>
      </c>
      <c r="F17813" s="282" t="s">
        <v>1261</v>
      </c>
      <c r="G17813" s="282" t="s">
        <v>2229</v>
      </c>
      <c r="H17813" s="265" t="s">
        <v>4866</v>
      </c>
      <c r="I17813" s="265" t="s">
        <v>135</v>
      </c>
      <c r="J17813" s="265">
        <v>-1</v>
      </c>
      <c r="K17813" s="83" t="str">
        <f>IFERROR(IFERROR(VLOOKUP(I17813,'DE-PARA'!B:D,3,0),VLOOKUP(I17813,'DE-PARA'!C:D,2,0)),"NÃO ENCONTRADO")</f>
        <v>Outras Saídas</v>
      </c>
      <c r="L17813" s="50" t="str">
        <f>VLOOKUP(K17813,'Base -Receita-Despesa'!$B:$AS,1,FALSE)</f>
        <v>Outras Saídas</v>
      </c>
    </row>
    <row r="17814" spans="1:12" x14ac:dyDescent="0.3">
      <c r="A17814" s="82" t="str">
        <f t="shared" si="556"/>
        <v>2020</v>
      </c>
      <c r="B17814" s="260" t="s">
        <v>2228</v>
      </c>
      <c r="C17814" s="261" t="s">
        <v>138</v>
      </c>
      <c r="D17814" s="74" t="str">
        <f t="shared" si="557"/>
        <v>mar/2020</v>
      </c>
      <c r="E17814" s="264">
        <v>43913</v>
      </c>
      <c r="F17814" s="282" t="s">
        <v>1261</v>
      </c>
      <c r="G17814" s="282" t="s">
        <v>2229</v>
      </c>
      <c r="H17814" s="265" t="s">
        <v>4866</v>
      </c>
      <c r="I17814" s="265" t="s">
        <v>135</v>
      </c>
      <c r="J17814" s="265">
        <v>-1</v>
      </c>
      <c r="K17814" s="83" t="str">
        <f>IFERROR(IFERROR(VLOOKUP(I17814,'DE-PARA'!B:D,3,0),VLOOKUP(I17814,'DE-PARA'!C:D,2,0)),"NÃO ENCONTRADO")</f>
        <v>Outras Saídas</v>
      </c>
      <c r="L17814" s="50" t="str">
        <f>VLOOKUP(K17814,'Base -Receita-Despesa'!$B:$AS,1,FALSE)</f>
        <v>Outras Saídas</v>
      </c>
    </row>
    <row r="17815" spans="1:12" x14ac:dyDescent="0.3">
      <c r="A17815" s="82" t="str">
        <f t="shared" si="556"/>
        <v>2020</v>
      </c>
      <c r="B17815" s="260" t="s">
        <v>2240</v>
      </c>
      <c r="C17815" s="261" t="s">
        <v>138</v>
      </c>
      <c r="D17815" s="74" t="str">
        <f t="shared" si="557"/>
        <v>mar/2020</v>
      </c>
      <c r="E17815" s="264">
        <v>43914</v>
      </c>
      <c r="F17815" s="282" t="s">
        <v>5127</v>
      </c>
      <c r="G17815" s="282" t="s">
        <v>2229</v>
      </c>
      <c r="H17815" s="265" t="s">
        <v>2251</v>
      </c>
      <c r="I17815" s="265" t="s">
        <v>126</v>
      </c>
      <c r="J17815" s="284">
        <v>-500000</v>
      </c>
      <c r="K17815" s="83" t="str">
        <f>IFERROR(IFERROR(VLOOKUP(I17815,'DE-PARA'!B:D,3,0),VLOOKUP(I17815,'DE-PARA'!C:D,2,0)),"NÃO ENCONTRADO")</f>
        <v>TEV – Transferências Entre Contas (Entradas)</v>
      </c>
      <c r="L17815" s="50" t="str">
        <f>VLOOKUP(K17815,'Base -Receita-Despesa'!$B:$AS,1,FALSE)</f>
        <v>TEV – Transferências Entre Contas (Entradas)</v>
      </c>
    </row>
    <row r="17816" spans="1:12" x14ac:dyDescent="0.3">
      <c r="A17816" s="82" t="str">
        <f t="shared" si="556"/>
        <v>2020</v>
      </c>
      <c r="B17816" s="260" t="s">
        <v>2240</v>
      </c>
      <c r="C17816" s="261" t="s">
        <v>138</v>
      </c>
      <c r="D17816" s="74" t="str">
        <f t="shared" si="557"/>
        <v>mar/2020</v>
      </c>
      <c r="E17816" s="264">
        <v>43914</v>
      </c>
      <c r="F17816" s="282" t="s">
        <v>1070</v>
      </c>
      <c r="G17816" s="282" t="s">
        <v>2229</v>
      </c>
      <c r="H17816" s="265" t="s">
        <v>1071</v>
      </c>
      <c r="I17816" s="265" t="s">
        <v>2237</v>
      </c>
      <c r="J17816" s="284">
        <v>269940.28999999998</v>
      </c>
      <c r="K17816" s="83" t="str">
        <f>IFERROR(IFERROR(VLOOKUP(I17816,'DE-PARA'!B:D,3,0),VLOOKUP(I17816,'DE-PARA'!C:D,2,0)),"NÃO ENCONTRADO")</f>
        <v>Entrada Conta Aplicação (+)</v>
      </c>
      <c r="L17816" s="50" t="str">
        <f>VLOOKUP(K17816,'Base -Receita-Despesa'!$B:$AS,1,FALSE)</f>
        <v>ENTRADA CONTA APLICAÇÃO (+)</v>
      </c>
    </row>
    <row r="17817" spans="1:12" x14ac:dyDescent="0.3">
      <c r="A17817" s="82" t="str">
        <f t="shared" si="556"/>
        <v>2020</v>
      </c>
      <c r="B17817" s="260" t="s">
        <v>2228</v>
      </c>
      <c r="C17817" s="261" t="s">
        <v>138</v>
      </c>
      <c r="D17817" s="74" t="str">
        <f t="shared" si="557"/>
        <v>mar/2020</v>
      </c>
      <c r="E17817" s="264">
        <v>43914</v>
      </c>
      <c r="F17817" s="282" t="s">
        <v>5127</v>
      </c>
      <c r="G17817" s="282" t="s">
        <v>2229</v>
      </c>
      <c r="H17817" s="265" t="s">
        <v>2251</v>
      </c>
      <c r="I17817" s="265" t="s">
        <v>126</v>
      </c>
      <c r="J17817" s="266">
        <v>500000</v>
      </c>
      <c r="K17817" s="83" t="str">
        <f>IFERROR(IFERROR(VLOOKUP(I17817,'DE-PARA'!B:D,3,0),VLOOKUP(I17817,'DE-PARA'!C:D,2,0)),"NÃO ENCONTRADO")</f>
        <v>TEV – Transferências Entre Contas (Entradas)</v>
      </c>
      <c r="L17817" s="50" t="str">
        <f>VLOOKUP(K17817,'Base -Receita-Despesa'!$B:$AS,1,FALSE)</f>
        <v>TEV – Transferências Entre Contas (Entradas)</v>
      </c>
    </row>
    <row r="17818" spans="1:12" x14ac:dyDescent="0.3">
      <c r="A17818" s="82" t="str">
        <f t="shared" si="556"/>
        <v>2020</v>
      </c>
      <c r="B17818" s="260" t="s">
        <v>2228</v>
      </c>
      <c r="C17818" s="261" t="s">
        <v>138</v>
      </c>
      <c r="D17818" s="74" t="str">
        <f t="shared" si="557"/>
        <v>mar/2020</v>
      </c>
      <c r="E17818" s="264">
        <v>43914</v>
      </c>
      <c r="F17818" s="282">
        <v>301652</v>
      </c>
      <c r="G17818" s="282" t="s">
        <v>2229</v>
      </c>
      <c r="H17818" s="265" t="s">
        <v>222</v>
      </c>
      <c r="I17818" s="265" t="s">
        <v>2181</v>
      </c>
      <c r="J17818" s="266">
        <v>-2320.6799999999998</v>
      </c>
      <c r="K17818" s="83" t="str">
        <f>IFERROR(IFERROR(VLOOKUP(I17818,'DE-PARA'!B:D,3,0),VLOOKUP(I17818,'DE-PARA'!C:D,2,0)),"NÃO ENCONTRADO")</f>
        <v>Materiais</v>
      </c>
      <c r="L17818" s="50" t="str">
        <f>VLOOKUP(K17818,'Base -Receita-Despesa'!$B:$AS,1,FALSE)</f>
        <v>Materiais</v>
      </c>
    </row>
    <row r="17819" spans="1:12" x14ac:dyDescent="0.3">
      <c r="A17819" s="82" t="str">
        <f t="shared" si="556"/>
        <v>2020</v>
      </c>
      <c r="B17819" s="260" t="s">
        <v>2228</v>
      </c>
      <c r="C17819" s="261" t="s">
        <v>138</v>
      </c>
      <c r="D17819" s="74" t="str">
        <f t="shared" si="557"/>
        <v>mar/2020</v>
      </c>
      <c r="E17819" s="264">
        <v>43914</v>
      </c>
      <c r="F17819" s="282" t="s">
        <v>437</v>
      </c>
      <c r="G17819" s="282" t="s">
        <v>2229</v>
      </c>
      <c r="H17819" s="265" t="s">
        <v>438</v>
      </c>
      <c r="I17819" s="265" t="s">
        <v>439</v>
      </c>
      <c r="J17819" s="266">
        <v>-1045</v>
      </c>
      <c r="K17819" s="83" t="str">
        <f>IFERROR(IFERROR(VLOOKUP(I17819,'DE-PARA'!B:D,3,0),VLOOKUP(I17819,'DE-PARA'!C:D,2,0)),"NÃO ENCONTRADO")</f>
        <v>Aluguéis</v>
      </c>
      <c r="L17819" s="50" t="str">
        <f>VLOOKUP(K17819,'Base -Receita-Despesa'!$B:$AS,1,FALSE)</f>
        <v>Aluguéis</v>
      </c>
    </row>
    <row r="17820" spans="1:12" x14ac:dyDescent="0.3">
      <c r="A17820" s="82" t="str">
        <f t="shared" si="556"/>
        <v>2020</v>
      </c>
      <c r="B17820" s="260" t="s">
        <v>2228</v>
      </c>
      <c r="C17820" s="261" t="s">
        <v>138</v>
      </c>
      <c r="D17820" s="74" t="str">
        <f t="shared" si="557"/>
        <v>mar/2020</v>
      </c>
      <c r="E17820" s="264">
        <v>43914</v>
      </c>
      <c r="F17820" s="282" t="s">
        <v>1261</v>
      </c>
      <c r="G17820" s="282" t="s">
        <v>2229</v>
      </c>
      <c r="H17820" s="265" t="s">
        <v>2250</v>
      </c>
      <c r="I17820" s="265" t="s">
        <v>135</v>
      </c>
      <c r="J17820" s="265">
        <v>-9.5</v>
      </c>
      <c r="K17820" s="83" t="str">
        <f>IFERROR(IFERROR(VLOOKUP(I17820,'DE-PARA'!B:D,3,0),VLOOKUP(I17820,'DE-PARA'!C:D,2,0)),"NÃO ENCONTRADO")</f>
        <v>Outras Saídas</v>
      </c>
      <c r="L17820" s="50" t="str">
        <f>VLOOKUP(K17820,'Base -Receita-Despesa'!$B:$AS,1,FALSE)</f>
        <v>Outras Saídas</v>
      </c>
    </row>
    <row r="17821" spans="1:12" x14ac:dyDescent="0.3">
      <c r="A17821" s="82" t="str">
        <f t="shared" si="556"/>
        <v>2020</v>
      </c>
      <c r="B17821" s="260" t="s">
        <v>2228</v>
      </c>
      <c r="C17821" s="261" t="s">
        <v>138</v>
      </c>
      <c r="D17821" s="74" t="str">
        <f t="shared" si="557"/>
        <v>mar/2020</v>
      </c>
      <c r="E17821" s="264">
        <v>43914</v>
      </c>
      <c r="F17821" s="282" t="s">
        <v>1261</v>
      </c>
      <c r="G17821" s="282" t="s">
        <v>2229</v>
      </c>
      <c r="H17821" s="265" t="s">
        <v>2250</v>
      </c>
      <c r="I17821" s="265" t="s">
        <v>135</v>
      </c>
      <c r="J17821" s="265">
        <v>-9.5</v>
      </c>
      <c r="K17821" s="83" t="str">
        <f>IFERROR(IFERROR(VLOOKUP(I17821,'DE-PARA'!B:D,3,0),VLOOKUP(I17821,'DE-PARA'!C:D,2,0)),"NÃO ENCONTRADO")</f>
        <v>Outras Saídas</v>
      </c>
      <c r="L17821" s="50" t="str">
        <f>VLOOKUP(K17821,'Base -Receita-Despesa'!$B:$AS,1,FALSE)</f>
        <v>Outras Saídas</v>
      </c>
    </row>
    <row r="17822" spans="1:12" x14ac:dyDescent="0.3">
      <c r="A17822" s="82" t="str">
        <f t="shared" si="556"/>
        <v>2020</v>
      </c>
      <c r="B17822" s="260" t="s">
        <v>2240</v>
      </c>
      <c r="C17822" s="261" t="s">
        <v>138</v>
      </c>
      <c r="D17822" s="74" t="str">
        <f t="shared" si="557"/>
        <v>mar/2020</v>
      </c>
      <c r="E17822" s="264">
        <v>43915</v>
      </c>
      <c r="F17822" s="282" t="s">
        <v>5127</v>
      </c>
      <c r="G17822" s="282" t="s">
        <v>2229</v>
      </c>
      <c r="H17822" s="265" t="s">
        <v>2251</v>
      </c>
      <c r="I17822" s="265" t="s">
        <v>126</v>
      </c>
      <c r="J17822" s="284">
        <v>-500000</v>
      </c>
      <c r="K17822" s="83" t="str">
        <f>IFERROR(IFERROR(VLOOKUP(I17822,'DE-PARA'!B:D,3,0),VLOOKUP(I17822,'DE-PARA'!C:D,2,0)),"NÃO ENCONTRADO")</f>
        <v>TEV – Transferências Entre Contas (Entradas)</v>
      </c>
      <c r="L17822" s="50" t="str">
        <f>VLOOKUP(K17822,'Base -Receita-Despesa'!$B:$AS,1,FALSE)</f>
        <v>TEV – Transferências Entre Contas (Entradas)</v>
      </c>
    </row>
    <row r="17823" spans="1:12" x14ac:dyDescent="0.3">
      <c r="A17823" s="82" t="str">
        <f t="shared" si="556"/>
        <v>2020</v>
      </c>
      <c r="B17823" s="260" t="s">
        <v>2240</v>
      </c>
      <c r="C17823" s="261" t="s">
        <v>138</v>
      </c>
      <c r="D17823" s="74" t="str">
        <f t="shared" si="557"/>
        <v>mar/2020</v>
      </c>
      <c r="E17823" s="264">
        <v>43915</v>
      </c>
      <c r="F17823" s="282" t="s">
        <v>1070</v>
      </c>
      <c r="G17823" s="282" t="s">
        <v>2229</v>
      </c>
      <c r="H17823" s="265" t="s">
        <v>1071</v>
      </c>
      <c r="I17823" s="265" t="s">
        <v>2237</v>
      </c>
      <c r="J17823" s="284">
        <v>500000</v>
      </c>
      <c r="K17823" s="83" t="str">
        <f>IFERROR(IFERROR(VLOOKUP(I17823,'DE-PARA'!B:D,3,0),VLOOKUP(I17823,'DE-PARA'!C:D,2,0)),"NÃO ENCONTRADO")</f>
        <v>Entrada Conta Aplicação (+)</v>
      </c>
      <c r="L17823" s="50" t="str">
        <f>VLOOKUP(K17823,'Base -Receita-Despesa'!$B:$AS,1,FALSE)</f>
        <v>ENTRADA CONTA APLICAÇÃO (+)</v>
      </c>
    </row>
    <row r="17824" spans="1:12" x14ac:dyDescent="0.3">
      <c r="A17824" s="82" t="str">
        <f t="shared" si="556"/>
        <v>2020</v>
      </c>
      <c r="B17824" s="260" t="s">
        <v>2228</v>
      </c>
      <c r="C17824" s="261" t="s">
        <v>138</v>
      </c>
      <c r="D17824" s="74" t="str">
        <f t="shared" si="557"/>
        <v>mar/2020</v>
      </c>
      <c r="E17824" s="264">
        <v>43915</v>
      </c>
      <c r="F17824" s="282" t="s">
        <v>5127</v>
      </c>
      <c r="G17824" s="282" t="s">
        <v>2229</v>
      </c>
      <c r="H17824" s="265" t="s">
        <v>2251</v>
      </c>
      <c r="I17824" s="265" t="s">
        <v>126</v>
      </c>
      <c r="J17824" s="266">
        <v>500000</v>
      </c>
      <c r="K17824" s="83" t="str">
        <f>IFERROR(IFERROR(VLOOKUP(I17824,'DE-PARA'!B:D,3,0),VLOOKUP(I17824,'DE-PARA'!C:D,2,0)),"NÃO ENCONTRADO")</f>
        <v>TEV – Transferências Entre Contas (Entradas)</v>
      </c>
      <c r="L17824" s="50" t="str">
        <f>VLOOKUP(K17824,'Base -Receita-Despesa'!$B:$AS,1,FALSE)</f>
        <v>TEV – Transferências Entre Contas (Entradas)</v>
      </c>
    </row>
    <row r="17825" spans="1:12" x14ac:dyDescent="0.3">
      <c r="A17825" s="82" t="str">
        <f t="shared" si="556"/>
        <v>2020</v>
      </c>
      <c r="B17825" s="260" t="s">
        <v>2228</v>
      </c>
      <c r="C17825" s="261" t="s">
        <v>138</v>
      </c>
      <c r="D17825" s="74" t="str">
        <f t="shared" si="557"/>
        <v>mar/2020</v>
      </c>
      <c r="E17825" s="264">
        <v>43915</v>
      </c>
      <c r="F17825" s="282">
        <v>16</v>
      </c>
      <c r="G17825" s="282" t="s">
        <v>2229</v>
      </c>
      <c r="H17825" s="265" t="s">
        <v>5366</v>
      </c>
      <c r="I17825" s="280" t="s">
        <v>2194</v>
      </c>
      <c r="J17825" s="275">
        <v>-194350</v>
      </c>
      <c r="K17825" s="83" t="str">
        <f>IFERROR(IFERROR(VLOOKUP(I17825,'DE-PARA'!B:D,3,0),VLOOKUP(I17825,'DE-PARA'!C:D,2,0)),"NÃO ENCONTRADO")</f>
        <v>Materiais</v>
      </c>
      <c r="L17825" s="50" t="str">
        <f>VLOOKUP(K17825,'Base -Receita-Despesa'!$B:$AS,1,FALSE)</f>
        <v>Materiais</v>
      </c>
    </row>
    <row r="17826" spans="1:12" x14ac:dyDescent="0.3">
      <c r="A17826" s="82" t="str">
        <f t="shared" si="556"/>
        <v>2020</v>
      </c>
      <c r="B17826" s="260" t="s">
        <v>2228</v>
      </c>
      <c r="C17826" s="261" t="s">
        <v>138</v>
      </c>
      <c r="D17826" s="74" t="str">
        <f t="shared" si="557"/>
        <v>mar/2020</v>
      </c>
      <c r="E17826" s="264">
        <v>43915</v>
      </c>
      <c r="F17826" s="282">
        <v>17</v>
      </c>
      <c r="G17826" s="282" t="s">
        <v>2229</v>
      </c>
      <c r="H17826" s="265" t="s">
        <v>5366</v>
      </c>
      <c r="I17826" s="280" t="s">
        <v>198</v>
      </c>
      <c r="J17826" s="275">
        <v>-110680</v>
      </c>
      <c r="K17826" s="83" t="str">
        <f>IFERROR(IFERROR(VLOOKUP(I17826,'DE-PARA'!B:D,3,0),VLOOKUP(I17826,'DE-PARA'!C:D,2,0)),"NÃO ENCONTRADO")</f>
        <v>Materiais</v>
      </c>
      <c r="L17826" s="50" t="str">
        <f>VLOOKUP(K17826,'Base -Receita-Despesa'!$B:$AS,1,FALSE)</f>
        <v>Materiais</v>
      </c>
    </row>
    <row r="17827" spans="1:12" x14ac:dyDescent="0.3">
      <c r="A17827" s="82" t="str">
        <f t="shared" si="556"/>
        <v>2020</v>
      </c>
      <c r="B17827" s="260" t="s">
        <v>2228</v>
      </c>
      <c r="C17827" s="261" t="s">
        <v>138</v>
      </c>
      <c r="D17827" s="74" t="str">
        <f t="shared" si="557"/>
        <v>mar/2020</v>
      </c>
      <c r="E17827" s="264">
        <v>43915</v>
      </c>
      <c r="F17827" s="282">
        <v>20</v>
      </c>
      <c r="G17827" s="282" t="s">
        <v>2229</v>
      </c>
      <c r="H17827" s="265" t="s">
        <v>5366</v>
      </c>
      <c r="I17827" s="280" t="s">
        <v>2194</v>
      </c>
      <c r="J17827" s="275">
        <v>-194350.01</v>
      </c>
      <c r="K17827" s="83" t="str">
        <f>IFERROR(IFERROR(VLOOKUP(I17827,'DE-PARA'!B:D,3,0),VLOOKUP(I17827,'DE-PARA'!C:D,2,0)),"NÃO ENCONTRADO")</f>
        <v>Materiais</v>
      </c>
      <c r="L17827" s="50" t="str">
        <f>VLOOKUP(K17827,'Base -Receita-Despesa'!$B:$AS,1,FALSE)</f>
        <v>Materiais</v>
      </c>
    </row>
    <row r="17828" spans="1:12" x14ac:dyDescent="0.3">
      <c r="A17828" s="82" t="str">
        <f t="shared" si="556"/>
        <v>2020</v>
      </c>
      <c r="B17828" s="260" t="s">
        <v>2228</v>
      </c>
      <c r="C17828" s="261" t="s">
        <v>138</v>
      </c>
      <c r="D17828" s="74" t="str">
        <f t="shared" si="557"/>
        <v>mar/2020</v>
      </c>
      <c r="E17828" s="264">
        <v>43915</v>
      </c>
      <c r="F17828" s="282">
        <v>21</v>
      </c>
      <c r="G17828" s="282" t="s">
        <v>2229</v>
      </c>
      <c r="H17828" s="265" t="s">
        <v>5366</v>
      </c>
      <c r="I17828" s="280" t="s">
        <v>2194</v>
      </c>
      <c r="J17828" s="266">
        <v>-500000</v>
      </c>
      <c r="K17828" s="83" t="str">
        <f>IFERROR(IFERROR(VLOOKUP(I17828,'DE-PARA'!B:D,3,0),VLOOKUP(I17828,'DE-PARA'!C:D,2,0)),"NÃO ENCONTRADO")</f>
        <v>Materiais</v>
      </c>
      <c r="L17828" s="50" t="str">
        <f>VLOOKUP(K17828,'Base -Receita-Despesa'!$B:$AS,1,FALSE)</f>
        <v>Materiais</v>
      </c>
    </row>
    <row r="17829" spans="1:12" x14ac:dyDescent="0.3">
      <c r="A17829" s="82" t="str">
        <f t="shared" si="556"/>
        <v>2020</v>
      </c>
      <c r="B17829" s="260" t="s">
        <v>2228</v>
      </c>
      <c r="C17829" s="261" t="s">
        <v>138</v>
      </c>
      <c r="D17829" s="74" t="str">
        <f t="shared" si="557"/>
        <v>mar/2020</v>
      </c>
      <c r="E17829" s="264">
        <v>43915</v>
      </c>
      <c r="F17829" s="282">
        <v>21889</v>
      </c>
      <c r="G17829" s="282" t="s">
        <v>2229</v>
      </c>
      <c r="H17829" s="265" t="s">
        <v>2370</v>
      </c>
      <c r="I17829" s="265" t="s">
        <v>145</v>
      </c>
      <c r="J17829" s="266">
        <v>-4996.57</v>
      </c>
      <c r="K17829" s="83" t="str">
        <f>IFERROR(IFERROR(VLOOKUP(I17829,'DE-PARA'!B:D,3,0),VLOOKUP(I17829,'DE-PARA'!C:D,2,0)),"NÃO ENCONTRADO")</f>
        <v>Serviços</v>
      </c>
      <c r="L17829" s="50" t="str">
        <f>VLOOKUP(K17829,'Base -Receita-Despesa'!$B:$AS,1,FALSE)</f>
        <v>Serviços</v>
      </c>
    </row>
    <row r="17830" spans="1:12" x14ac:dyDescent="0.3">
      <c r="A17830" s="82" t="str">
        <f t="shared" si="556"/>
        <v>2020</v>
      </c>
      <c r="B17830" s="260" t="s">
        <v>2228</v>
      </c>
      <c r="C17830" s="261" t="s">
        <v>138</v>
      </c>
      <c r="D17830" s="74" t="str">
        <f t="shared" si="557"/>
        <v>mar/2020</v>
      </c>
      <c r="E17830" s="264">
        <v>43915</v>
      </c>
      <c r="F17830" s="282">
        <v>21</v>
      </c>
      <c r="G17830" s="282" t="s">
        <v>2229</v>
      </c>
      <c r="H17830" s="265" t="s">
        <v>5366</v>
      </c>
      <c r="I17830" s="280" t="s">
        <v>2194</v>
      </c>
      <c r="J17830" s="266">
        <v>-277400</v>
      </c>
      <c r="K17830" s="83" t="str">
        <f>IFERROR(IFERROR(VLOOKUP(I17830,'DE-PARA'!B:D,3,0),VLOOKUP(I17830,'DE-PARA'!C:D,2,0)),"NÃO ENCONTRADO")</f>
        <v>Materiais</v>
      </c>
      <c r="L17830" s="50" t="str">
        <f>VLOOKUP(K17830,'Base -Receita-Despesa'!$B:$AS,1,FALSE)</f>
        <v>Materiais</v>
      </c>
    </row>
    <row r="17831" spans="1:12" x14ac:dyDescent="0.3">
      <c r="A17831" s="82" t="str">
        <f t="shared" si="556"/>
        <v>2020</v>
      </c>
      <c r="B17831" s="260" t="s">
        <v>2228</v>
      </c>
      <c r="C17831" s="261" t="s">
        <v>138</v>
      </c>
      <c r="D17831" s="74" t="str">
        <f t="shared" si="557"/>
        <v>mar/2020</v>
      </c>
      <c r="E17831" s="264">
        <v>43915</v>
      </c>
      <c r="F17831" s="282" t="s">
        <v>1261</v>
      </c>
      <c r="G17831" s="282" t="s">
        <v>2229</v>
      </c>
      <c r="H17831" s="265" t="s">
        <v>2250</v>
      </c>
      <c r="I17831" s="265" t="s">
        <v>135</v>
      </c>
      <c r="J17831" s="265">
        <v>-9.5</v>
      </c>
      <c r="K17831" s="83" t="str">
        <f>IFERROR(IFERROR(VLOOKUP(I17831,'DE-PARA'!B:D,3,0),VLOOKUP(I17831,'DE-PARA'!C:D,2,0)),"NÃO ENCONTRADO")</f>
        <v>Outras Saídas</v>
      </c>
      <c r="L17831" s="50" t="str">
        <f>VLOOKUP(K17831,'Base -Receita-Despesa'!$B:$AS,1,FALSE)</f>
        <v>Outras Saídas</v>
      </c>
    </row>
    <row r="17832" spans="1:12" x14ac:dyDescent="0.3">
      <c r="A17832" s="82" t="str">
        <f t="shared" si="556"/>
        <v>2020</v>
      </c>
      <c r="B17832" s="260" t="s">
        <v>2228</v>
      </c>
      <c r="C17832" s="261" t="s">
        <v>138</v>
      </c>
      <c r="D17832" s="74" t="str">
        <f t="shared" si="557"/>
        <v>mar/2020</v>
      </c>
      <c r="E17832" s="264">
        <v>43915</v>
      </c>
      <c r="F17832" s="282" t="s">
        <v>1261</v>
      </c>
      <c r="G17832" s="282" t="s">
        <v>2229</v>
      </c>
      <c r="H17832" s="265" t="s">
        <v>2250</v>
      </c>
      <c r="I17832" s="265" t="s">
        <v>135</v>
      </c>
      <c r="J17832" s="265">
        <v>-9.5</v>
      </c>
      <c r="K17832" s="83" t="str">
        <f>IFERROR(IFERROR(VLOOKUP(I17832,'DE-PARA'!B:D,3,0),VLOOKUP(I17832,'DE-PARA'!C:D,2,0)),"NÃO ENCONTRADO")</f>
        <v>Outras Saídas</v>
      </c>
      <c r="L17832" s="50" t="str">
        <f>VLOOKUP(K17832,'Base -Receita-Despesa'!$B:$AS,1,FALSE)</f>
        <v>Outras Saídas</v>
      </c>
    </row>
    <row r="17833" spans="1:12" x14ac:dyDescent="0.3">
      <c r="A17833" s="82" t="str">
        <f t="shared" si="556"/>
        <v>2020</v>
      </c>
      <c r="B17833" s="260" t="s">
        <v>2228</v>
      </c>
      <c r="C17833" s="261" t="s">
        <v>138</v>
      </c>
      <c r="D17833" s="74" t="str">
        <f t="shared" si="557"/>
        <v>mar/2020</v>
      </c>
      <c r="E17833" s="264">
        <v>43915</v>
      </c>
      <c r="F17833" s="282" t="s">
        <v>1261</v>
      </c>
      <c r="G17833" s="282" t="s">
        <v>2229</v>
      </c>
      <c r="H17833" s="265" t="s">
        <v>2250</v>
      </c>
      <c r="I17833" s="265" t="s">
        <v>135</v>
      </c>
      <c r="J17833" s="265">
        <v>-9.5</v>
      </c>
      <c r="K17833" s="83" t="str">
        <f>IFERROR(IFERROR(VLOOKUP(I17833,'DE-PARA'!B:D,3,0),VLOOKUP(I17833,'DE-PARA'!C:D,2,0)),"NÃO ENCONTRADO")</f>
        <v>Outras Saídas</v>
      </c>
      <c r="L17833" s="50" t="str">
        <f>VLOOKUP(K17833,'Base -Receita-Despesa'!$B:$AS,1,FALSE)</f>
        <v>Outras Saídas</v>
      </c>
    </row>
    <row r="17834" spans="1:12" x14ac:dyDescent="0.3">
      <c r="A17834" s="82" t="str">
        <f t="shared" ref="A17834:A17897" si="558">IF(K17834="NÃO ENCONTRADO",0,RIGHT(D17834,4))</f>
        <v>2020</v>
      </c>
      <c r="B17834" s="260" t="s">
        <v>2228</v>
      </c>
      <c r="C17834" s="261" t="s">
        <v>138</v>
      </c>
      <c r="D17834" s="74" t="str">
        <f t="shared" si="557"/>
        <v>mar/2020</v>
      </c>
      <c r="E17834" s="264">
        <v>43915</v>
      </c>
      <c r="F17834" s="282" t="s">
        <v>1261</v>
      </c>
      <c r="G17834" s="282" t="s">
        <v>2229</v>
      </c>
      <c r="H17834" s="265" t="s">
        <v>2250</v>
      </c>
      <c r="I17834" s="265" t="s">
        <v>135</v>
      </c>
      <c r="J17834" s="265">
        <v>-9.5</v>
      </c>
      <c r="K17834" s="83" t="str">
        <f>IFERROR(IFERROR(VLOOKUP(I17834,'DE-PARA'!B:D,3,0),VLOOKUP(I17834,'DE-PARA'!C:D,2,0)),"NÃO ENCONTRADO")</f>
        <v>Outras Saídas</v>
      </c>
      <c r="L17834" s="50" t="str">
        <f>VLOOKUP(K17834,'Base -Receita-Despesa'!$B:$AS,1,FALSE)</f>
        <v>Outras Saídas</v>
      </c>
    </row>
    <row r="17835" spans="1:12" x14ac:dyDescent="0.3">
      <c r="A17835" s="82" t="str">
        <f t="shared" si="558"/>
        <v>2020</v>
      </c>
      <c r="B17835" s="260" t="s">
        <v>2228</v>
      </c>
      <c r="C17835" s="261" t="s">
        <v>138</v>
      </c>
      <c r="D17835" s="74" t="str">
        <f t="shared" si="557"/>
        <v>mar/2020</v>
      </c>
      <c r="E17835" s="264">
        <v>43915</v>
      </c>
      <c r="F17835" s="282" t="s">
        <v>1261</v>
      </c>
      <c r="G17835" s="282" t="s">
        <v>2229</v>
      </c>
      <c r="H17835" s="265" t="s">
        <v>2250</v>
      </c>
      <c r="I17835" s="265" t="s">
        <v>135</v>
      </c>
      <c r="J17835" s="265">
        <v>-9.5</v>
      </c>
      <c r="K17835" s="83" t="str">
        <f>IFERROR(IFERROR(VLOOKUP(I17835,'DE-PARA'!B:D,3,0),VLOOKUP(I17835,'DE-PARA'!C:D,2,0)),"NÃO ENCONTRADO")</f>
        <v>Outras Saídas</v>
      </c>
      <c r="L17835" s="50" t="str">
        <f>VLOOKUP(K17835,'Base -Receita-Despesa'!$B:$AS,1,FALSE)</f>
        <v>Outras Saídas</v>
      </c>
    </row>
    <row r="17836" spans="1:12" x14ac:dyDescent="0.3">
      <c r="A17836" s="82" t="str">
        <f t="shared" si="558"/>
        <v>2020</v>
      </c>
      <c r="B17836" s="260" t="s">
        <v>2228</v>
      </c>
      <c r="C17836" s="261" t="s">
        <v>138</v>
      </c>
      <c r="D17836" s="74" t="str">
        <f t="shared" si="557"/>
        <v>mar/2020</v>
      </c>
      <c r="E17836" s="264">
        <v>43915</v>
      </c>
      <c r="F17836" s="282" t="s">
        <v>1261</v>
      </c>
      <c r="G17836" s="282" t="s">
        <v>2229</v>
      </c>
      <c r="H17836" s="265" t="s">
        <v>2250</v>
      </c>
      <c r="I17836" s="265" t="s">
        <v>135</v>
      </c>
      <c r="J17836" s="265">
        <v>-9.5</v>
      </c>
      <c r="K17836" s="83" t="str">
        <f>IFERROR(IFERROR(VLOOKUP(I17836,'DE-PARA'!B:D,3,0),VLOOKUP(I17836,'DE-PARA'!C:D,2,0)),"NÃO ENCONTRADO")</f>
        <v>Outras Saídas</v>
      </c>
      <c r="L17836" s="50" t="str">
        <f>VLOOKUP(K17836,'Base -Receita-Despesa'!$B:$AS,1,FALSE)</f>
        <v>Outras Saídas</v>
      </c>
    </row>
    <row r="17837" spans="1:12" x14ac:dyDescent="0.3">
      <c r="A17837" s="82" t="str">
        <f t="shared" si="558"/>
        <v>2020</v>
      </c>
      <c r="B17837" s="260" t="s">
        <v>2240</v>
      </c>
      <c r="C17837" s="261" t="s">
        <v>138</v>
      </c>
      <c r="D17837" s="74" t="str">
        <f t="shared" si="557"/>
        <v>mar/2020</v>
      </c>
      <c r="E17837" s="264">
        <v>43916</v>
      </c>
      <c r="F17837" s="282" t="s">
        <v>5127</v>
      </c>
      <c r="G17837" s="282" t="s">
        <v>2229</v>
      </c>
      <c r="H17837" s="265" t="s">
        <v>2251</v>
      </c>
      <c r="I17837" s="265" t="s">
        <v>126</v>
      </c>
      <c r="J17837" s="284">
        <v>-500000</v>
      </c>
      <c r="K17837" s="83" t="str">
        <f>IFERROR(IFERROR(VLOOKUP(I17837,'DE-PARA'!B:D,3,0),VLOOKUP(I17837,'DE-PARA'!C:D,2,0)),"NÃO ENCONTRADO")</f>
        <v>TEV – Transferências Entre Contas (Entradas)</v>
      </c>
      <c r="L17837" s="50" t="str">
        <f>VLOOKUP(K17837,'Base -Receita-Despesa'!$B:$AS,1,FALSE)</f>
        <v>TEV – Transferências Entre Contas (Entradas)</v>
      </c>
    </row>
    <row r="17838" spans="1:12" x14ac:dyDescent="0.3">
      <c r="A17838" s="82" t="str">
        <f t="shared" si="558"/>
        <v>2020</v>
      </c>
      <c r="B17838" s="260" t="s">
        <v>2240</v>
      </c>
      <c r="C17838" s="261" t="s">
        <v>138</v>
      </c>
      <c r="D17838" s="74" t="str">
        <f t="shared" si="557"/>
        <v>mar/2020</v>
      </c>
      <c r="E17838" s="264">
        <v>43916</v>
      </c>
      <c r="F17838" s="282" t="s">
        <v>1070</v>
      </c>
      <c r="G17838" s="282" t="s">
        <v>2229</v>
      </c>
      <c r="H17838" s="265" t="s">
        <v>1071</v>
      </c>
      <c r="I17838" s="265" t="s">
        <v>2237</v>
      </c>
      <c r="J17838" s="284">
        <v>500000</v>
      </c>
      <c r="K17838" s="83" t="str">
        <f>IFERROR(IFERROR(VLOOKUP(I17838,'DE-PARA'!B:D,3,0),VLOOKUP(I17838,'DE-PARA'!C:D,2,0)),"NÃO ENCONTRADO")</f>
        <v>Entrada Conta Aplicação (+)</v>
      </c>
      <c r="L17838" s="50" t="str">
        <f>VLOOKUP(K17838,'Base -Receita-Despesa'!$B:$AS,1,FALSE)</f>
        <v>ENTRADA CONTA APLICAÇÃO (+)</v>
      </c>
    </row>
    <row r="17839" spans="1:12" x14ac:dyDescent="0.3">
      <c r="A17839" s="82" t="str">
        <f t="shared" si="558"/>
        <v>2020</v>
      </c>
      <c r="B17839" s="260" t="s">
        <v>2228</v>
      </c>
      <c r="C17839" s="261" t="s">
        <v>138</v>
      </c>
      <c r="D17839" s="74" t="str">
        <f t="shared" si="557"/>
        <v>mar/2020</v>
      </c>
      <c r="E17839" s="264">
        <v>43916</v>
      </c>
      <c r="F17839" s="282" t="s">
        <v>5127</v>
      </c>
      <c r="G17839" s="282" t="s">
        <v>2229</v>
      </c>
      <c r="H17839" s="265" t="s">
        <v>2251</v>
      </c>
      <c r="I17839" s="265" t="s">
        <v>126</v>
      </c>
      <c r="J17839" s="266">
        <v>500000</v>
      </c>
      <c r="K17839" s="83" t="str">
        <f>IFERROR(IFERROR(VLOOKUP(I17839,'DE-PARA'!B:D,3,0),VLOOKUP(I17839,'DE-PARA'!C:D,2,0)),"NÃO ENCONTRADO")</f>
        <v>TEV – Transferências Entre Contas (Entradas)</v>
      </c>
      <c r="L17839" s="50" t="str">
        <f>VLOOKUP(K17839,'Base -Receita-Despesa'!$B:$AS,1,FALSE)</f>
        <v>TEV – Transferências Entre Contas (Entradas)</v>
      </c>
    </row>
    <row r="17840" spans="1:12" x14ac:dyDescent="0.3">
      <c r="A17840" s="82" t="str">
        <f t="shared" si="558"/>
        <v>2020</v>
      </c>
      <c r="B17840" s="260" t="s">
        <v>2228</v>
      </c>
      <c r="C17840" s="261" t="s">
        <v>138</v>
      </c>
      <c r="D17840" s="74" t="str">
        <f t="shared" si="557"/>
        <v>mar/2020</v>
      </c>
      <c r="E17840" s="264">
        <v>43916</v>
      </c>
      <c r="F17840" s="282">
        <v>3666</v>
      </c>
      <c r="G17840" s="282" t="s">
        <v>2229</v>
      </c>
      <c r="H17840" s="265" t="s">
        <v>2231</v>
      </c>
      <c r="I17840" s="265" t="s">
        <v>2185</v>
      </c>
      <c r="J17840" s="266">
        <v>-4449.0600000000004</v>
      </c>
      <c r="K17840" s="83" t="str">
        <f>IFERROR(IFERROR(VLOOKUP(I17840,'DE-PARA'!B:D,3,0),VLOOKUP(I17840,'DE-PARA'!C:D,2,0)),"NÃO ENCONTRADO")</f>
        <v>Materiais</v>
      </c>
      <c r="L17840" s="50" t="str">
        <f>VLOOKUP(K17840,'Base -Receita-Despesa'!$B:$AS,1,FALSE)</f>
        <v>Materiais</v>
      </c>
    </row>
    <row r="17841" spans="1:12" x14ac:dyDescent="0.3">
      <c r="A17841" s="82" t="str">
        <f t="shared" si="558"/>
        <v>2020</v>
      </c>
      <c r="B17841" s="260" t="s">
        <v>2228</v>
      </c>
      <c r="C17841" s="261" t="s">
        <v>138</v>
      </c>
      <c r="D17841" s="74" t="str">
        <f t="shared" si="557"/>
        <v>mar/2020</v>
      </c>
      <c r="E17841" s="264">
        <v>43916</v>
      </c>
      <c r="F17841" s="282">
        <v>22</v>
      </c>
      <c r="G17841" s="282" t="s">
        <v>2229</v>
      </c>
      <c r="H17841" s="265" t="s">
        <v>5366</v>
      </c>
      <c r="I17841" s="265" t="s">
        <v>2182</v>
      </c>
      <c r="J17841" s="266">
        <v>-40000</v>
      </c>
      <c r="K17841" s="83" t="str">
        <f>IFERROR(IFERROR(VLOOKUP(I17841,'DE-PARA'!B:D,3,0),VLOOKUP(I17841,'DE-PARA'!C:D,2,0)),"NÃO ENCONTRADO")</f>
        <v>Materiais</v>
      </c>
      <c r="L17841" s="50" t="str">
        <f>VLOOKUP(K17841,'Base -Receita-Despesa'!$B:$AS,1,FALSE)</f>
        <v>Materiais</v>
      </c>
    </row>
    <row r="17842" spans="1:12" x14ac:dyDescent="0.3">
      <c r="A17842" s="82" t="str">
        <f t="shared" si="558"/>
        <v>2020</v>
      </c>
      <c r="B17842" s="260" t="s">
        <v>2228</v>
      </c>
      <c r="C17842" s="261" t="s">
        <v>138</v>
      </c>
      <c r="D17842" s="74" t="str">
        <f t="shared" si="557"/>
        <v>mar/2020</v>
      </c>
      <c r="E17842" s="264">
        <v>43916</v>
      </c>
      <c r="F17842" s="282">
        <v>413</v>
      </c>
      <c r="G17842" s="282" t="s">
        <v>2229</v>
      </c>
      <c r="H17842" s="265" t="s">
        <v>5367</v>
      </c>
      <c r="I17842" s="280" t="s">
        <v>2194</v>
      </c>
      <c r="J17842" s="265">
        <v>-797.5</v>
      </c>
      <c r="K17842" s="83" t="str">
        <f>IFERROR(IFERROR(VLOOKUP(I17842,'DE-PARA'!B:D,3,0),VLOOKUP(I17842,'DE-PARA'!C:D,2,0)),"NÃO ENCONTRADO")</f>
        <v>Materiais</v>
      </c>
      <c r="L17842" s="50" t="str">
        <f>VLOOKUP(K17842,'Base -Receita-Despesa'!$B:$AS,1,FALSE)</f>
        <v>Materiais</v>
      </c>
    </row>
    <row r="17843" spans="1:12" x14ac:dyDescent="0.3">
      <c r="A17843" s="82" t="str">
        <f t="shared" si="558"/>
        <v>2020</v>
      </c>
      <c r="B17843" s="260" t="s">
        <v>2228</v>
      </c>
      <c r="C17843" s="261" t="s">
        <v>138</v>
      </c>
      <c r="D17843" s="74" t="str">
        <f t="shared" si="557"/>
        <v>mar/2020</v>
      </c>
      <c r="E17843" s="264">
        <v>43916</v>
      </c>
      <c r="F17843" s="282">
        <v>414</v>
      </c>
      <c r="G17843" s="282" t="s">
        <v>2229</v>
      </c>
      <c r="H17843" s="265" t="s">
        <v>5367</v>
      </c>
      <c r="I17843" s="280" t="s">
        <v>5368</v>
      </c>
      <c r="J17843" s="266">
        <v>-1424.5</v>
      </c>
      <c r="K17843" s="83" t="str">
        <f>IFERROR(IFERROR(VLOOKUP(I17843,'DE-PARA'!B:D,3,0),VLOOKUP(I17843,'DE-PARA'!C:D,2,0)),"NÃO ENCONTRADO")</f>
        <v>Investimentos</v>
      </c>
      <c r="L17843" s="50" t="str">
        <f>VLOOKUP(K17843,'Base -Receita-Despesa'!$B:$AS,1,FALSE)</f>
        <v>Investimentos</v>
      </c>
    </row>
    <row r="17844" spans="1:12" x14ac:dyDescent="0.3">
      <c r="A17844" s="82" t="str">
        <f t="shared" si="558"/>
        <v>2020</v>
      </c>
      <c r="B17844" s="260" t="s">
        <v>2228</v>
      </c>
      <c r="C17844" s="261" t="s">
        <v>138</v>
      </c>
      <c r="D17844" s="74" t="str">
        <f t="shared" si="557"/>
        <v>mar/2020</v>
      </c>
      <c r="E17844" s="264">
        <v>43916</v>
      </c>
      <c r="F17844" s="282">
        <v>415</v>
      </c>
      <c r="G17844" s="282" t="s">
        <v>2229</v>
      </c>
      <c r="H17844" s="265" t="s">
        <v>5367</v>
      </c>
      <c r="I17844" s="280" t="s">
        <v>5368</v>
      </c>
      <c r="J17844" s="266">
        <v>-1127.4000000000001</v>
      </c>
      <c r="K17844" s="83" t="str">
        <f>IFERROR(IFERROR(VLOOKUP(I17844,'DE-PARA'!B:D,3,0),VLOOKUP(I17844,'DE-PARA'!C:D,2,0)),"NÃO ENCONTRADO")</f>
        <v>Investimentos</v>
      </c>
      <c r="L17844" s="50" t="str">
        <f>VLOOKUP(K17844,'Base -Receita-Despesa'!$B:$AS,1,FALSE)</f>
        <v>Investimentos</v>
      </c>
    </row>
    <row r="17845" spans="1:12" x14ac:dyDescent="0.3">
      <c r="A17845" s="82" t="str">
        <f t="shared" si="558"/>
        <v>2020</v>
      </c>
      <c r="B17845" s="260" t="s">
        <v>2228</v>
      </c>
      <c r="C17845" s="261" t="s">
        <v>138</v>
      </c>
      <c r="D17845" s="74" t="str">
        <f t="shared" si="557"/>
        <v>mar/2020</v>
      </c>
      <c r="E17845" s="264">
        <v>43916</v>
      </c>
      <c r="F17845" s="282" t="s">
        <v>1261</v>
      </c>
      <c r="G17845" s="282" t="s">
        <v>2229</v>
      </c>
      <c r="H17845" s="265" t="s">
        <v>2250</v>
      </c>
      <c r="I17845" s="265" t="s">
        <v>135</v>
      </c>
      <c r="J17845" s="265">
        <v>-9.5</v>
      </c>
      <c r="K17845" s="83" t="str">
        <f>IFERROR(IFERROR(VLOOKUP(I17845,'DE-PARA'!B:D,3,0),VLOOKUP(I17845,'DE-PARA'!C:D,2,0)),"NÃO ENCONTRADO")</f>
        <v>Outras Saídas</v>
      </c>
      <c r="L17845" s="50" t="str">
        <f>VLOOKUP(K17845,'Base -Receita-Despesa'!$B:$AS,1,FALSE)</f>
        <v>Outras Saídas</v>
      </c>
    </row>
    <row r="17846" spans="1:12" x14ac:dyDescent="0.3">
      <c r="A17846" s="82" t="str">
        <f t="shared" si="558"/>
        <v>2020</v>
      </c>
      <c r="B17846" s="260" t="s">
        <v>2228</v>
      </c>
      <c r="C17846" s="261" t="s">
        <v>138</v>
      </c>
      <c r="D17846" s="74" t="str">
        <f t="shared" si="557"/>
        <v>mar/2020</v>
      </c>
      <c r="E17846" s="264">
        <v>43916</v>
      </c>
      <c r="F17846" s="282" t="s">
        <v>1261</v>
      </c>
      <c r="G17846" s="282" t="s">
        <v>2229</v>
      </c>
      <c r="H17846" s="265" t="s">
        <v>2250</v>
      </c>
      <c r="I17846" s="265" t="s">
        <v>135</v>
      </c>
      <c r="J17846" s="265">
        <v>-9.5</v>
      </c>
      <c r="K17846" s="83" t="str">
        <f>IFERROR(IFERROR(VLOOKUP(I17846,'DE-PARA'!B:D,3,0),VLOOKUP(I17846,'DE-PARA'!C:D,2,0)),"NÃO ENCONTRADO")</f>
        <v>Outras Saídas</v>
      </c>
      <c r="L17846" s="50" t="str">
        <f>VLOOKUP(K17846,'Base -Receita-Despesa'!$B:$AS,1,FALSE)</f>
        <v>Outras Saídas</v>
      </c>
    </row>
    <row r="17847" spans="1:12" x14ac:dyDescent="0.3">
      <c r="A17847" s="82" t="str">
        <f t="shared" si="558"/>
        <v>2020</v>
      </c>
      <c r="B17847" s="260" t="s">
        <v>2240</v>
      </c>
      <c r="C17847" s="261" t="s">
        <v>138</v>
      </c>
      <c r="D17847" s="74" t="str">
        <f t="shared" si="557"/>
        <v>mar/2020</v>
      </c>
      <c r="E17847" s="264">
        <v>43917</v>
      </c>
      <c r="F17847" s="282" t="s">
        <v>5127</v>
      </c>
      <c r="G17847" s="282" t="s">
        <v>2229</v>
      </c>
      <c r="H17847" s="265" t="s">
        <v>2251</v>
      </c>
      <c r="I17847" s="265" t="s">
        <v>126</v>
      </c>
      <c r="J17847" s="284">
        <v>-500000</v>
      </c>
      <c r="K17847" s="83" t="str">
        <f>IFERROR(IFERROR(VLOOKUP(I17847,'DE-PARA'!B:D,3,0),VLOOKUP(I17847,'DE-PARA'!C:D,2,0)),"NÃO ENCONTRADO")</f>
        <v>TEV – Transferências Entre Contas (Entradas)</v>
      </c>
      <c r="L17847" s="50" t="str">
        <f>VLOOKUP(K17847,'Base -Receita-Despesa'!$B:$AS,1,FALSE)</f>
        <v>TEV – Transferências Entre Contas (Entradas)</v>
      </c>
    </row>
    <row r="17848" spans="1:12" x14ac:dyDescent="0.3">
      <c r="A17848" s="82" t="str">
        <f t="shared" si="558"/>
        <v>2020</v>
      </c>
      <c r="B17848" s="260" t="s">
        <v>2240</v>
      </c>
      <c r="C17848" s="261" t="s">
        <v>138</v>
      </c>
      <c r="D17848" s="74" t="str">
        <f t="shared" si="557"/>
        <v>mar/2020</v>
      </c>
      <c r="E17848" s="264">
        <v>43917</v>
      </c>
      <c r="F17848" s="282" t="s">
        <v>1070</v>
      </c>
      <c r="G17848" s="282" t="s">
        <v>2229</v>
      </c>
      <c r="H17848" s="265" t="s">
        <v>1071</v>
      </c>
      <c r="I17848" s="265" t="s">
        <v>2237</v>
      </c>
      <c r="J17848" s="284">
        <v>500000</v>
      </c>
      <c r="K17848" s="83" t="str">
        <f>IFERROR(IFERROR(VLOOKUP(I17848,'DE-PARA'!B:D,3,0),VLOOKUP(I17848,'DE-PARA'!C:D,2,0)),"NÃO ENCONTRADO")</f>
        <v>Entrada Conta Aplicação (+)</v>
      </c>
      <c r="L17848" s="50" t="str">
        <f>VLOOKUP(K17848,'Base -Receita-Despesa'!$B:$AS,1,FALSE)</f>
        <v>ENTRADA CONTA APLICAÇÃO (+)</v>
      </c>
    </row>
    <row r="17849" spans="1:12" x14ac:dyDescent="0.3">
      <c r="A17849" s="82" t="str">
        <f t="shared" si="558"/>
        <v>2020</v>
      </c>
      <c r="B17849" s="260" t="s">
        <v>2228</v>
      </c>
      <c r="C17849" s="261" t="s">
        <v>138</v>
      </c>
      <c r="D17849" s="74" t="str">
        <f t="shared" si="557"/>
        <v>mar/2020</v>
      </c>
      <c r="E17849" s="264">
        <v>43917</v>
      </c>
      <c r="F17849" s="282" t="s">
        <v>5130</v>
      </c>
      <c r="G17849" s="282" t="s">
        <v>2229</v>
      </c>
      <c r="H17849" s="265" t="s">
        <v>72</v>
      </c>
      <c r="I17849" s="265" t="s">
        <v>1064</v>
      </c>
      <c r="J17849" s="266">
        <v>-2726900</v>
      </c>
      <c r="K17849" s="83" t="str">
        <f>IFERROR(IFERROR(VLOOKUP(I17849,'DE-PARA'!B:D,3,0),VLOOKUP(I17849,'DE-PARA'!C:D,2,0)),"NÃO ENCONTRADO")</f>
        <v>Saídas Da C/A Por Regates (-)</v>
      </c>
      <c r="L17849" s="50" t="str">
        <f>VLOOKUP(K17849,'Base -Receita-Despesa'!$B:$AS,1,FALSE)</f>
        <v>SAÍDAS DA C/A POR REGATES (-)</v>
      </c>
    </row>
    <row r="17850" spans="1:12" x14ac:dyDescent="0.3">
      <c r="A17850" s="82" t="str">
        <f t="shared" si="558"/>
        <v>2020</v>
      </c>
      <c r="B17850" s="260" t="s">
        <v>2228</v>
      </c>
      <c r="C17850" s="261" t="s">
        <v>138</v>
      </c>
      <c r="D17850" s="74" t="str">
        <f t="shared" si="557"/>
        <v>mar/2020</v>
      </c>
      <c r="E17850" s="264">
        <v>43917</v>
      </c>
      <c r="F17850" s="282" t="s">
        <v>5127</v>
      </c>
      <c r="G17850" s="282" t="s">
        <v>2229</v>
      </c>
      <c r="H17850" s="265" t="s">
        <v>2251</v>
      </c>
      <c r="I17850" s="265" t="s">
        <v>126</v>
      </c>
      <c r="J17850" s="266">
        <v>500000</v>
      </c>
      <c r="K17850" s="83" t="str">
        <f>IFERROR(IFERROR(VLOOKUP(I17850,'DE-PARA'!B:D,3,0),VLOOKUP(I17850,'DE-PARA'!C:D,2,0)),"NÃO ENCONTRADO")</f>
        <v>TEV – Transferências Entre Contas (Entradas)</v>
      </c>
      <c r="L17850" s="50" t="str">
        <f>VLOOKUP(K17850,'Base -Receita-Despesa'!$B:$AS,1,FALSE)</f>
        <v>TEV – Transferências Entre Contas (Entradas)</v>
      </c>
    </row>
    <row r="17851" spans="1:12" x14ac:dyDescent="0.3">
      <c r="A17851" s="82" t="str">
        <f t="shared" si="558"/>
        <v>2020</v>
      </c>
      <c r="B17851" s="260" t="s">
        <v>2228</v>
      </c>
      <c r="C17851" s="261" t="s">
        <v>138</v>
      </c>
      <c r="D17851" s="74" t="str">
        <f t="shared" si="557"/>
        <v>mar/2020</v>
      </c>
      <c r="E17851" s="264">
        <v>43917</v>
      </c>
      <c r="F17851" s="282">
        <v>154937</v>
      </c>
      <c r="G17851" s="282" t="s">
        <v>2229</v>
      </c>
      <c r="H17851" s="265" t="s">
        <v>4662</v>
      </c>
      <c r="I17851" s="265" t="s">
        <v>2188</v>
      </c>
      <c r="J17851" s="265">
        <v>-271.64999999999998</v>
      </c>
      <c r="K17851" s="83" t="str">
        <f>IFERROR(IFERROR(VLOOKUP(I17851,'DE-PARA'!B:D,3,0),VLOOKUP(I17851,'DE-PARA'!C:D,2,0)),"NÃO ENCONTRADO")</f>
        <v>Materiais</v>
      </c>
      <c r="L17851" s="50" t="str">
        <f>VLOOKUP(K17851,'Base -Receita-Despesa'!$B:$AS,1,FALSE)</f>
        <v>Materiais</v>
      </c>
    </row>
    <row r="17852" spans="1:12" x14ac:dyDescent="0.3">
      <c r="A17852" s="82" t="str">
        <f t="shared" si="558"/>
        <v>2020</v>
      </c>
      <c r="B17852" s="260" t="s">
        <v>2228</v>
      </c>
      <c r="C17852" s="261" t="s">
        <v>138</v>
      </c>
      <c r="D17852" s="74" t="str">
        <f t="shared" si="557"/>
        <v>mar/2020</v>
      </c>
      <c r="E17852" s="264">
        <v>43917</v>
      </c>
      <c r="F17852" s="282" t="s">
        <v>4412</v>
      </c>
      <c r="G17852" s="282" t="s">
        <v>2229</v>
      </c>
      <c r="H17852" s="265" t="s">
        <v>881</v>
      </c>
      <c r="I17852" s="265" t="s">
        <v>128</v>
      </c>
      <c r="J17852" s="266">
        <v>-3094.24</v>
      </c>
      <c r="K17852" s="83" t="str">
        <f>IFERROR(IFERROR(VLOOKUP(I17852,'DE-PARA'!B:D,3,0),VLOOKUP(I17852,'DE-PARA'!C:D,2,0)),"NÃO ENCONTRADO")</f>
        <v>Encargos sobre Folha de Pagamento</v>
      </c>
      <c r="L17852" s="50" t="str">
        <f>VLOOKUP(K17852,'Base -Receita-Despesa'!$B:$AS,1,FALSE)</f>
        <v>Encargos sobre Folha de Pagamento</v>
      </c>
    </row>
    <row r="17853" spans="1:12" x14ac:dyDescent="0.3">
      <c r="A17853" s="82" t="str">
        <f t="shared" si="558"/>
        <v>2020</v>
      </c>
      <c r="B17853" s="260" t="s">
        <v>2228</v>
      </c>
      <c r="C17853" s="261" t="s">
        <v>138</v>
      </c>
      <c r="D17853" s="74" t="str">
        <f t="shared" si="557"/>
        <v>mar/2020</v>
      </c>
      <c r="E17853" s="264">
        <v>43917</v>
      </c>
      <c r="F17853" s="282" t="s">
        <v>4412</v>
      </c>
      <c r="G17853" s="282" t="s">
        <v>2229</v>
      </c>
      <c r="H17853" s="265" t="s">
        <v>3578</v>
      </c>
      <c r="I17853" s="265" t="s">
        <v>128</v>
      </c>
      <c r="J17853" s="265">
        <v>-941.5</v>
      </c>
      <c r="K17853" s="83" t="str">
        <f>IFERROR(IFERROR(VLOOKUP(I17853,'DE-PARA'!B:D,3,0),VLOOKUP(I17853,'DE-PARA'!C:D,2,0)),"NÃO ENCONTRADO")</f>
        <v>Encargos sobre Folha de Pagamento</v>
      </c>
      <c r="L17853" s="50" t="str">
        <f>VLOOKUP(K17853,'Base -Receita-Despesa'!$B:$AS,1,FALSE)</f>
        <v>Encargos sobre Folha de Pagamento</v>
      </c>
    </row>
    <row r="17854" spans="1:12" x14ac:dyDescent="0.3">
      <c r="A17854" s="82" t="str">
        <f t="shared" si="558"/>
        <v>2020</v>
      </c>
      <c r="B17854" s="260" t="s">
        <v>2228</v>
      </c>
      <c r="C17854" s="261" t="s">
        <v>138</v>
      </c>
      <c r="D17854" s="74" t="str">
        <f t="shared" si="557"/>
        <v>mar/2020</v>
      </c>
      <c r="E17854" s="264">
        <v>43917</v>
      </c>
      <c r="F17854" s="282">
        <v>11293</v>
      </c>
      <c r="G17854" s="282" t="s">
        <v>2229</v>
      </c>
      <c r="H17854" s="265" t="s">
        <v>3145</v>
      </c>
      <c r="I17854" s="265" t="s">
        <v>2182</v>
      </c>
      <c r="J17854" s="266">
        <v>-63000</v>
      </c>
      <c r="K17854" s="83" t="str">
        <f>IFERROR(IFERROR(VLOOKUP(I17854,'DE-PARA'!B:D,3,0),VLOOKUP(I17854,'DE-PARA'!C:D,2,0)),"NÃO ENCONTRADO")</f>
        <v>Materiais</v>
      </c>
      <c r="L17854" s="50" t="str">
        <f>VLOOKUP(K17854,'Base -Receita-Despesa'!$B:$AS,1,FALSE)</f>
        <v>Materiais</v>
      </c>
    </row>
    <row r="17855" spans="1:12" x14ac:dyDescent="0.3">
      <c r="A17855" s="82" t="str">
        <f t="shared" si="558"/>
        <v>2020</v>
      </c>
      <c r="B17855" s="260" t="s">
        <v>2228</v>
      </c>
      <c r="C17855" s="261" t="s">
        <v>138</v>
      </c>
      <c r="D17855" s="74" t="str">
        <f t="shared" si="557"/>
        <v>mar/2020</v>
      </c>
      <c r="E17855" s="264">
        <v>43917</v>
      </c>
      <c r="F17855" s="282">
        <v>1950</v>
      </c>
      <c r="G17855" s="282" t="s">
        <v>2229</v>
      </c>
      <c r="H17855" s="265" t="s">
        <v>5217</v>
      </c>
      <c r="I17855" s="265" t="s">
        <v>2194</v>
      </c>
      <c r="J17855" s="265">
        <v>-706.42</v>
      </c>
      <c r="K17855" s="83" t="str">
        <f>IFERROR(IFERROR(VLOOKUP(I17855,'DE-PARA'!B:D,3,0),VLOOKUP(I17855,'DE-PARA'!C:D,2,0)),"NÃO ENCONTRADO")</f>
        <v>Materiais</v>
      </c>
      <c r="L17855" s="50" t="str">
        <f>VLOOKUP(K17855,'Base -Receita-Despesa'!$B:$AS,1,FALSE)</f>
        <v>Materiais</v>
      </c>
    </row>
    <row r="17856" spans="1:12" x14ac:dyDescent="0.3">
      <c r="A17856" s="82" t="str">
        <f t="shared" si="558"/>
        <v>2020</v>
      </c>
      <c r="B17856" s="260" t="s">
        <v>2228</v>
      </c>
      <c r="C17856" s="261" t="s">
        <v>138</v>
      </c>
      <c r="D17856" s="74" t="str">
        <f t="shared" si="557"/>
        <v>mar/2020</v>
      </c>
      <c r="E17856" s="264">
        <v>43917</v>
      </c>
      <c r="F17856" s="282">
        <v>2470</v>
      </c>
      <c r="G17856" s="282" t="s">
        <v>2229</v>
      </c>
      <c r="H17856" s="265" t="s">
        <v>5178</v>
      </c>
      <c r="I17856" s="265" t="s">
        <v>2182</v>
      </c>
      <c r="J17856" s="266">
        <v>-2060.06</v>
      </c>
      <c r="K17856" s="83" t="str">
        <f>IFERROR(IFERROR(VLOOKUP(I17856,'DE-PARA'!B:D,3,0),VLOOKUP(I17856,'DE-PARA'!C:D,2,0)),"NÃO ENCONTRADO")</f>
        <v>Materiais</v>
      </c>
      <c r="L17856" s="50" t="str">
        <f>VLOOKUP(K17856,'Base -Receita-Despesa'!$B:$AS,1,FALSE)</f>
        <v>Materiais</v>
      </c>
    </row>
    <row r="17857" spans="1:12" x14ac:dyDescent="0.3">
      <c r="A17857" s="82" t="str">
        <f t="shared" si="558"/>
        <v>2020</v>
      </c>
      <c r="B17857" s="260" t="s">
        <v>2228</v>
      </c>
      <c r="C17857" s="261" t="s">
        <v>138</v>
      </c>
      <c r="D17857" s="74" t="str">
        <f t="shared" si="557"/>
        <v>mar/2020</v>
      </c>
      <c r="E17857" s="264">
        <v>43917</v>
      </c>
      <c r="F17857" s="282">
        <v>4151</v>
      </c>
      <c r="G17857" s="282" t="s">
        <v>2229</v>
      </c>
      <c r="H17857" s="265" t="s">
        <v>5298</v>
      </c>
      <c r="I17857" s="265" t="s">
        <v>2182</v>
      </c>
      <c r="J17857" s="265">
        <v>-421.3</v>
      </c>
      <c r="K17857" s="83" t="str">
        <f>IFERROR(IFERROR(VLOOKUP(I17857,'DE-PARA'!B:D,3,0),VLOOKUP(I17857,'DE-PARA'!C:D,2,0)),"NÃO ENCONTRADO")</f>
        <v>Materiais</v>
      </c>
      <c r="L17857" s="50" t="str">
        <f>VLOOKUP(K17857,'Base -Receita-Despesa'!$B:$AS,1,FALSE)</f>
        <v>Materiais</v>
      </c>
    </row>
    <row r="17858" spans="1:12" x14ac:dyDescent="0.3">
      <c r="A17858" s="82" t="str">
        <f t="shared" si="558"/>
        <v>2020</v>
      </c>
      <c r="B17858" s="260" t="s">
        <v>2228</v>
      </c>
      <c r="C17858" s="261" t="s">
        <v>138</v>
      </c>
      <c r="D17858" s="74" t="str">
        <f t="shared" si="557"/>
        <v>mar/2020</v>
      </c>
      <c r="E17858" s="264">
        <v>43917</v>
      </c>
      <c r="F17858" s="282" t="s">
        <v>3376</v>
      </c>
      <c r="G17858" s="282" t="s">
        <v>2229</v>
      </c>
      <c r="H17858" s="265" t="s">
        <v>3578</v>
      </c>
      <c r="I17858" s="265" t="s">
        <v>130</v>
      </c>
      <c r="J17858" s="266">
        <v>-6297.3</v>
      </c>
      <c r="K17858" s="83" t="str">
        <f>IFERROR(IFERROR(VLOOKUP(I17858,'DE-PARA'!B:D,3,0),VLOOKUP(I17858,'DE-PARA'!C:D,2,0)),"NÃO ENCONTRADO")</f>
        <v>Rescisões Trabalhistas</v>
      </c>
      <c r="L17858" s="50" t="str">
        <f>VLOOKUP(K17858,'Base -Receita-Despesa'!$B:$AS,1,FALSE)</f>
        <v>Rescisões Trabalhistas</v>
      </c>
    </row>
    <row r="17859" spans="1:12" x14ac:dyDescent="0.3">
      <c r="A17859" s="82" t="str">
        <f t="shared" si="558"/>
        <v>2020</v>
      </c>
      <c r="B17859" s="260" t="s">
        <v>2228</v>
      </c>
      <c r="C17859" s="261" t="s">
        <v>138</v>
      </c>
      <c r="D17859" s="74" t="str">
        <f t="shared" si="557"/>
        <v>mar/2020</v>
      </c>
      <c r="E17859" s="264">
        <v>43917</v>
      </c>
      <c r="F17859" s="282" t="s">
        <v>3376</v>
      </c>
      <c r="G17859" s="282" t="s">
        <v>2229</v>
      </c>
      <c r="H17859" s="265" t="s">
        <v>881</v>
      </c>
      <c r="I17859" s="265" t="s">
        <v>130</v>
      </c>
      <c r="J17859" s="266">
        <v>-6116.14</v>
      </c>
      <c r="K17859" s="83" t="str">
        <f>IFERROR(IFERROR(VLOOKUP(I17859,'DE-PARA'!B:D,3,0),VLOOKUP(I17859,'DE-PARA'!C:D,2,0)),"NÃO ENCONTRADO")</f>
        <v>Rescisões Trabalhistas</v>
      </c>
      <c r="L17859" s="50" t="str">
        <f>VLOOKUP(K17859,'Base -Receita-Despesa'!$B:$AS,1,FALSE)</f>
        <v>Rescisões Trabalhistas</v>
      </c>
    </row>
    <row r="17860" spans="1:12" x14ac:dyDescent="0.3">
      <c r="A17860" s="82" t="str">
        <f t="shared" si="558"/>
        <v>2020</v>
      </c>
      <c r="B17860" s="260" t="s">
        <v>2228</v>
      </c>
      <c r="C17860" s="261" t="s">
        <v>138</v>
      </c>
      <c r="D17860" s="74" t="str">
        <f t="shared" ref="D17860:D17923" si="559">TEXT(E17860,"mmm/aaaa")</f>
        <v>mar/2020</v>
      </c>
      <c r="E17860" s="264">
        <v>43917</v>
      </c>
      <c r="F17860" s="282" t="s">
        <v>1261</v>
      </c>
      <c r="G17860" s="282" t="s">
        <v>2229</v>
      </c>
      <c r="H17860" s="265" t="s">
        <v>2250</v>
      </c>
      <c r="I17860" s="265" t="s">
        <v>135</v>
      </c>
      <c r="J17860" s="265">
        <v>-9.5</v>
      </c>
      <c r="K17860" s="83" t="str">
        <f>IFERROR(IFERROR(VLOOKUP(I17860,'DE-PARA'!B:D,3,0),VLOOKUP(I17860,'DE-PARA'!C:D,2,0)),"NÃO ENCONTRADO")</f>
        <v>Outras Saídas</v>
      </c>
      <c r="L17860" s="50" t="str">
        <f>VLOOKUP(K17860,'Base -Receita-Despesa'!$B:$AS,1,FALSE)</f>
        <v>Outras Saídas</v>
      </c>
    </row>
    <row r="17861" spans="1:12" x14ac:dyDescent="0.3">
      <c r="A17861" s="82" t="str">
        <f t="shared" si="558"/>
        <v>2020</v>
      </c>
      <c r="B17861" s="260" t="s">
        <v>2228</v>
      </c>
      <c r="C17861" s="261" t="s">
        <v>138</v>
      </c>
      <c r="D17861" s="74" t="str">
        <f t="shared" si="559"/>
        <v>mar/2020</v>
      </c>
      <c r="E17861" s="264">
        <v>43917</v>
      </c>
      <c r="F17861" s="282" t="s">
        <v>1261</v>
      </c>
      <c r="G17861" s="282" t="s">
        <v>2229</v>
      </c>
      <c r="H17861" s="265" t="s">
        <v>2250</v>
      </c>
      <c r="I17861" s="265" t="s">
        <v>135</v>
      </c>
      <c r="J17861" s="265">
        <v>-9.5</v>
      </c>
      <c r="K17861" s="83" t="str">
        <f>IFERROR(IFERROR(VLOOKUP(I17861,'DE-PARA'!B:D,3,0),VLOOKUP(I17861,'DE-PARA'!C:D,2,0)),"NÃO ENCONTRADO")</f>
        <v>Outras Saídas</v>
      </c>
      <c r="L17861" s="50" t="str">
        <f>VLOOKUP(K17861,'Base -Receita-Despesa'!$B:$AS,1,FALSE)</f>
        <v>Outras Saídas</v>
      </c>
    </row>
    <row r="17862" spans="1:12" x14ac:dyDescent="0.3">
      <c r="A17862" s="82" t="str">
        <f t="shared" si="558"/>
        <v>2020</v>
      </c>
      <c r="B17862" s="260" t="s">
        <v>2228</v>
      </c>
      <c r="C17862" s="261" t="s">
        <v>138</v>
      </c>
      <c r="D17862" s="74" t="str">
        <f t="shared" si="559"/>
        <v>mar/2020</v>
      </c>
      <c r="E17862" s="264">
        <v>43917</v>
      </c>
      <c r="F17862" s="282" t="s">
        <v>1261</v>
      </c>
      <c r="G17862" s="282" t="s">
        <v>2229</v>
      </c>
      <c r="H17862" s="265" t="s">
        <v>2250</v>
      </c>
      <c r="I17862" s="265" t="s">
        <v>135</v>
      </c>
      <c r="J17862" s="265">
        <v>-9.5</v>
      </c>
      <c r="K17862" s="83" t="str">
        <f>IFERROR(IFERROR(VLOOKUP(I17862,'DE-PARA'!B:D,3,0),VLOOKUP(I17862,'DE-PARA'!C:D,2,0)),"NÃO ENCONTRADO")</f>
        <v>Outras Saídas</v>
      </c>
      <c r="L17862" s="50" t="str">
        <f>VLOOKUP(K17862,'Base -Receita-Despesa'!$B:$AS,1,FALSE)</f>
        <v>Outras Saídas</v>
      </c>
    </row>
    <row r="17863" spans="1:12" x14ac:dyDescent="0.3">
      <c r="A17863" s="82" t="str">
        <f t="shared" si="558"/>
        <v>2020</v>
      </c>
      <c r="B17863" s="260" t="s">
        <v>2228</v>
      </c>
      <c r="C17863" s="261" t="s">
        <v>138</v>
      </c>
      <c r="D17863" s="74" t="str">
        <f t="shared" si="559"/>
        <v>mar/2020</v>
      </c>
      <c r="E17863" s="264">
        <v>43917</v>
      </c>
      <c r="F17863" s="282" t="s">
        <v>1261</v>
      </c>
      <c r="G17863" s="282" t="s">
        <v>2229</v>
      </c>
      <c r="H17863" s="265" t="s">
        <v>2250</v>
      </c>
      <c r="I17863" s="265" t="s">
        <v>135</v>
      </c>
      <c r="J17863" s="265">
        <v>-9.5</v>
      </c>
      <c r="K17863" s="83" t="str">
        <f>IFERROR(IFERROR(VLOOKUP(I17863,'DE-PARA'!B:D,3,0),VLOOKUP(I17863,'DE-PARA'!C:D,2,0)),"NÃO ENCONTRADO")</f>
        <v>Outras Saídas</v>
      </c>
      <c r="L17863" s="50" t="str">
        <f>VLOOKUP(K17863,'Base -Receita-Despesa'!$B:$AS,1,FALSE)</f>
        <v>Outras Saídas</v>
      </c>
    </row>
    <row r="17864" spans="1:12" x14ac:dyDescent="0.3">
      <c r="A17864" s="82" t="str">
        <f t="shared" si="558"/>
        <v>2020</v>
      </c>
      <c r="B17864" s="260" t="s">
        <v>2228</v>
      </c>
      <c r="C17864" s="261" t="s">
        <v>138</v>
      </c>
      <c r="D17864" s="74" t="str">
        <f t="shared" si="559"/>
        <v>mar/2020</v>
      </c>
      <c r="E17864" s="264">
        <v>43917</v>
      </c>
      <c r="F17864" s="282" t="s">
        <v>1261</v>
      </c>
      <c r="G17864" s="282" t="s">
        <v>2229</v>
      </c>
      <c r="H17864" s="265" t="s">
        <v>2250</v>
      </c>
      <c r="I17864" s="265" t="s">
        <v>135</v>
      </c>
      <c r="J17864" s="265">
        <v>-9.5</v>
      </c>
      <c r="K17864" s="83" t="str">
        <f>IFERROR(IFERROR(VLOOKUP(I17864,'DE-PARA'!B:D,3,0),VLOOKUP(I17864,'DE-PARA'!C:D,2,0)),"NÃO ENCONTRADO")</f>
        <v>Outras Saídas</v>
      </c>
      <c r="L17864" s="50" t="str">
        <f>VLOOKUP(K17864,'Base -Receita-Despesa'!$B:$AS,1,FALSE)</f>
        <v>Outras Saídas</v>
      </c>
    </row>
    <row r="17865" spans="1:12" x14ac:dyDescent="0.3">
      <c r="A17865" s="82" t="str">
        <f t="shared" si="558"/>
        <v>2020</v>
      </c>
      <c r="B17865" s="260" t="s">
        <v>2228</v>
      </c>
      <c r="C17865" s="261" t="s">
        <v>138</v>
      </c>
      <c r="D17865" s="74" t="str">
        <f t="shared" si="559"/>
        <v>mar/2020</v>
      </c>
      <c r="E17865" s="264">
        <v>43917</v>
      </c>
      <c r="F17865" s="282" t="s">
        <v>1261</v>
      </c>
      <c r="G17865" s="282" t="s">
        <v>2229</v>
      </c>
      <c r="H17865" s="265" t="s">
        <v>4866</v>
      </c>
      <c r="I17865" s="265" t="s">
        <v>135</v>
      </c>
      <c r="J17865" s="265">
        <v>-1</v>
      </c>
      <c r="K17865" s="83" t="str">
        <f>IFERROR(IFERROR(VLOOKUP(I17865,'DE-PARA'!B:D,3,0),VLOOKUP(I17865,'DE-PARA'!C:D,2,0)),"NÃO ENCONTRADO")</f>
        <v>Outras Saídas</v>
      </c>
      <c r="L17865" s="50" t="str">
        <f>VLOOKUP(K17865,'Base -Receita-Despesa'!$B:$AS,1,FALSE)</f>
        <v>Outras Saídas</v>
      </c>
    </row>
    <row r="17866" spans="1:12" x14ac:dyDescent="0.3">
      <c r="A17866" s="82" t="str">
        <f t="shared" si="558"/>
        <v>2020</v>
      </c>
      <c r="B17866" s="260" t="s">
        <v>2228</v>
      </c>
      <c r="C17866" s="261" t="s">
        <v>138</v>
      </c>
      <c r="D17866" s="74" t="str">
        <f t="shared" si="559"/>
        <v>mar/2020</v>
      </c>
      <c r="E17866" s="264">
        <v>43917</v>
      </c>
      <c r="F17866" s="282" t="s">
        <v>1070</v>
      </c>
      <c r="G17866" s="282" t="s">
        <v>2229</v>
      </c>
      <c r="H17866" s="265" t="s">
        <v>1071</v>
      </c>
      <c r="I17866" s="265" t="s">
        <v>2237</v>
      </c>
      <c r="J17866" s="266">
        <v>1677041.41</v>
      </c>
      <c r="K17866" s="83" t="str">
        <f>IFERROR(IFERROR(VLOOKUP(I17866,'DE-PARA'!B:D,3,0),VLOOKUP(I17866,'DE-PARA'!C:D,2,0)),"NÃO ENCONTRADO")</f>
        <v>Entrada Conta Aplicação (+)</v>
      </c>
      <c r="L17866" s="50" t="str">
        <f>VLOOKUP(K17866,'Base -Receita-Despesa'!$B:$AS,1,FALSE)</f>
        <v>ENTRADA CONTA APLICAÇÃO (+)</v>
      </c>
    </row>
    <row r="17867" spans="1:12" x14ac:dyDescent="0.3">
      <c r="A17867" s="82" t="str">
        <f t="shared" si="558"/>
        <v>2020</v>
      </c>
      <c r="B17867" s="260" t="s">
        <v>2228</v>
      </c>
      <c r="C17867" s="261" t="s">
        <v>138</v>
      </c>
      <c r="D17867" s="74" t="str">
        <f t="shared" si="559"/>
        <v>mar/2020</v>
      </c>
      <c r="E17867" s="264">
        <v>43920</v>
      </c>
      <c r="F17867" s="318" t="s">
        <v>5369</v>
      </c>
      <c r="G17867" s="282" t="s">
        <v>2229</v>
      </c>
      <c r="H17867" s="265" t="s">
        <v>5175</v>
      </c>
      <c r="I17867" s="280" t="s">
        <v>145</v>
      </c>
      <c r="J17867" s="270">
        <v>-69.61</v>
      </c>
      <c r="K17867" s="83" t="str">
        <f>IFERROR(IFERROR(VLOOKUP(I17867,'DE-PARA'!B:D,3,0),VLOOKUP(I17867,'DE-PARA'!C:D,2,0)),"NÃO ENCONTRADO")</f>
        <v>Serviços</v>
      </c>
      <c r="L17867" s="50" t="str">
        <f>VLOOKUP(K17867,'Base -Receita-Despesa'!$B:$AS,1,FALSE)</f>
        <v>Serviços</v>
      </c>
    </row>
    <row r="17868" spans="1:12" x14ac:dyDescent="0.3">
      <c r="A17868" s="82" t="str">
        <f t="shared" si="558"/>
        <v>2020</v>
      </c>
      <c r="B17868" s="260" t="s">
        <v>2228</v>
      </c>
      <c r="C17868" s="261" t="s">
        <v>138</v>
      </c>
      <c r="D17868" s="74" t="str">
        <f t="shared" si="559"/>
        <v>mar/2020</v>
      </c>
      <c r="E17868" s="264">
        <v>43920</v>
      </c>
      <c r="F17868" s="318" t="s">
        <v>5369</v>
      </c>
      <c r="G17868" s="282" t="s">
        <v>2229</v>
      </c>
      <c r="H17868" s="265" t="s">
        <v>5175</v>
      </c>
      <c r="I17868" s="280" t="s">
        <v>562</v>
      </c>
      <c r="J17868" s="265">
        <v>-9.64</v>
      </c>
      <c r="K17868" s="83" t="str">
        <f>IFERROR(IFERROR(VLOOKUP(I17868,'DE-PARA'!B:D,3,0),VLOOKUP(I17868,'DE-PARA'!C:D,2,0)),"NÃO ENCONTRADO")</f>
        <v>Outras Saídas</v>
      </c>
      <c r="L17868" s="50" t="str">
        <f>VLOOKUP(K17868,'Base -Receita-Despesa'!$B:$AS,1,FALSE)</f>
        <v>Outras Saídas</v>
      </c>
    </row>
    <row r="17869" spans="1:12" x14ac:dyDescent="0.3">
      <c r="A17869" s="82" t="str">
        <f t="shared" si="558"/>
        <v>2020</v>
      </c>
      <c r="B17869" s="260" t="s">
        <v>2228</v>
      </c>
      <c r="C17869" s="261" t="s">
        <v>138</v>
      </c>
      <c r="D17869" s="74" t="str">
        <f t="shared" si="559"/>
        <v>mar/2020</v>
      </c>
      <c r="E17869" s="264">
        <v>43920</v>
      </c>
      <c r="F17869" s="318" t="s">
        <v>5370</v>
      </c>
      <c r="G17869" s="282" t="s">
        <v>2229</v>
      </c>
      <c r="H17869" s="265" t="s">
        <v>2668</v>
      </c>
      <c r="I17869" s="265" t="s">
        <v>540</v>
      </c>
      <c r="J17869" s="265">
        <v>-277.81</v>
      </c>
      <c r="K17869" s="83" t="str">
        <f>IFERROR(IFERROR(VLOOKUP(I17869,'DE-PARA'!B:D,3,0),VLOOKUP(I17869,'DE-PARA'!C:D,2,0)),"NÃO ENCONTRADO")</f>
        <v>Tributos, Taxas e Contribuições</v>
      </c>
      <c r="L17869" s="50" t="str">
        <f>VLOOKUP(K17869,'Base -Receita-Despesa'!$B:$AS,1,FALSE)</f>
        <v>Tributos, Taxas e Contribuições</v>
      </c>
    </row>
    <row r="17870" spans="1:12" x14ac:dyDescent="0.3">
      <c r="A17870" s="82" t="str">
        <f t="shared" si="558"/>
        <v>2020</v>
      </c>
      <c r="B17870" s="260" t="s">
        <v>2228</v>
      </c>
      <c r="C17870" s="261" t="s">
        <v>138</v>
      </c>
      <c r="D17870" s="74" t="str">
        <f t="shared" si="559"/>
        <v>mar/2020</v>
      </c>
      <c r="E17870" s="264">
        <v>43920</v>
      </c>
      <c r="F17870" s="282">
        <v>74539</v>
      </c>
      <c r="G17870" s="282" t="s">
        <v>2330</v>
      </c>
      <c r="H17870" s="265" t="s">
        <v>5203</v>
      </c>
      <c r="I17870" s="265" t="s">
        <v>2183</v>
      </c>
      <c r="J17870" s="265">
        <v>-49.58</v>
      </c>
      <c r="K17870" s="83" t="str">
        <f>IFERROR(IFERROR(VLOOKUP(I17870,'DE-PARA'!B:D,3,0),VLOOKUP(I17870,'DE-PARA'!C:D,2,0)),"NÃO ENCONTRADO")</f>
        <v>Materiais</v>
      </c>
      <c r="L17870" s="50" t="str">
        <f>VLOOKUP(K17870,'Base -Receita-Despesa'!$B:$AS,1,FALSE)</f>
        <v>Materiais</v>
      </c>
    </row>
    <row r="17871" spans="1:12" x14ac:dyDescent="0.3">
      <c r="A17871" s="82" t="str">
        <f t="shared" si="558"/>
        <v>2020</v>
      </c>
      <c r="B17871" s="260" t="s">
        <v>2228</v>
      </c>
      <c r="C17871" s="261" t="s">
        <v>138</v>
      </c>
      <c r="D17871" s="74" t="str">
        <f t="shared" si="559"/>
        <v>mar/2020</v>
      </c>
      <c r="E17871" s="264">
        <v>43920</v>
      </c>
      <c r="F17871" s="282">
        <v>74538</v>
      </c>
      <c r="G17871" s="282" t="s">
        <v>2330</v>
      </c>
      <c r="H17871" s="265" t="s">
        <v>5203</v>
      </c>
      <c r="I17871" s="265" t="s">
        <v>2183</v>
      </c>
      <c r="J17871" s="265">
        <v>-852.98</v>
      </c>
      <c r="K17871" s="83" t="str">
        <f>IFERROR(IFERROR(VLOOKUP(I17871,'DE-PARA'!B:D,3,0),VLOOKUP(I17871,'DE-PARA'!C:D,2,0)),"NÃO ENCONTRADO")</f>
        <v>Materiais</v>
      </c>
      <c r="L17871" s="50" t="str">
        <f>VLOOKUP(K17871,'Base -Receita-Despesa'!$B:$AS,1,FALSE)</f>
        <v>Materiais</v>
      </c>
    </row>
    <row r="17872" spans="1:12" x14ac:dyDescent="0.3">
      <c r="A17872" s="82" t="str">
        <f t="shared" si="558"/>
        <v>2020</v>
      </c>
      <c r="B17872" s="260" t="s">
        <v>2228</v>
      </c>
      <c r="C17872" s="261" t="s">
        <v>138</v>
      </c>
      <c r="D17872" s="74" t="str">
        <f t="shared" si="559"/>
        <v>mar/2020</v>
      </c>
      <c r="E17872" s="264">
        <v>43920</v>
      </c>
      <c r="F17872" s="282">
        <v>5902</v>
      </c>
      <c r="G17872" s="282" t="s">
        <v>2330</v>
      </c>
      <c r="H17872" s="265" t="s">
        <v>5371</v>
      </c>
      <c r="I17872" s="280" t="s">
        <v>2194</v>
      </c>
      <c r="J17872" s="266">
        <v>-5348</v>
      </c>
      <c r="K17872" s="83" t="str">
        <f>IFERROR(IFERROR(VLOOKUP(I17872,'DE-PARA'!B:D,3,0),VLOOKUP(I17872,'DE-PARA'!C:D,2,0)),"NÃO ENCONTRADO")</f>
        <v>Materiais</v>
      </c>
      <c r="L17872" s="50" t="str">
        <f>VLOOKUP(K17872,'Base -Receita-Despesa'!$B:$AS,1,FALSE)</f>
        <v>Materiais</v>
      </c>
    </row>
    <row r="17873" spans="1:12" x14ac:dyDescent="0.3">
      <c r="A17873" s="82" t="str">
        <f t="shared" si="558"/>
        <v>2020</v>
      </c>
      <c r="B17873" s="260" t="s">
        <v>2228</v>
      </c>
      <c r="C17873" s="261" t="s">
        <v>138</v>
      </c>
      <c r="D17873" s="74" t="str">
        <f t="shared" si="559"/>
        <v>mar/2020</v>
      </c>
      <c r="E17873" s="264">
        <v>43920</v>
      </c>
      <c r="F17873" s="282">
        <v>373806</v>
      </c>
      <c r="G17873" s="282" t="s">
        <v>2229</v>
      </c>
      <c r="H17873" s="265" t="s">
        <v>4707</v>
      </c>
      <c r="I17873" s="280" t="s">
        <v>2188</v>
      </c>
      <c r="J17873" s="266">
        <v>-2833</v>
      </c>
      <c r="K17873" s="83" t="str">
        <f>IFERROR(IFERROR(VLOOKUP(I17873,'DE-PARA'!B:D,3,0),VLOOKUP(I17873,'DE-PARA'!C:D,2,0)),"NÃO ENCONTRADO")</f>
        <v>Materiais</v>
      </c>
      <c r="L17873" s="50" t="str">
        <f>VLOOKUP(K17873,'Base -Receita-Despesa'!$B:$AS,1,FALSE)</f>
        <v>Materiais</v>
      </c>
    </row>
    <row r="17874" spans="1:12" x14ac:dyDescent="0.3">
      <c r="A17874" s="82" t="str">
        <f t="shared" si="558"/>
        <v>2020</v>
      </c>
      <c r="B17874" s="260" t="s">
        <v>2228</v>
      </c>
      <c r="C17874" s="261" t="s">
        <v>138</v>
      </c>
      <c r="D17874" s="74" t="str">
        <f t="shared" si="559"/>
        <v>mar/2020</v>
      </c>
      <c r="E17874" s="264">
        <v>43920</v>
      </c>
      <c r="F17874" s="282">
        <v>1177519</v>
      </c>
      <c r="G17874" s="282" t="s">
        <v>2232</v>
      </c>
      <c r="H17874" s="265" t="s">
        <v>5153</v>
      </c>
      <c r="I17874" s="265" t="s">
        <v>2182</v>
      </c>
      <c r="J17874" s="266">
        <v>-2929.73</v>
      </c>
      <c r="K17874" s="83" t="str">
        <f>IFERROR(IFERROR(VLOOKUP(I17874,'DE-PARA'!B:D,3,0),VLOOKUP(I17874,'DE-PARA'!C:D,2,0)),"NÃO ENCONTRADO")</f>
        <v>Materiais</v>
      </c>
      <c r="L17874" s="50" t="str">
        <f>VLOOKUP(K17874,'Base -Receita-Despesa'!$B:$AS,1,FALSE)</f>
        <v>Materiais</v>
      </c>
    </row>
    <row r="17875" spans="1:12" x14ac:dyDescent="0.3">
      <c r="A17875" s="82" t="str">
        <f t="shared" si="558"/>
        <v>2020</v>
      </c>
      <c r="B17875" s="260" t="s">
        <v>2228</v>
      </c>
      <c r="C17875" s="261" t="s">
        <v>138</v>
      </c>
      <c r="D17875" s="74" t="str">
        <f t="shared" si="559"/>
        <v>mar/2020</v>
      </c>
      <c r="E17875" s="264">
        <v>43920</v>
      </c>
      <c r="F17875" s="282">
        <v>16100</v>
      </c>
      <c r="G17875" s="282" t="s">
        <v>2229</v>
      </c>
      <c r="H17875" s="265" t="s">
        <v>5176</v>
      </c>
      <c r="I17875" s="280" t="s">
        <v>2190</v>
      </c>
      <c r="J17875" s="265">
        <v>-585</v>
      </c>
      <c r="K17875" s="83" t="str">
        <f>IFERROR(IFERROR(VLOOKUP(I17875,'DE-PARA'!B:D,3,0),VLOOKUP(I17875,'DE-PARA'!C:D,2,0)),"NÃO ENCONTRADO")</f>
        <v>Materiais</v>
      </c>
      <c r="L17875" s="50" t="str">
        <f>VLOOKUP(K17875,'Base -Receita-Despesa'!$B:$AS,1,FALSE)</f>
        <v>Materiais</v>
      </c>
    </row>
    <row r="17876" spans="1:12" x14ac:dyDescent="0.3">
      <c r="A17876" s="82" t="str">
        <f t="shared" si="558"/>
        <v>2020</v>
      </c>
      <c r="B17876" s="260" t="s">
        <v>2228</v>
      </c>
      <c r="C17876" s="261" t="s">
        <v>138</v>
      </c>
      <c r="D17876" s="74" t="str">
        <f t="shared" si="559"/>
        <v>mar/2020</v>
      </c>
      <c r="E17876" s="264">
        <v>43920</v>
      </c>
      <c r="F17876" s="282">
        <v>16099</v>
      </c>
      <c r="G17876" s="282" t="s">
        <v>2229</v>
      </c>
      <c r="H17876" s="265" t="s">
        <v>5176</v>
      </c>
      <c r="I17876" s="280" t="s">
        <v>2190</v>
      </c>
      <c r="J17876" s="266">
        <v>-1706</v>
      </c>
      <c r="K17876" s="83" t="str">
        <f>IFERROR(IFERROR(VLOOKUP(I17876,'DE-PARA'!B:D,3,0),VLOOKUP(I17876,'DE-PARA'!C:D,2,0)),"NÃO ENCONTRADO")</f>
        <v>Materiais</v>
      </c>
      <c r="L17876" s="50" t="str">
        <f>VLOOKUP(K17876,'Base -Receita-Despesa'!$B:$AS,1,FALSE)</f>
        <v>Materiais</v>
      </c>
    </row>
    <row r="17877" spans="1:12" x14ac:dyDescent="0.3">
      <c r="A17877" s="82" t="str">
        <f t="shared" si="558"/>
        <v>2020</v>
      </c>
      <c r="B17877" s="260" t="s">
        <v>2228</v>
      </c>
      <c r="C17877" s="261" t="s">
        <v>138</v>
      </c>
      <c r="D17877" s="74" t="str">
        <f t="shared" si="559"/>
        <v>mar/2020</v>
      </c>
      <c r="E17877" s="264">
        <v>43920</v>
      </c>
      <c r="F17877" s="282" t="s">
        <v>1008</v>
      </c>
      <c r="G17877" s="282" t="s">
        <v>2229</v>
      </c>
      <c r="H17877" s="265" t="s">
        <v>5372</v>
      </c>
      <c r="I17877" s="265" t="s">
        <v>131</v>
      </c>
      <c r="J17877" s="266">
        <v>-3624.44</v>
      </c>
      <c r="K17877" s="83" t="str">
        <f>IFERROR(IFERROR(VLOOKUP(I17877,'DE-PARA'!B:D,3,0),VLOOKUP(I17877,'DE-PARA'!C:D,2,0)),"NÃO ENCONTRADO")</f>
        <v>Pessoal</v>
      </c>
      <c r="L17877" s="50" t="str">
        <f>VLOOKUP(K17877,'Base -Receita-Despesa'!$B:$AS,1,FALSE)</f>
        <v>Pessoal</v>
      </c>
    </row>
    <row r="17878" spans="1:12" x14ac:dyDescent="0.3">
      <c r="A17878" s="82" t="str">
        <f t="shared" si="558"/>
        <v>2020</v>
      </c>
      <c r="B17878" s="260" t="s">
        <v>2228</v>
      </c>
      <c r="C17878" s="261" t="s">
        <v>138</v>
      </c>
      <c r="D17878" s="74" t="str">
        <f t="shared" si="559"/>
        <v>mar/2020</v>
      </c>
      <c r="E17878" s="264">
        <v>43920</v>
      </c>
      <c r="F17878" s="282" t="s">
        <v>1008</v>
      </c>
      <c r="G17878" s="282" t="s">
        <v>2229</v>
      </c>
      <c r="H17878" s="265" t="s">
        <v>4778</v>
      </c>
      <c r="I17878" s="265" t="s">
        <v>131</v>
      </c>
      <c r="J17878" s="266">
        <v>-4340.17</v>
      </c>
      <c r="K17878" s="83" t="str">
        <f>IFERROR(IFERROR(VLOOKUP(I17878,'DE-PARA'!B:D,3,0),VLOOKUP(I17878,'DE-PARA'!C:D,2,0)),"NÃO ENCONTRADO")</f>
        <v>Pessoal</v>
      </c>
      <c r="L17878" s="50" t="str">
        <f>VLOOKUP(K17878,'Base -Receita-Despesa'!$B:$AS,1,FALSE)</f>
        <v>Pessoal</v>
      </c>
    </row>
    <row r="17879" spans="1:12" x14ac:dyDescent="0.3">
      <c r="A17879" s="82" t="str">
        <f t="shared" si="558"/>
        <v>2020</v>
      </c>
      <c r="B17879" s="260" t="s">
        <v>2228</v>
      </c>
      <c r="C17879" s="261" t="s">
        <v>138</v>
      </c>
      <c r="D17879" s="74" t="str">
        <f t="shared" si="559"/>
        <v>mar/2020</v>
      </c>
      <c r="E17879" s="264">
        <v>43920</v>
      </c>
      <c r="F17879" s="282" t="s">
        <v>1008</v>
      </c>
      <c r="G17879" s="282" t="s">
        <v>2229</v>
      </c>
      <c r="H17879" s="265" t="s">
        <v>5373</v>
      </c>
      <c r="I17879" s="265" t="s">
        <v>131</v>
      </c>
      <c r="J17879" s="266">
        <v>-6638.46</v>
      </c>
      <c r="K17879" s="83" t="str">
        <f>IFERROR(IFERROR(VLOOKUP(I17879,'DE-PARA'!B:D,3,0),VLOOKUP(I17879,'DE-PARA'!C:D,2,0)),"NÃO ENCONTRADO")</f>
        <v>Pessoal</v>
      </c>
      <c r="L17879" s="50" t="str">
        <f>VLOOKUP(K17879,'Base -Receita-Despesa'!$B:$AS,1,FALSE)</f>
        <v>Pessoal</v>
      </c>
    </row>
    <row r="17880" spans="1:12" x14ac:dyDescent="0.3">
      <c r="A17880" s="82" t="str">
        <f t="shared" si="558"/>
        <v>2020</v>
      </c>
      <c r="B17880" s="260" t="s">
        <v>2228</v>
      </c>
      <c r="C17880" s="261" t="s">
        <v>138</v>
      </c>
      <c r="D17880" s="74" t="str">
        <f t="shared" si="559"/>
        <v>mar/2020</v>
      </c>
      <c r="E17880" s="264">
        <v>43920</v>
      </c>
      <c r="F17880" s="282" t="s">
        <v>1008</v>
      </c>
      <c r="G17880" s="282" t="s">
        <v>2229</v>
      </c>
      <c r="H17880" s="265" t="s">
        <v>1044</v>
      </c>
      <c r="I17880" s="265" t="s">
        <v>131</v>
      </c>
      <c r="J17880" s="266">
        <v>-2774.62</v>
      </c>
      <c r="K17880" s="83" t="str">
        <f>IFERROR(IFERROR(VLOOKUP(I17880,'DE-PARA'!B:D,3,0),VLOOKUP(I17880,'DE-PARA'!C:D,2,0)),"NÃO ENCONTRADO")</f>
        <v>Pessoal</v>
      </c>
      <c r="L17880" s="50" t="str">
        <f>VLOOKUP(K17880,'Base -Receita-Despesa'!$B:$AS,1,FALSE)</f>
        <v>Pessoal</v>
      </c>
    </row>
    <row r="17881" spans="1:12" x14ac:dyDescent="0.3">
      <c r="A17881" s="82" t="str">
        <f t="shared" si="558"/>
        <v>2020</v>
      </c>
      <c r="B17881" s="260" t="s">
        <v>2228</v>
      </c>
      <c r="C17881" s="261" t="s">
        <v>138</v>
      </c>
      <c r="D17881" s="74" t="str">
        <f t="shared" si="559"/>
        <v>mar/2020</v>
      </c>
      <c r="E17881" s="264">
        <v>43920</v>
      </c>
      <c r="F17881" s="282" t="s">
        <v>1008</v>
      </c>
      <c r="G17881" s="282" t="s">
        <v>2229</v>
      </c>
      <c r="H17881" s="265" t="s">
        <v>2264</v>
      </c>
      <c r="I17881" s="265" t="s">
        <v>131</v>
      </c>
      <c r="J17881" s="266">
        <v>-4663.72</v>
      </c>
      <c r="K17881" s="83" t="str">
        <f>IFERROR(IFERROR(VLOOKUP(I17881,'DE-PARA'!B:D,3,0),VLOOKUP(I17881,'DE-PARA'!C:D,2,0)),"NÃO ENCONTRADO")</f>
        <v>Pessoal</v>
      </c>
      <c r="L17881" s="50" t="str">
        <f>VLOOKUP(K17881,'Base -Receita-Despesa'!$B:$AS,1,FALSE)</f>
        <v>Pessoal</v>
      </c>
    </row>
    <row r="17882" spans="1:12" x14ac:dyDescent="0.3">
      <c r="A17882" s="82" t="str">
        <f t="shared" si="558"/>
        <v>2020</v>
      </c>
      <c r="B17882" s="260" t="s">
        <v>2228</v>
      </c>
      <c r="C17882" s="261" t="s">
        <v>138</v>
      </c>
      <c r="D17882" s="74" t="str">
        <f t="shared" si="559"/>
        <v>mar/2020</v>
      </c>
      <c r="E17882" s="264">
        <v>43920</v>
      </c>
      <c r="F17882" s="282" t="s">
        <v>1261</v>
      </c>
      <c r="G17882" s="282" t="s">
        <v>2229</v>
      </c>
      <c r="H17882" s="265" t="s">
        <v>2250</v>
      </c>
      <c r="I17882" s="265" t="s">
        <v>135</v>
      </c>
      <c r="J17882" s="265">
        <v>-9.5</v>
      </c>
      <c r="K17882" s="83" t="str">
        <f>IFERROR(IFERROR(VLOOKUP(I17882,'DE-PARA'!B:D,3,0),VLOOKUP(I17882,'DE-PARA'!C:D,2,0)),"NÃO ENCONTRADO")</f>
        <v>Outras Saídas</v>
      </c>
      <c r="L17882" s="50" t="str">
        <f>VLOOKUP(K17882,'Base -Receita-Despesa'!$B:$AS,1,FALSE)</f>
        <v>Outras Saídas</v>
      </c>
    </row>
    <row r="17883" spans="1:12" x14ac:dyDescent="0.3">
      <c r="A17883" s="82" t="str">
        <f t="shared" si="558"/>
        <v>2020</v>
      </c>
      <c r="B17883" s="260" t="s">
        <v>2228</v>
      </c>
      <c r="C17883" s="261" t="s">
        <v>138</v>
      </c>
      <c r="D17883" s="74" t="str">
        <f t="shared" si="559"/>
        <v>mar/2020</v>
      </c>
      <c r="E17883" s="264">
        <v>43920</v>
      </c>
      <c r="F17883" s="282" t="s">
        <v>1261</v>
      </c>
      <c r="G17883" s="282" t="s">
        <v>2229</v>
      </c>
      <c r="H17883" s="265" t="s">
        <v>2250</v>
      </c>
      <c r="I17883" s="265" t="s">
        <v>135</v>
      </c>
      <c r="J17883" s="265">
        <v>-9.5</v>
      </c>
      <c r="K17883" s="83" t="str">
        <f>IFERROR(IFERROR(VLOOKUP(I17883,'DE-PARA'!B:D,3,0),VLOOKUP(I17883,'DE-PARA'!C:D,2,0)),"NÃO ENCONTRADO")</f>
        <v>Outras Saídas</v>
      </c>
      <c r="L17883" s="50" t="str">
        <f>VLOOKUP(K17883,'Base -Receita-Despesa'!$B:$AS,1,FALSE)</f>
        <v>Outras Saídas</v>
      </c>
    </row>
    <row r="17884" spans="1:12" x14ac:dyDescent="0.3">
      <c r="A17884" s="82" t="str">
        <f t="shared" si="558"/>
        <v>2020</v>
      </c>
      <c r="B17884" s="260" t="s">
        <v>2228</v>
      </c>
      <c r="C17884" s="261" t="s">
        <v>138</v>
      </c>
      <c r="D17884" s="74" t="str">
        <f t="shared" si="559"/>
        <v>mar/2020</v>
      </c>
      <c r="E17884" s="264">
        <v>43920</v>
      </c>
      <c r="F17884" s="282" t="s">
        <v>1008</v>
      </c>
      <c r="G17884" s="282" t="s">
        <v>2229</v>
      </c>
      <c r="H17884" s="265" t="s">
        <v>2672</v>
      </c>
      <c r="I17884" s="265" t="s">
        <v>131</v>
      </c>
      <c r="J17884" s="266">
        <v>-1803.33</v>
      </c>
      <c r="K17884" s="83" t="str">
        <f>IFERROR(IFERROR(VLOOKUP(I17884,'DE-PARA'!B:D,3,0),VLOOKUP(I17884,'DE-PARA'!C:D,2,0)),"NÃO ENCONTRADO")</f>
        <v>Pessoal</v>
      </c>
      <c r="L17884" s="50" t="str">
        <f>VLOOKUP(K17884,'Base -Receita-Despesa'!$B:$AS,1,FALSE)</f>
        <v>Pessoal</v>
      </c>
    </row>
    <row r="17885" spans="1:12" x14ac:dyDescent="0.3">
      <c r="A17885" s="82" t="str">
        <f t="shared" si="558"/>
        <v>2020</v>
      </c>
      <c r="B17885" s="260" t="s">
        <v>2228</v>
      </c>
      <c r="C17885" s="261" t="s">
        <v>138</v>
      </c>
      <c r="D17885" s="74" t="str">
        <f t="shared" si="559"/>
        <v>mar/2020</v>
      </c>
      <c r="E17885" s="264">
        <v>43920</v>
      </c>
      <c r="F17885" s="282" t="s">
        <v>1261</v>
      </c>
      <c r="G17885" s="282" t="s">
        <v>2229</v>
      </c>
      <c r="H17885" s="265" t="s">
        <v>4866</v>
      </c>
      <c r="I17885" s="265" t="s">
        <v>135</v>
      </c>
      <c r="J17885" s="265">
        <v>-1</v>
      </c>
      <c r="K17885" s="83" t="str">
        <f>IFERROR(IFERROR(VLOOKUP(I17885,'DE-PARA'!B:D,3,0),VLOOKUP(I17885,'DE-PARA'!C:D,2,0)),"NÃO ENCONTRADO")</f>
        <v>Outras Saídas</v>
      </c>
      <c r="L17885" s="50" t="str">
        <f>VLOOKUP(K17885,'Base -Receita-Despesa'!$B:$AS,1,FALSE)</f>
        <v>Outras Saídas</v>
      </c>
    </row>
    <row r="17886" spans="1:12" x14ac:dyDescent="0.3">
      <c r="A17886" s="82" t="str">
        <f t="shared" si="558"/>
        <v>2020</v>
      </c>
      <c r="B17886" s="260" t="s">
        <v>2228</v>
      </c>
      <c r="C17886" s="261" t="s">
        <v>138</v>
      </c>
      <c r="D17886" s="74" t="str">
        <f t="shared" si="559"/>
        <v>mar/2020</v>
      </c>
      <c r="E17886" s="264">
        <v>43920</v>
      </c>
      <c r="F17886" s="282" t="s">
        <v>1261</v>
      </c>
      <c r="G17886" s="282" t="s">
        <v>2229</v>
      </c>
      <c r="H17886" s="265" t="s">
        <v>4866</v>
      </c>
      <c r="I17886" s="265" t="s">
        <v>135</v>
      </c>
      <c r="J17886" s="265">
        <v>-1</v>
      </c>
      <c r="K17886" s="83" t="str">
        <f>IFERROR(IFERROR(VLOOKUP(I17886,'DE-PARA'!B:D,3,0),VLOOKUP(I17886,'DE-PARA'!C:D,2,0)),"NÃO ENCONTRADO")</f>
        <v>Outras Saídas</v>
      </c>
      <c r="L17886" s="50" t="str">
        <f>VLOOKUP(K17886,'Base -Receita-Despesa'!$B:$AS,1,FALSE)</f>
        <v>Outras Saídas</v>
      </c>
    </row>
    <row r="17887" spans="1:12" x14ac:dyDescent="0.3">
      <c r="A17887" s="82" t="str">
        <f t="shared" si="558"/>
        <v>2020</v>
      </c>
      <c r="B17887" s="260" t="s">
        <v>2228</v>
      </c>
      <c r="C17887" s="261" t="s">
        <v>138</v>
      </c>
      <c r="D17887" s="74" t="str">
        <f t="shared" si="559"/>
        <v>mar/2020</v>
      </c>
      <c r="E17887" s="264">
        <v>43920</v>
      </c>
      <c r="F17887" s="282" t="s">
        <v>1261</v>
      </c>
      <c r="G17887" s="282" t="s">
        <v>2229</v>
      </c>
      <c r="H17887" s="265" t="s">
        <v>4866</v>
      </c>
      <c r="I17887" s="265" t="s">
        <v>135</v>
      </c>
      <c r="J17887" s="265">
        <v>-1</v>
      </c>
      <c r="K17887" s="83" t="str">
        <f>IFERROR(IFERROR(VLOOKUP(I17887,'DE-PARA'!B:D,3,0),VLOOKUP(I17887,'DE-PARA'!C:D,2,0)),"NÃO ENCONTRADO")</f>
        <v>Outras Saídas</v>
      </c>
      <c r="L17887" s="50" t="str">
        <f>VLOOKUP(K17887,'Base -Receita-Despesa'!$B:$AS,1,FALSE)</f>
        <v>Outras Saídas</v>
      </c>
    </row>
    <row r="17888" spans="1:12" x14ac:dyDescent="0.3">
      <c r="A17888" s="82" t="str">
        <f t="shared" si="558"/>
        <v>2020</v>
      </c>
      <c r="B17888" s="260" t="s">
        <v>2228</v>
      </c>
      <c r="C17888" s="261" t="s">
        <v>138</v>
      </c>
      <c r="D17888" s="74" t="str">
        <f t="shared" si="559"/>
        <v>mar/2020</v>
      </c>
      <c r="E17888" s="264">
        <v>43920</v>
      </c>
      <c r="F17888" s="282" t="s">
        <v>1070</v>
      </c>
      <c r="G17888" s="282" t="s">
        <v>2229</v>
      </c>
      <c r="H17888" s="265" t="s">
        <v>1071</v>
      </c>
      <c r="I17888" s="265" t="s">
        <v>2237</v>
      </c>
      <c r="J17888" s="266">
        <v>38528.089999999997</v>
      </c>
      <c r="K17888" s="83" t="str">
        <f>IFERROR(IFERROR(VLOOKUP(I17888,'DE-PARA'!B:D,3,0),VLOOKUP(I17888,'DE-PARA'!C:D,2,0)),"NÃO ENCONTRADO")</f>
        <v>Entrada Conta Aplicação (+)</v>
      </c>
      <c r="L17888" s="50" t="str">
        <f>VLOOKUP(K17888,'Base -Receita-Despesa'!$B:$AS,1,FALSE)</f>
        <v>ENTRADA CONTA APLICAÇÃO (+)</v>
      </c>
    </row>
    <row r="17889" spans="1:12" x14ac:dyDescent="0.3">
      <c r="A17889" s="82" t="str">
        <f t="shared" si="558"/>
        <v>2020</v>
      </c>
      <c r="B17889" s="260" t="s">
        <v>2240</v>
      </c>
      <c r="C17889" s="261" t="s">
        <v>138</v>
      </c>
      <c r="D17889" s="74" t="str">
        <f t="shared" si="559"/>
        <v>mar/2020</v>
      </c>
      <c r="E17889" s="264">
        <v>43921</v>
      </c>
      <c r="F17889" s="282" t="s">
        <v>161</v>
      </c>
      <c r="G17889" s="282" t="s">
        <v>2229</v>
      </c>
      <c r="H17889" s="265" t="s">
        <v>161</v>
      </c>
      <c r="I17889" s="265" t="s">
        <v>2168</v>
      </c>
      <c r="J17889" s="284">
        <v>809494.99</v>
      </c>
      <c r="K17889" s="83" t="str">
        <f>IFERROR(IFERROR(VLOOKUP(I17889,'DE-PARA'!B:D,3,0),VLOOKUP(I17889,'DE-PARA'!C:D,2,0)),"NÃO ENCONTRADO")</f>
        <v>Repasses Contrato de Gestão</v>
      </c>
      <c r="L17889" s="50" t="str">
        <f>VLOOKUP(K17889,'Base -Receita-Despesa'!$B:$AS,1,FALSE)</f>
        <v>Repasses Contrato de Gestão</v>
      </c>
    </row>
    <row r="17890" spans="1:12" x14ac:dyDescent="0.3">
      <c r="A17890" s="82" t="str">
        <f t="shared" si="558"/>
        <v>2020</v>
      </c>
      <c r="B17890" s="260" t="s">
        <v>2240</v>
      </c>
      <c r="C17890" s="261" t="s">
        <v>138</v>
      </c>
      <c r="D17890" s="74" t="str">
        <f t="shared" si="559"/>
        <v>mar/2020</v>
      </c>
      <c r="E17890" s="264">
        <v>43921</v>
      </c>
      <c r="F17890" s="282" t="s">
        <v>161</v>
      </c>
      <c r="G17890" s="282" t="s">
        <v>2229</v>
      </c>
      <c r="H17890" s="265" t="s">
        <v>161</v>
      </c>
      <c r="I17890" s="265" t="s">
        <v>2168</v>
      </c>
      <c r="J17890" s="284">
        <v>53866.17</v>
      </c>
      <c r="K17890" s="83" t="str">
        <f>IFERROR(IFERROR(VLOOKUP(I17890,'DE-PARA'!B:D,3,0),VLOOKUP(I17890,'DE-PARA'!C:D,2,0)),"NÃO ENCONTRADO")</f>
        <v>Repasses Contrato de Gestão</v>
      </c>
      <c r="L17890" s="50" t="str">
        <f>VLOOKUP(K17890,'Base -Receita-Despesa'!$B:$AS,1,FALSE)</f>
        <v>Repasses Contrato de Gestão</v>
      </c>
    </row>
    <row r="17891" spans="1:12" x14ac:dyDescent="0.3">
      <c r="A17891" s="82" t="str">
        <f t="shared" si="558"/>
        <v>2020</v>
      </c>
      <c r="B17891" s="260" t="s">
        <v>2240</v>
      </c>
      <c r="C17891" s="261" t="s">
        <v>138</v>
      </c>
      <c r="D17891" s="74" t="str">
        <f t="shared" si="559"/>
        <v>mar/2020</v>
      </c>
      <c r="E17891" s="264">
        <v>43921</v>
      </c>
      <c r="F17891" s="282" t="s">
        <v>5127</v>
      </c>
      <c r="G17891" s="282" t="s">
        <v>2229</v>
      </c>
      <c r="H17891" s="265" t="s">
        <v>2251</v>
      </c>
      <c r="I17891" s="265" t="s">
        <v>126</v>
      </c>
      <c r="J17891" s="284">
        <v>-500000</v>
      </c>
      <c r="K17891" s="83" t="str">
        <f>IFERROR(IFERROR(VLOOKUP(I17891,'DE-PARA'!B:D,3,0),VLOOKUP(I17891,'DE-PARA'!C:D,2,0)),"NÃO ENCONTRADO")</f>
        <v>TEV – Transferências Entre Contas (Entradas)</v>
      </c>
      <c r="L17891" s="50" t="str">
        <f>VLOOKUP(K17891,'Base -Receita-Despesa'!$B:$AS,1,FALSE)</f>
        <v>TEV – Transferências Entre Contas (Entradas)</v>
      </c>
    </row>
    <row r="17892" spans="1:12" x14ac:dyDescent="0.3">
      <c r="A17892" s="82" t="str">
        <f t="shared" si="558"/>
        <v>2020</v>
      </c>
      <c r="B17892" s="260" t="s">
        <v>2228</v>
      </c>
      <c r="C17892" s="261" t="s">
        <v>138</v>
      </c>
      <c r="D17892" s="74" t="str">
        <f t="shared" si="559"/>
        <v>mar/2020</v>
      </c>
      <c r="E17892" s="264">
        <v>43921</v>
      </c>
      <c r="F17892" s="282" t="s">
        <v>5127</v>
      </c>
      <c r="G17892" s="282" t="s">
        <v>2229</v>
      </c>
      <c r="H17892" s="265" t="s">
        <v>2251</v>
      </c>
      <c r="I17892" s="265" t="s">
        <v>126</v>
      </c>
      <c r="J17892" s="266">
        <v>500000</v>
      </c>
      <c r="K17892" s="83" t="str">
        <f>IFERROR(IFERROR(VLOOKUP(I17892,'DE-PARA'!B:D,3,0),VLOOKUP(I17892,'DE-PARA'!C:D,2,0)),"NÃO ENCONTRADO")</f>
        <v>TEV – Transferências Entre Contas (Entradas)</v>
      </c>
      <c r="L17892" s="50" t="str">
        <f>VLOOKUP(K17892,'Base -Receita-Despesa'!$B:$AS,1,FALSE)</f>
        <v>TEV – Transferências Entre Contas (Entradas)</v>
      </c>
    </row>
    <row r="17893" spans="1:12" x14ac:dyDescent="0.3">
      <c r="A17893" s="82" t="str">
        <f t="shared" si="558"/>
        <v>2020</v>
      </c>
      <c r="B17893" s="260" t="s">
        <v>2228</v>
      </c>
      <c r="C17893" s="261" t="s">
        <v>138</v>
      </c>
      <c r="D17893" s="74" t="str">
        <f t="shared" si="559"/>
        <v>mar/2020</v>
      </c>
      <c r="E17893" s="264">
        <v>43921</v>
      </c>
      <c r="F17893" s="282">
        <v>7627</v>
      </c>
      <c r="G17893" s="282" t="s">
        <v>2229</v>
      </c>
      <c r="H17893" s="265" t="s">
        <v>4691</v>
      </c>
      <c r="I17893" s="265" t="s">
        <v>2207</v>
      </c>
      <c r="J17893" s="266">
        <v>-3500</v>
      </c>
      <c r="K17893" s="83" t="str">
        <f>IFERROR(IFERROR(VLOOKUP(I17893,'DE-PARA'!B:D,3,0),VLOOKUP(I17893,'DE-PARA'!C:D,2,0)),"NÃO ENCONTRADO")</f>
        <v>Serviços</v>
      </c>
      <c r="L17893" s="50" t="str">
        <f>VLOOKUP(K17893,'Base -Receita-Despesa'!$B:$AS,1,FALSE)</f>
        <v>Serviços</v>
      </c>
    </row>
    <row r="17894" spans="1:12" x14ac:dyDescent="0.3">
      <c r="A17894" s="82" t="str">
        <f t="shared" si="558"/>
        <v>2020</v>
      </c>
      <c r="B17894" s="260" t="s">
        <v>2228</v>
      </c>
      <c r="C17894" s="261" t="s">
        <v>138</v>
      </c>
      <c r="D17894" s="74" t="str">
        <f t="shared" si="559"/>
        <v>mar/2020</v>
      </c>
      <c r="E17894" s="264">
        <v>43921</v>
      </c>
      <c r="F17894" s="282">
        <v>20465</v>
      </c>
      <c r="G17894" s="282" t="s">
        <v>2229</v>
      </c>
      <c r="H17894" s="265" t="s">
        <v>5150</v>
      </c>
      <c r="I17894" s="265" t="s">
        <v>2204</v>
      </c>
      <c r="J17894" s="266">
        <v>-3144.56</v>
      </c>
      <c r="K17894" s="83" t="str">
        <f>IFERROR(IFERROR(VLOOKUP(I17894,'DE-PARA'!B:D,3,0),VLOOKUP(I17894,'DE-PARA'!C:D,2,0)),"NÃO ENCONTRADO")</f>
        <v>Serviços</v>
      </c>
      <c r="L17894" s="50" t="str">
        <f>VLOOKUP(K17894,'Base -Receita-Despesa'!$B:$AS,1,FALSE)</f>
        <v>Serviços</v>
      </c>
    </row>
    <row r="17895" spans="1:12" x14ac:dyDescent="0.3">
      <c r="A17895" s="82" t="str">
        <f t="shared" si="558"/>
        <v>2020</v>
      </c>
      <c r="B17895" s="260" t="s">
        <v>2228</v>
      </c>
      <c r="C17895" s="261" t="s">
        <v>138</v>
      </c>
      <c r="D17895" s="74" t="str">
        <f t="shared" si="559"/>
        <v>mar/2020</v>
      </c>
      <c r="E17895" s="264">
        <v>43921</v>
      </c>
      <c r="F17895" s="282">
        <v>879</v>
      </c>
      <c r="G17895" s="282" t="s">
        <v>2229</v>
      </c>
      <c r="H17895" s="265" t="s">
        <v>5177</v>
      </c>
      <c r="I17895" s="265" t="s">
        <v>157</v>
      </c>
      <c r="J17895" s="265">
        <v>-930</v>
      </c>
      <c r="K17895" s="83" t="str">
        <f>IFERROR(IFERROR(VLOOKUP(I17895,'DE-PARA'!B:D,3,0),VLOOKUP(I17895,'DE-PARA'!C:D,2,0)),"NÃO ENCONTRADO")</f>
        <v>Materiais</v>
      </c>
      <c r="L17895" s="50" t="str">
        <f>VLOOKUP(K17895,'Base -Receita-Despesa'!$B:$AS,1,FALSE)</f>
        <v>Materiais</v>
      </c>
    </row>
    <row r="17896" spans="1:12" x14ac:dyDescent="0.3">
      <c r="A17896" s="82" t="str">
        <f t="shared" si="558"/>
        <v>2020</v>
      </c>
      <c r="B17896" s="260" t="s">
        <v>2228</v>
      </c>
      <c r="C17896" s="261" t="s">
        <v>138</v>
      </c>
      <c r="D17896" s="74" t="str">
        <f t="shared" si="559"/>
        <v>mar/2020</v>
      </c>
      <c r="E17896" s="264">
        <v>43921</v>
      </c>
      <c r="F17896" s="282">
        <v>56810</v>
      </c>
      <c r="G17896" s="282" t="s">
        <v>2229</v>
      </c>
      <c r="H17896" s="265" t="s">
        <v>5306</v>
      </c>
      <c r="I17896" s="280" t="s">
        <v>2188</v>
      </c>
      <c r="J17896" s="265">
        <v>-177.3</v>
      </c>
      <c r="K17896" s="83" t="str">
        <f>IFERROR(IFERROR(VLOOKUP(I17896,'DE-PARA'!B:D,3,0),VLOOKUP(I17896,'DE-PARA'!C:D,2,0)),"NÃO ENCONTRADO")</f>
        <v>Materiais</v>
      </c>
      <c r="L17896" s="50" t="str">
        <f>VLOOKUP(K17896,'Base -Receita-Despesa'!$B:$AS,1,FALSE)</f>
        <v>Materiais</v>
      </c>
    </row>
    <row r="17897" spans="1:12" x14ac:dyDescent="0.3">
      <c r="A17897" s="82" t="str">
        <f t="shared" si="558"/>
        <v>2020</v>
      </c>
      <c r="B17897" s="260" t="s">
        <v>2228</v>
      </c>
      <c r="C17897" s="261" t="s">
        <v>138</v>
      </c>
      <c r="D17897" s="74" t="str">
        <f t="shared" si="559"/>
        <v>mar/2020</v>
      </c>
      <c r="E17897" s="264">
        <v>43921</v>
      </c>
      <c r="F17897" s="282">
        <v>38386</v>
      </c>
      <c r="G17897" s="282" t="s">
        <v>2229</v>
      </c>
      <c r="H17897" s="265" t="s">
        <v>5374</v>
      </c>
      <c r="I17897" s="280" t="s">
        <v>2182</v>
      </c>
      <c r="J17897" s="266">
        <v>-3780</v>
      </c>
      <c r="K17897" s="83" t="str">
        <f>IFERROR(IFERROR(VLOOKUP(I17897,'DE-PARA'!B:D,3,0),VLOOKUP(I17897,'DE-PARA'!C:D,2,0)),"NÃO ENCONTRADO")</f>
        <v>Materiais</v>
      </c>
      <c r="L17897" s="50" t="str">
        <f>VLOOKUP(K17897,'Base -Receita-Despesa'!$B:$AS,1,FALSE)</f>
        <v>Materiais</v>
      </c>
    </row>
    <row r="17898" spans="1:12" x14ac:dyDescent="0.3">
      <c r="A17898" s="82" t="str">
        <f t="shared" ref="A17898:A17961" si="560">IF(K17898="NÃO ENCONTRADO",0,RIGHT(D17898,4))</f>
        <v>2020</v>
      </c>
      <c r="B17898" s="260" t="s">
        <v>2228</v>
      </c>
      <c r="C17898" s="261" t="s">
        <v>138</v>
      </c>
      <c r="D17898" s="74" t="str">
        <f t="shared" si="559"/>
        <v>mar/2020</v>
      </c>
      <c r="E17898" s="264">
        <v>43921</v>
      </c>
      <c r="F17898" s="282">
        <v>249</v>
      </c>
      <c r="G17898" s="282" t="s">
        <v>2229</v>
      </c>
      <c r="H17898" s="265" t="s">
        <v>5365</v>
      </c>
      <c r="I17898" s="265" t="s">
        <v>2182</v>
      </c>
      <c r="J17898" s="266">
        <v>-6000</v>
      </c>
      <c r="K17898" s="83" t="str">
        <f>IFERROR(IFERROR(VLOOKUP(I17898,'DE-PARA'!B:D,3,0),VLOOKUP(I17898,'DE-PARA'!C:D,2,0)),"NÃO ENCONTRADO")</f>
        <v>Materiais</v>
      </c>
      <c r="L17898" s="50" t="str">
        <f>VLOOKUP(K17898,'Base -Receita-Despesa'!$B:$AS,1,FALSE)</f>
        <v>Materiais</v>
      </c>
    </row>
    <row r="17899" spans="1:12" x14ac:dyDescent="0.3">
      <c r="A17899" s="82" t="str">
        <f t="shared" si="560"/>
        <v>2020</v>
      </c>
      <c r="B17899" s="260" t="s">
        <v>2228</v>
      </c>
      <c r="C17899" s="261" t="s">
        <v>138</v>
      </c>
      <c r="D17899" s="74" t="str">
        <f t="shared" si="559"/>
        <v>mar/2020</v>
      </c>
      <c r="E17899" s="264">
        <v>43921</v>
      </c>
      <c r="F17899" s="282" t="s">
        <v>1261</v>
      </c>
      <c r="G17899" s="282" t="s">
        <v>2229</v>
      </c>
      <c r="H17899" s="265" t="s">
        <v>2250</v>
      </c>
      <c r="I17899" s="265" t="s">
        <v>135</v>
      </c>
      <c r="J17899" s="265">
        <v>-9.5</v>
      </c>
      <c r="K17899" s="83" t="str">
        <f>IFERROR(IFERROR(VLOOKUP(I17899,'DE-PARA'!B:D,3,0),VLOOKUP(I17899,'DE-PARA'!C:D,2,0)),"NÃO ENCONTRADO")</f>
        <v>Outras Saídas</v>
      </c>
      <c r="L17899" s="50" t="str">
        <f>VLOOKUP(K17899,'Base -Receita-Despesa'!$B:$AS,1,FALSE)</f>
        <v>Outras Saídas</v>
      </c>
    </row>
    <row r="17900" spans="1:12" x14ac:dyDescent="0.3">
      <c r="A17900" s="82" t="str">
        <f t="shared" si="560"/>
        <v>2020</v>
      </c>
      <c r="B17900" s="260" t="s">
        <v>2228</v>
      </c>
      <c r="C17900" s="261" t="s">
        <v>138</v>
      </c>
      <c r="D17900" s="74" t="str">
        <f t="shared" si="559"/>
        <v>mar/2020</v>
      </c>
      <c r="E17900" s="264">
        <v>43921</v>
      </c>
      <c r="F17900" s="282" t="s">
        <v>1261</v>
      </c>
      <c r="G17900" s="282" t="s">
        <v>2229</v>
      </c>
      <c r="H17900" s="265" t="s">
        <v>2250</v>
      </c>
      <c r="I17900" s="265" t="s">
        <v>135</v>
      </c>
      <c r="J17900" s="265">
        <v>-9.5</v>
      </c>
      <c r="K17900" s="83" t="str">
        <f>IFERROR(IFERROR(VLOOKUP(I17900,'DE-PARA'!B:D,3,0),VLOOKUP(I17900,'DE-PARA'!C:D,2,0)),"NÃO ENCONTRADO")</f>
        <v>Outras Saídas</v>
      </c>
      <c r="L17900" s="50" t="str">
        <f>VLOOKUP(K17900,'Base -Receita-Despesa'!$B:$AS,1,FALSE)</f>
        <v>Outras Saídas</v>
      </c>
    </row>
    <row r="17901" spans="1:12" x14ac:dyDescent="0.3">
      <c r="A17901" s="82" t="str">
        <f t="shared" si="560"/>
        <v>2020</v>
      </c>
      <c r="B17901" s="260" t="s">
        <v>2228</v>
      </c>
      <c r="C17901" s="261" t="s">
        <v>138</v>
      </c>
      <c r="D17901" s="74" t="str">
        <f t="shared" si="559"/>
        <v>mar/2020</v>
      </c>
      <c r="E17901" s="264">
        <v>43921</v>
      </c>
      <c r="F17901" s="282" t="s">
        <v>1261</v>
      </c>
      <c r="G17901" s="282" t="s">
        <v>2229</v>
      </c>
      <c r="H17901" s="265" t="s">
        <v>2250</v>
      </c>
      <c r="I17901" s="265" t="s">
        <v>135</v>
      </c>
      <c r="J17901" s="265">
        <v>-9.5</v>
      </c>
      <c r="K17901" s="83" t="str">
        <f>IFERROR(IFERROR(VLOOKUP(I17901,'DE-PARA'!B:D,3,0),VLOOKUP(I17901,'DE-PARA'!C:D,2,0)),"NÃO ENCONTRADO")</f>
        <v>Outras Saídas</v>
      </c>
      <c r="L17901" s="50" t="str">
        <f>VLOOKUP(K17901,'Base -Receita-Despesa'!$B:$AS,1,FALSE)</f>
        <v>Outras Saídas</v>
      </c>
    </row>
    <row r="17902" spans="1:12" x14ac:dyDescent="0.3">
      <c r="A17902" s="82" t="str">
        <f t="shared" si="560"/>
        <v>2020</v>
      </c>
      <c r="B17902" s="260" t="s">
        <v>2228</v>
      </c>
      <c r="C17902" s="261" t="s">
        <v>138</v>
      </c>
      <c r="D17902" s="74" t="str">
        <f t="shared" si="559"/>
        <v>mar/2020</v>
      </c>
      <c r="E17902" s="264">
        <v>43921</v>
      </c>
      <c r="F17902" s="282" t="s">
        <v>1261</v>
      </c>
      <c r="G17902" s="282" t="s">
        <v>2229</v>
      </c>
      <c r="H17902" s="265" t="s">
        <v>2250</v>
      </c>
      <c r="I17902" s="265" t="s">
        <v>135</v>
      </c>
      <c r="J17902" s="265">
        <v>-9.5</v>
      </c>
      <c r="K17902" s="83" t="str">
        <f>IFERROR(IFERROR(VLOOKUP(I17902,'DE-PARA'!B:D,3,0),VLOOKUP(I17902,'DE-PARA'!C:D,2,0)),"NÃO ENCONTRADO")</f>
        <v>Outras Saídas</v>
      </c>
      <c r="L17902" s="50" t="str">
        <f>VLOOKUP(K17902,'Base -Receita-Despesa'!$B:$AS,1,FALSE)</f>
        <v>Outras Saídas</v>
      </c>
    </row>
    <row r="17903" spans="1:12" x14ac:dyDescent="0.3">
      <c r="A17903" s="82" t="str">
        <f t="shared" si="560"/>
        <v>2020</v>
      </c>
      <c r="B17903" s="260" t="s">
        <v>2228</v>
      </c>
      <c r="C17903" s="261" t="s">
        <v>138</v>
      </c>
      <c r="D17903" s="74" t="str">
        <f t="shared" si="559"/>
        <v>mar/2020</v>
      </c>
      <c r="E17903" s="264">
        <v>43921</v>
      </c>
      <c r="F17903" s="282" t="s">
        <v>1261</v>
      </c>
      <c r="G17903" s="282" t="s">
        <v>2229</v>
      </c>
      <c r="H17903" s="265" t="s">
        <v>2250</v>
      </c>
      <c r="I17903" s="265" t="s">
        <v>135</v>
      </c>
      <c r="J17903" s="265">
        <v>-9.5</v>
      </c>
      <c r="K17903" s="83" t="str">
        <f>IFERROR(IFERROR(VLOOKUP(I17903,'DE-PARA'!B:D,3,0),VLOOKUP(I17903,'DE-PARA'!C:D,2,0)),"NÃO ENCONTRADO")</f>
        <v>Outras Saídas</v>
      </c>
      <c r="L17903" s="50" t="str">
        <f>VLOOKUP(K17903,'Base -Receita-Despesa'!$B:$AS,1,FALSE)</f>
        <v>Outras Saídas</v>
      </c>
    </row>
    <row r="17904" spans="1:12" x14ac:dyDescent="0.3">
      <c r="A17904" s="82" t="str">
        <f t="shared" si="560"/>
        <v>2020</v>
      </c>
      <c r="B17904" s="260" t="s">
        <v>2240</v>
      </c>
      <c r="C17904" s="261" t="s">
        <v>138</v>
      </c>
      <c r="D17904" s="74" t="str">
        <f t="shared" si="559"/>
        <v>mar/2020</v>
      </c>
      <c r="E17904" s="264">
        <v>43921</v>
      </c>
      <c r="F17904" s="282" t="s">
        <v>5181</v>
      </c>
      <c r="G17904" s="282" t="s">
        <v>2229</v>
      </c>
      <c r="H17904" s="265" t="s">
        <v>5375</v>
      </c>
      <c r="I17904" s="265" t="s">
        <v>2171</v>
      </c>
      <c r="J17904" s="284">
        <v>6409.67</v>
      </c>
      <c r="K17904" s="83" t="str">
        <f>IFERROR(IFERROR(VLOOKUP(I17904,'DE-PARA'!B:D,3,0),VLOOKUP(I17904,'DE-PARA'!C:D,2,0)),"NÃO ENCONTRADO")</f>
        <v>Rendimentos sobre Aplicações Financeiras</v>
      </c>
      <c r="L17904" s="50" t="str">
        <f>VLOOKUP(K17904,'Base -Receita-Despesa'!$B:$AS,1,FALSE)</f>
        <v>Rendimentos sobre Aplicações Financeiras</v>
      </c>
    </row>
    <row r="17905" spans="1:12" x14ac:dyDescent="0.3">
      <c r="A17905" s="82" t="str">
        <f t="shared" si="560"/>
        <v>2020</v>
      </c>
      <c r="B17905" s="260" t="s">
        <v>2228</v>
      </c>
      <c r="C17905" s="261" t="s">
        <v>138</v>
      </c>
      <c r="D17905" s="74" t="str">
        <f t="shared" si="559"/>
        <v>mar/2020</v>
      </c>
      <c r="E17905" s="264">
        <v>43921</v>
      </c>
      <c r="F17905" s="282" t="s">
        <v>5181</v>
      </c>
      <c r="G17905" s="282" t="s">
        <v>2229</v>
      </c>
      <c r="H17905" s="265" t="s">
        <v>5375</v>
      </c>
      <c r="I17905" s="265" t="s">
        <v>2171</v>
      </c>
      <c r="J17905" s="266">
        <v>1069.51</v>
      </c>
      <c r="K17905" s="83" t="str">
        <f>IFERROR(IFERROR(VLOOKUP(I17905,'DE-PARA'!B:D,3,0),VLOOKUP(I17905,'DE-PARA'!C:D,2,0)),"NÃO ENCONTRADO")</f>
        <v>Rendimentos sobre Aplicações Financeiras</v>
      </c>
      <c r="L17905" s="50" t="str">
        <f>VLOOKUP(K17905,'Base -Receita-Despesa'!$B:$AS,1,FALSE)</f>
        <v>Rendimentos sobre Aplicações Financeiras</v>
      </c>
    </row>
    <row r="17906" spans="1:12" x14ac:dyDescent="0.3">
      <c r="A17906" s="82" t="str">
        <f t="shared" si="560"/>
        <v>2020</v>
      </c>
      <c r="B17906" s="260" t="s">
        <v>2240</v>
      </c>
      <c r="C17906" s="261" t="s">
        <v>138</v>
      </c>
      <c r="D17906" s="74" t="str">
        <f t="shared" si="559"/>
        <v>abr/2020</v>
      </c>
      <c r="E17906" s="264">
        <v>43922</v>
      </c>
      <c r="F17906" s="282" t="s">
        <v>5127</v>
      </c>
      <c r="G17906" s="282" t="s">
        <v>2229</v>
      </c>
      <c r="H17906" s="265" t="s">
        <v>2251</v>
      </c>
      <c r="I17906" s="265" t="s">
        <v>126</v>
      </c>
      <c r="J17906" s="284">
        <v>-500000</v>
      </c>
      <c r="K17906" s="83" t="str">
        <f>IFERROR(IFERROR(VLOOKUP(I17906,'DE-PARA'!B:D,3,0),VLOOKUP(I17906,'DE-PARA'!C:D,2,0)),"NÃO ENCONTRADO")</f>
        <v>TEV – Transferências Entre Contas (Entradas)</v>
      </c>
      <c r="L17906" s="50" t="str">
        <f>VLOOKUP(K17906,'Base -Receita-Despesa'!$B:$AS,1,FALSE)</f>
        <v>TEV – Transferências Entre Contas (Entradas)</v>
      </c>
    </row>
    <row r="17907" spans="1:12" x14ac:dyDescent="0.3">
      <c r="A17907" s="82" t="str">
        <f t="shared" si="560"/>
        <v>2020</v>
      </c>
      <c r="B17907" s="260" t="s">
        <v>2240</v>
      </c>
      <c r="C17907" s="261" t="s">
        <v>138</v>
      </c>
      <c r="D17907" s="74" t="str">
        <f t="shared" si="559"/>
        <v>abr/2020</v>
      </c>
      <c r="E17907" s="264">
        <v>43922</v>
      </c>
      <c r="F17907" s="282" t="s">
        <v>1070</v>
      </c>
      <c r="G17907" s="282" t="s">
        <v>2229</v>
      </c>
      <c r="H17907" s="265" t="s">
        <v>1071</v>
      </c>
      <c r="I17907" s="265" t="s">
        <v>2237</v>
      </c>
      <c r="J17907" s="284">
        <v>136638.84</v>
      </c>
      <c r="K17907" s="83" t="str">
        <f>IFERROR(IFERROR(VLOOKUP(I17907,'DE-PARA'!B:D,3,0),VLOOKUP(I17907,'DE-PARA'!C:D,2,0)),"NÃO ENCONTRADO")</f>
        <v>Entrada Conta Aplicação (+)</v>
      </c>
      <c r="L17907" s="50" t="str">
        <f>VLOOKUP(K17907,'Base -Receita-Despesa'!$B:$AS,1,FALSE)</f>
        <v>ENTRADA CONTA APLICAÇÃO (+)</v>
      </c>
    </row>
    <row r="17908" spans="1:12" x14ac:dyDescent="0.3">
      <c r="A17908" s="82" t="str">
        <f t="shared" si="560"/>
        <v>2020</v>
      </c>
      <c r="B17908" s="260" t="s">
        <v>2228</v>
      </c>
      <c r="C17908" s="261" t="s">
        <v>138</v>
      </c>
      <c r="D17908" s="74" t="str">
        <f t="shared" si="559"/>
        <v>abr/2020</v>
      </c>
      <c r="E17908" s="264">
        <v>43922</v>
      </c>
      <c r="F17908" s="282" t="s">
        <v>5130</v>
      </c>
      <c r="G17908" s="282" t="s">
        <v>2229</v>
      </c>
      <c r="H17908" s="265" t="s">
        <v>72</v>
      </c>
      <c r="I17908" s="265" t="s">
        <v>1064</v>
      </c>
      <c r="J17908" s="266">
        <v>-947400</v>
      </c>
      <c r="K17908" s="83" t="str">
        <f>IFERROR(IFERROR(VLOOKUP(I17908,'DE-PARA'!B:D,3,0),VLOOKUP(I17908,'DE-PARA'!C:D,2,0)),"NÃO ENCONTRADO")</f>
        <v>Saídas Da C/A Por Regates (-)</v>
      </c>
      <c r="L17908" s="50" t="str">
        <f>VLOOKUP(K17908,'Base -Receita-Despesa'!$B:$AS,1,FALSE)</f>
        <v>SAÍDAS DA C/A POR REGATES (-)</v>
      </c>
    </row>
    <row r="17909" spans="1:12" x14ac:dyDescent="0.3">
      <c r="A17909" s="82" t="str">
        <f t="shared" si="560"/>
        <v>2020</v>
      </c>
      <c r="B17909" s="260" t="s">
        <v>2228</v>
      </c>
      <c r="C17909" s="261" t="s">
        <v>138</v>
      </c>
      <c r="D17909" s="74" t="str">
        <f t="shared" si="559"/>
        <v>abr/2020</v>
      </c>
      <c r="E17909" s="264">
        <v>43922</v>
      </c>
      <c r="F17909" s="282" t="s">
        <v>5127</v>
      </c>
      <c r="G17909" s="282" t="s">
        <v>2229</v>
      </c>
      <c r="H17909" s="265" t="s">
        <v>2251</v>
      </c>
      <c r="I17909" s="265" t="s">
        <v>126</v>
      </c>
      <c r="J17909" s="266">
        <v>500000</v>
      </c>
      <c r="K17909" s="83" t="str">
        <f>IFERROR(IFERROR(VLOOKUP(I17909,'DE-PARA'!B:D,3,0),VLOOKUP(I17909,'DE-PARA'!C:D,2,0)),"NÃO ENCONTRADO")</f>
        <v>TEV – Transferências Entre Contas (Entradas)</v>
      </c>
      <c r="L17909" s="50" t="str">
        <f>VLOOKUP(K17909,'Base -Receita-Despesa'!$B:$AS,1,FALSE)</f>
        <v>TEV – Transferências Entre Contas (Entradas)</v>
      </c>
    </row>
    <row r="17910" spans="1:12" x14ac:dyDescent="0.3">
      <c r="A17910" s="82" t="str">
        <f t="shared" si="560"/>
        <v>2020</v>
      </c>
      <c r="B17910" s="260" t="s">
        <v>2228</v>
      </c>
      <c r="C17910" s="261" t="s">
        <v>138</v>
      </c>
      <c r="D17910" s="74" t="str">
        <f t="shared" si="559"/>
        <v>abr/2020</v>
      </c>
      <c r="E17910" s="264">
        <v>43922</v>
      </c>
      <c r="F17910" s="282">
        <v>1274</v>
      </c>
      <c r="G17910" s="282" t="s">
        <v>2229</v>
      </c>
      <c r="H17910" s="265" t="s">
        <v>3467</v>
      </c>
      <c r="I17910" s="265" t="s">
        <v>157</v>
      </c>
      <c r="J17910" s="266">
        <v>-2893.44</v>
      </c>
      <c r="K17910" s="83" t="str">
        <f>IFERROR(IFERROR(VLOOKUP(I17910,'DE-PARA'!B:D,3,0),VLOOKUP(I17910,'DE-PARA'!C:D,2,0)),"NÃO ENCONTRADO")</f>
        <v>Materiais</v>
      </c>
      <c r="L17910" s="50" t="str">
        <f>VLOOKUP(K17910,'Base -Receita-Despesa'!$B:$AS,1,FALSE)</f>
        <v>Materiais</v>
      </c>
    </row>
    <row r="17911" spans="1:12" x14ac:dyDescent="0.3">
      <c r="A17911" s="82" t="str">
        <f t="shared" si="560"/>
        <v>2020</v>
      </c>
      <c r="B17911" s="260" t="s">
        <v>2228</v>
      </c>
      <c r="C17911" s="261" t="s">
        <v>138</v>
      </c>
      <c r="D17911" s="74" t="str">
        <f t="shared" si="559"/>
        <v>abr/2020</v>
      </c>
      <c r="E17911" s="264">
        <v>43922</v>
      </c>
      <c r="F17911" s="282">
        <v>3674</v>
      </c>
      <c r="G17911" s="282" t="s">
        <v>2229</v>
      </c>
      <c r="H17911" s="265" t="s">
        <v>2231</v>
      </c>
      <c r="I17911" s="265" t="s">
        <v>2185</v>
      </c>
      <c r="J17911" s="266">
        <v>-2289.67</v>
      </c>
      <c r="K17911" s="83" t="str">
        <f>IFERROR(IFERROR(VLOOKUP(I17911,'DE-PARA'!B:D,3,0),VLOOKUP(I17911,'DE-PARA'!C:D,2,0)),"NÃO ENCONTRADO")</f>
        <v>Materiais</v>
      </c>
      <c r="L17911" s="50" t="str">
        <f>VLOOKUP(K17911,'Base -Receita-Despesa'!$B:$AS,1,FALSE)</f>
        <v>Materiais</v>
      </c>
    </row>
    <row r="17912" spans="1:12" x14ac:dyDescent="0.3">
      <c r="A17912" s="82" t="str">
        <f t="shared" si="560"/>
        <v>2020</v>
      </c>
      <c r="B17912" s="260" t="s">
        <v>2228</v>
      </c>
      <c r="C17912" s="261" t="s">
        <v>138</v>
      </c>
      <c r="D17912" s="74" t="str">
        <f t="shared" si="559"/>
        <v>abr/2020</v>
      </c>
      <c r="E17912" s="264">
        <v>43922</v>
      </c>
      <c r="F17912" s="282">
        <v>1276</v>
      </c>
      <c r="G17912" s="282" t="s">
        <v>2229</v>
      </c>
      <c r="H17912" s="265" t="s">
        <v>3467</v>
      </c>
      <c r="I17912" s="265" t="s">
        <v>157</v>
      </c>
      <c r="J17912" s="266">
        <v>-9650.25</v>
      </c>
      <c r="K17912" s="83" t="str">
        <f>IFERROR(IFERROR(VLOOKUP(I17912,'DE-PARA'!B:D,3,0),VLOOKUP(I17912,'DE-PARA'!C:D,2,0)),"NÃO ENCONTRADO")</f>
        <v>Materiais</v>
      </c>
      <c r="L17912" s="50" t="str">
        <f>VLOOKUP(K17912,'Base -Receita-Despesa'!$B:$AS,1,FALSE)</f>
        <v>Materiais</v>
      </c>
    </row>
    <row r="17913" spans="1:12" x14ac:dyDescent="0.3">
      <c r="A17913" s="82" t="str">
        <f t="shared" si="560"/>
        <v>2020</v>
      </c>
      <c r="B17913" s="260" t="s">
        <v>2228</v>
      </c>
      <c r="C17913" s="261" t="s">
        <v>138</v>
      </c>
      <c r="D17913" s="74" t="str">
        <f t="shared" si="559"/>
        <v>abr/2020</v>
      </c>
      <c r="E17913" s="264">
        <v>43922</v>
      </c>
      <c r="F17913" s="282">
        <v>1275</v>
      </c>
      <c r="G17913" s="282" t="s">
        <v>2229</v>
      </c>
      <c r="H17913" s="265" t="s">
        <v>3467</v>
      </c>
      <c r="I17913" s="265" t="s">
        <v>157</v>
      </c>
      <c r="J17913" s="266">
        <v>-12732.54</v>
      </c>
      <c r="K17913" s="83" t="str">
        <f>IFERROR(IFERROR(VLOOKUP(I17913,'DE-PARA'!B:D,3,0),VLOOKUP(I17913,'DE-PARA'!C:D,2,0)),"NÃO ENCONTRADO")</f>
        <v>Materiais</v>
      </c>
      <c r="L17913" s="50" t="str">
        <f>VLOOKUP(K17913,'Base -Receita-Despesa'!$B:$AS,1,FALSE)</f>
        <v>Materiais</v>
      </c>
    </row>
    <row r="17914" spans="1:12" x14ac:dyDescent="0.3">
      <c r="A17914" s="82" t="str">
        <f t="shared" si="560"/>
        <v>2020</v>
      </c>
      <c r="B17914" s="260" t="s">
        <v>2228</v>
      </c>
      <c r="C17914" s="261" t="s">
        <v>138</v>
      </c>
      <c r="D17914" s="74" t="str">
        <f t="shared" si="559"/>
        <v>abr/2020</v>
      </c>
      <c r="E17914" s="264">
        <v>43922</v>
      </c>
      <c r="F17914" s="282" t="s">
        <v>1261</v>
      </c>
      <c r="G17914" s="282" t="s">
        <v>2229</v>
      </c>
      <c r="H17914" s="265" t="s">
        <v>262</v>
      </c>
      <c r="I17914" s="265" t="s">
        <v>135</v>
      </c>
      <c r="J17914" s="265">
        <v>-1.23</v>
      </c>
      <c r="K17914" s="83" t="str">
        <f>IFERROR(IFERROR(VLOOKUP(I17914,'DE-PARA'!B:D,3,0),VLOOKUP(I17914,'DE-PARA'!C:D,2,0)),"NÃO ENCONTRADO")</f>
        <v>Outras Saídas</v>
      </c>
      <c r="L17914" s="50" t="str">
        <f>VLOOKUP(K17914,'Base -Receita-Despesa'!$B:$AS,1,FALSE)</f>
        <v>Outras Saídas</v>
      </c>
    </row>
    <row r="17915" spans="1:12" x14ac:dyDescent="0.3">
      <c r="A17915" s="82" t="str">
        <f t="shared" si="560"/>
        <v>2020</v>
      </c>
      <c r="B17915" s="260" t="s">
        <v>2240</v>
      </c>
      <c r="C17915" s="261" t="s">
        <v>138</v>
      </c>
      <c r="D17915" s="74" t="str">
        <f t="shared" si="559"/>
        <v>abr/2020</v>
      </c>
      <c r="E17915" s="264">
        <v>43923</v>
      </c>
      <c r="F17915" s="282" t="s">
        <v>5127</v>
      </c>
      <c r="G17915" s="282" t="s">
        <v>2229</v>
      </c>
      <c r="H17915" s="265" t="s">
        <v>2251</v>
      </c>
      <c r="I17915" s="265" t="s">
        <v>126</v>
      </c>
      <c r="J17915" s="284">
        <v>-500000</v>
      </c>
      <c r="K17915" s="83" t="str">
        <f>IFERROR(IFERROR(VLOOKUP(I17915,'DE-PARA'!B:D,3,0),VLOOKUP(I17915,'DE-PARA'!C:D,2,0)),"NÃO ENCONTRADO")</f>
        <v>TEV – Transferências Entre Contas (Entradas)</v>
      </c>
      <c r="L17915" s="50" t="str">
        <f>VLOOKUP(K17915,'Base -Receita-Despesa'!$B:$AS,1,FALSE)</f>
        <v>TEV – Transferências Entre Contas (Entradas)</v>
      </c>
    </row>
    <row r="17916" spans="1:12" x14ac:dyDescent="0.3">
      <c r="A17916" s="82" t="str">
        <f t="shared" si="560"/>
        <v>2020</v>
      </c>
      <c r="B17916" s="260" t="s">
        <v>2240</v>
      </c>
      <c r="C17916" s="261" t="s">
        <v>138</v>
      </c>
      <c r="D17916" s="74" t="str">
        <f t="shared" si="559"/>
        <v>abr/2020</v>
      </c>
      <c r="E17916" s="264">
        <v>43923</v>
      </c>
      <c r="F17916" s="282" t="s">
        <v>1070</v>
      </c>
      <c r="G17916" s="282" t="s">
        <v>2229</v>
      </c>
      <c r="H17916" s="265" t="s">
        <v>1071</v>
      </c>
      <c r="I17916" s="265" t="s">
        <v>2237</v>
      </c>
      <c r="J17916" s="284">
        <v>500000</v>
      </c>
      <c r="K17916" s="83" t="str">
        <f>IFERROR(IFERROR(VLOOKUP(I17916,'DE-PARA'!B:D,3,0),VLOOKUP(I17916,'DE-PARA'!C:D,2,0)),"NÃO ENCONTRADO")</f>
        <v>Entrada Conta Aplicação (+)</v>
      </c>
      <c r="L17916" s="50" t="str">
        <f>VLOOKUP(K17916,'Base -Receita-Despesa'!$B:$AS,1,FALSE)</f>
        <v>ENTRADA CONTA APLICAÇÃO (+)</v>
      </c>
    </row>
    <row r="17917" spans="1:12" x14ac:dyDescent="0.3">
      <c r="A17917" s="82" t="str">
        <f t="shared" si="560"/>
        <v>2020</v>
      </c>
      <c r="B17917" s="260" t="s">
        <v>2228</v>
      </c>
      <c r="C17917" s="261" t="s">
        <v>138</v>
      </c>
      <c r="D17917" s="74" t="str">
        <f t="shared" si="559"/>
        <v>abr/2020</v>
      </c>
      <c r="E17917" s="264">
        <v>43923</v>
      </c>
      <c r="F17917" s="282" t="s">
        <v>5130</v>
      </c>
      <c r="G17917" s="282" t="s">
        <v>2229</v>
      </c>
      <c r="H17917" s="265" t="s">
        <v>72</v>
      </c>
      <c r="I17917" s="265" t="s">
        <v>1064</v>
      </c>
      <c r="J17917" s="266">
        <v>-433000</v>
      </c>
      <c r="K17917" s="83" t="str">
        <f>IFERROR(IFERROR(VLOOKUP(I17917,'DE-PARA'!B:D,3,0),VLOOKUP(I17917,'DE-PARA'!C:D,2,0)),"NÃO ENCONTRADO")</f>
        <v>Saídas Da C/A Por Regates (-)</v>
      </c>
      <c r="L17917" s="50" t="str">
        <f>VLOOKUP(K17917,'Base -Receita-Despesa'!$B:$AS,1,FALSE)</f>
        <v>SAÍDAS DA C/A POR REGATES (-)</v>
      </c>
    </row>
    <row r="17918" spans="1:12" x14ac:dyDescent="0.3">
      <c r="A17918" s="82" t="str">
        <f t="shared" si="560"/>
        <v>2020</v>
      </c>
      <c r="B17918" s="260" t="s">
        <v>2228</v>
      </c>
      <c r="C17918" s="261" t="s">
        <v>138</v>
      </c>
      <c r="D17918" s="74" t="str">
        <f t="shared" si="559"/>
        <v>abr/2020</v>
      </c>
      <c r="E17918" s="264">
        <v>43923</v>
      </c>
      <c r="F17918" s="282" t="s">
        <v>5127</v>
      </c>
      <c r="G17918" s="282" t="s">
        <v>2229</v>
      </c>
      <c r="H17918" s="265" t="s">
        <v>2251</v>
      </c>
      <c r="I17918" s="265" t="s">
        <v>126</v>
      </c>
      <c r="J17918" s="266">
        <v>500000</v>
      </c>
      <c r="K17918" s="83" t="str">
        <f>IFERROR(IFERROR(VLOOKUP(I17918,'DE-PARA'!B:D,3,0),VLOOKUP(I17918,'DE-PARA'!C:D,2,0)),"NÃO ENCONTRADO")</f>
        <v>TEV – Transferências Entre Contas (Entradas)</v>
      </c>
      <c r="L17918" s="50" t="str">
        <f>VLOOKUP(K17918,'Base -Receita-Despesa'!$B:$AS,1,FALSE)</f>
        <v>TEV – Transferências Entre Contas (Entradas)</v>
      </c>
    </row>
    <row r="17919" spans="1:12" x14ac:dyDescent="0.3">
      <c r="A17919" s="82" t="str">
        <f t="shared" si="560"/>
        <v>2020</v>
      </c>
      <c r="B17919" s="260" t="s">
        <v>2228</v>
      </c>
      <c r="C17919" s="261" t="s">
        <v>138</v>
      </c>
      <c r="D17919" s="74" t="str">
        <f t="shared" si="559"/>
        <v>abr/2020</v>
      </c>
      <c r="E17919" s="264">
        <v>43923</v>
      </c>
      <c r="F17919" s="282" t="s">
        <v>4619</v>
      </c>
      <c r="G17919" s="282" t="s">
        <v>2229</v>
      </c>
      <c r="H17919" s="265" t="s">
        <v>5185</v>
      </c>
      <c r="I17919" s="267" t="s">
        <v>2170</v>
      </c>
      <c r="J17919" s="266">
        <v>-74294.02</v>
      </c>
      <c r="K17919" s="83" t="str">
        <f>IFERROR(IFERROR(VLOOKUP(I17919,'DE-PARA'!B:D,3,0),VLOOKUP(I17919,'DE-PARA'!C:D,2,0)),"NÃO ENCONTRADO")</f>
        <v>Reembolso de Rateios(-)</v>
      </c>
      <c r="L17919" s="50" t="str">
        <f>VLOOKUP(K17919,'Base -Receita-Despesa'!$B:$AS,1,FALSE)</f>
        <v>Reembolso de Rateios(-)</v>
      </c>
    </row>
    <row r="17920" spans="1:12" x14ac:dyDescent="0.3">
      <c r="A17920" s="82" t="str">
        <f t="shared" si="560"/>
        <v>2020</v>
      </c>
      <c r="B17920" s="260" t="s">
        <v>2228</v>
      </c>
      <c r="C17920" s="261" t="s">
        <v>138</v>
      </c>
      <c r="D17920" s="74" t="str">
        <f t="shared" si="559"/>
        <v>abr/2020</v>
      </c>
      <c r="E17920" s="264">
        <v>43924</v>
      </c>
      <c r="F17920" s="282">
        <v>41289</v>
      </c>
      <c r="G17920" s="282" t="s">
        <v>2229</v>
      </c>
      <c r="H17920" s="265" t="s">
        <v>2231</v>
      </c>
      <c r="I17920" s="265" t="s">
        <v>2206</v>
      </c>
      <c r="J17920" s="265">
        <v>-996.59</v>
      </c>
      <c r="K17920" s="83" t="str">
        <f>IFERROR(IFERROR(VLOOKUP(I17920,'DE-PARA'!B:D,3,0),VLOOKUP(I17920,'DE-PARA'!C:D,2,0)),"NÃO ENCONTRADO")</f>
        <v>Serviços</v>
      </c>
      <c r="L17920" s="50" t="str">
        <f>VLOOKUP(K17920,'Base -Receita-Despesa'!$B:$AS,1,FALSE)</f>
        <v>Serviços</v>
      </c>
    </row>
    <row r="17921" spans="1:12" x14ac:dyDescent="0.3">
      <c r="A17921" s="82" t="str">
        <f t="shared" si="560"/>
        <v>2020</v>
      </c>
      <c r="B17921" s="260" t="s">
        <v>2228</v>
      </c>
      <c r="C17921" s="261" t="s">
        <v>138</v>
      </c>
      <c r="D17921" s="74" t="str">
        <f t="shared" si="559"/>
        <v>abr/2020</v>
      </c>
      <c r="E17921" s="264">
        <v>43924</v>
      </c>
      <c r="F17921" s="282">
        <v>45364</v>
      </c>
      <c r="G17921" s="282" t="s">
        <v>2229</v>
      </c>
      <c r="H17921" s="265" t="s">
        <v>5308</v>
      </c>
      <c r="I17921" s="265" t="s">
        <v>540</v>
      </c>
      <c r="J17921" s="265">
        <v>-90</v>
      </c>
      <c r="K17921" s="83" t="str">
        <f>IFERROR(IFERROR(VLOOKUP(I17921,'DE-PARA'!B:D,3,0),VLOOKUP(I17921,'DE-PARA'!C:D,2,0)),"NÃO ENCONTRADO")</f>
        <v>Tributos, Taxas e Contribuições</v>
      </c>
      <c r="L17921" s="50" t="str">
        <f>VLOOKUP(K17921,'Base -Receita-Despesa'!$B:$AS,1,FALSE)</f>
        <v>Tributos, Taxas e Contribuições</v>
      </c>
    </row>
    <row r="17922" spans="1:12" x14ac:dyDescent="0.3">
      <c r="A17922" s="82" t="str">
        <f t="shared" si="560"/>
        <v>2020</v>
      </c>
      <c r="B17922" s="260" t="s">
        <v>2228</v>
      </c>
      <c r="C17922" s="261" t="s">
        <v>138</v>
      </c>
      <c r="D17922" s="74" t="str">
        <f t="shared" si="559"/>
        <v>abr/2020</v>
      </c>
      <c r="E17922" s="264">
        <v>43924</v>
      </c>
      <c r="F17922" s="282">
        <v>45365</v>
      </c>
      <c r="G17922" s="282" t="s">
        <v>2229</v>
      </c>
      <c r="H17922" s="265" t="s">
        <v>5308</v>
      </c>
      <c r="I17922" s="265" t="s">
        <v>540</v>
      </c>
      <c r="J17922" s="265">
        <v>-90</v>
      </c>
      <c r="K17922" s="83" t="str">
        <f>IFERROR(IFERROR(VLOOKUP(I17922,'DE-PARA'!B:D,3,0),VLOOKUP(I17922,'DE-PARA'!C:D,2,0)),"NÃO ENCONTRADO")</f>
        <v>Tributos, Taxas e Contribuições</v>
      </c>
      <c r="L17922" s="50" t="str">
        <f>VLOOKUP(K17922,'Base -Receita-Despesa'!$B:$AS,1,FALSE)</f>
        <v>Tributos, Taxas e Contribuições</v>
      </c>
    </row>
    <row r="17923" spans="1:12" x14ac:dyDescent="0.3">
      <c r="A17923" s="82" t="str">
        <f t="shared" si="560"/>
        <v>2020</v>
      </c>
      <c r="B17923" s="260" t="s">
        <v>2228</v>
      </c>
      <c r="C17923" s="261" t="s">
        <v>138</v>
      </c>
      <c r="D17923" s="74" t="str">
        <f t="shared" si="559"/>
        <v>abr/2020</v>
      </c>
      <c r="E17923" s="264">
        <v>43924</v>
      </c>
      <c r="F17923" s="282">
        <v>45366</v>
      </c>
      <c r="G17923" s="282" t="s">
        <v>2229</v>
      </c>
      <c r="H17923" s="265" t="s">
        <v>5308</v>
      </c>
      <c r="I17923" s="265" t="s">
        <v>540</v>
      </c>
      <c r="J17923" s="265">
        <v>-90</v>
      </c>
      <c r="K17923" s="83" t="str">
        <f>IFERROR(IFERROR(VLOOKUP(I17923,'DE-PARA'!B:D,3,0),VLOOKUP(I17923,'DE-PARA'!C:D,2,0)),"NÃO ENCONTRADO")</f>
        <v>Tributos, Taxas e Contribuições</v>
      </c>
      <c r="L17923" s="50" t="str">
        <f>VLOOKUP(K17923,'Base -Receita-Despesa'!$B:$AS,1,FALSE)</f>
        <v>Tributos, Taxas e Contribuições</v>
      </c>
    </row>
    <row r="17924" spans="1:12" x14ac:dyDescent="0.3">
      <c r="A17924" s="82" t="str">
        <f t="shared" si="560"/>
        <v>2020</v>
      </c>
      <c r="B17924" s="260" t="s">
        <v>2228</v>
      </c>
      <c r="C17924" s="261" t="s">
        <v>138</v>
      </c>
      <c r="D17924" s="74" t="str">
        <f t="shared" ref="D17924:D17987" si="561">TEXT(E17924,"mmm/aaaa")</f>
        <v>abr/2020</v>
      </c>
      <c r="E17924" s="264">
        <v>43924</v>
      </c>
      <c r="F17924" s="282">
        <v>51333</v>
      </c>
      <c r="G17924" s="282" t="s">
        <v>2229</v>
      </c>
      <c r="H17924" s="265" t="s">
        <v>4514</v>
      </c>
      <c r="I17924" s="265" t="s">
        <v>2182</v>
      </c>
      <c r="J17924" s="265">
        <v>-391.36</v>
      </c>
      <c r="K17924" s="83" t="str">
        <f>IFERROR(IFERROR(VLOOKUP(I17924,'DE-PARA'!B:D,3,0),VLOOKUP(I17924,'DE-PARA'!C:D,2,0)),"NÃO ENCONTRADO")</f>
        <v>Materiais</v>
      </c>
      <c r="L17924" s="50" t="str">
        <f>VLOOKUP(K17924,'Base -Receita-Despesa'!$B:$AS,1,FALSE)</f>
        <v>Materiais</v>
      </c>
    </row>
    <row r="17925" spans="1:12" x14ac:dyDescent="0.3">
      <c r="A17925" s="82" t="str">
        <f t="shared" si="560"/>
        <v>2020</v>
      </c>
      <c r="B17925" s="260" t="s">
        <v>2228</v>
      </c>
      <c r="C17925" s="261" t="s">
        <v>138</v>
      </c>
      <c r="D17925" s="74" t="str">
        <f t="shared" si="561"/>
        <v>abr/2020</v>
      </c>
      <c r="E17925" s="264">
        <v>43924</v>
      </c>
      <c r="F17925" s="282">
        <v>19639</v>
      </c>
      <c r="G17925" s="282" t="s">
        <v>2229</v>
      </c>
      <c r="H17925" s="265" t="s">
        <v>3145</v>
      </c>
      <c r="I17925" s="265" t="s">
        <v>2182</v>
      </c>
      <c r="J17925" s="265">
        <v>-615</v>
      </c>
      <c r="K17925" s="83" t="str">
        <f>IFERROR(IFERROR(VLOOKUP(I17925,'DE-PARA'!B:D,3,0),VLOOKUP(I17925,'DE-PARA'!C:D,2,0)),"NÃO ENCONTRADO")</f>
        <v>Materiais</v>
      </c>
      <c r="L17925" s="50" t="str">
        <f>VLOOKUP(K17925,'Base -Receita-Despesa'!$B:$AS,1,FALSE)</f>
        <v>Materiais</v>
      </c>
    </row>
    <row r="17926" spans="1:12" x14ac:dyDescent="0.3">
      <c r="A17926" s="82" t="str">
        <f t="shared" si="560"/>
        <v>2020</v>
      </c>
      <c r="B17926" s="260" t="s">
        <v>2228</v>
      </c>
      <c r="C17926" s="261" t="s">
        <v>138</v>
      </c>
      <c r="D17926" s="74" t="str">
        <f t="shared" si="561"/>
        <v>abr/2020</v>
      </c>
      <c r="E17926" s="264">
        <v>43924</v>
      </c>
      <c r="F17926" s="282">
        <v>13623</v>
      </c>
      <c r="G17926" s="282" t="s">
        <v>2229</v>
      </c>
      <c r="H17926" s="265" t="s">
        <v>2890</v>
      </c>
      <c r="I17926" s="265" t="s">
        <v>2182</v>
      </c>
      <c r="J17926" s="265">
        <v>-184.5</v>
      </c>
      <c r="K17926" s="83" t="str">
        <f>IFERROR(IFERROR(VLOOKUP(I17926,'DE-PARA'!B:D,3,0),VLOOKUP(I17926,'DE-PARA'!C:D,2,0)),"NÃO ENCONTRADO")</f>
        <v>Materiais</v>
      </c>
      <c r="L17926" s="50" t="str">
        <f>VLOOKUP(K17926,'Base -Receita-Despesa'!$B:$AS,1,FALSE)</f>
        <v>Materiais</v>
      </c>
    </row>
    <row r="17927" spans="1:12" x14ac:dyDescent="0.3">
      <c r="A17927" s="82" t="str">
        <f t="shared" si="560"/>
        <v>2020</v>
      </c>
      <c r="B17927" s="260" t="s">
        <v>2228</v>
      </c>
      <c r="C17927" s="261" t="s">
        <v>138</v>
      </c>
      <c r="D17927" s="74" t="str">
        <f t="shared" si="561"/>
        <v>abr/2020</v>
      </c>
      <c r="E17927" s="264">
        <v>43924</v>
      </c>
      <c r="F17927" s="282">
        <v>42</v>
      </c>
      <c r="G17927" s="282" t="s">
        <v>2229</v>
      </c>
      <c r="H17927" s="265" t="s">
        <v>5376</v>
      </c>
      <c r="I17927" s="265" t="s">
        <v>2182</v>
      </c>
      <c r="J17927" s="266">
        <v>-17500</v>
      </c>
      <c r="K17927" s="83" t="str">
        <f>IFERROR(IFERROR(VLOOKUP(I17927,'DE-PARA'!B:D,3,0),VLOOKUP(I17927,'DE-PARA'!C:D,2,0)),"NÃO ENCONTRADO")</f>
        <v>Materiais</v>
      </c>
      <c r="L17927" s="50" t="str">
        <f>VLOOKUP(K17927,'Base -Receita-Despesa'!$B:$AS,1,FALSE)</f>
        <v>Materiais</v>
      </c>
    </row>
    <row r="17928" spans="1:12" x14ac:dyDescent="0.3">
      <c r="A17928" s="82" t="str">
        <f t="shared" si="560"/>
        <v>2020</v>
      </c>
      <c r="B17928" s="260" t="s">
        <v>2228</v>
      </c>
      <c r="C17928" s="261" t="s">
        <v>138</v>
      </c>
      <c r="D17928" s="74" t="str">
        <f t="shared" si="561"/>
        <v>abr/2020</v>
      </c>
      <c r="E17928" s="264">
        <v>43924</v>
      </c>
      <c r="F17928" s="282" t="s">
        <v>1008</v>
      </c>
      <c r="G17928" s="282" t="s">
        <v>2229</v>
      </c>
      <c r="H17928" s="265" t="s">
        <v>4111</v>
      </c>
      <c r="I17928" s="265" t="s">
        <v>133</v>
      </c>
      <c r="J17928" s="266">
        <v>-7987.3</v>
      </c>
      <c r="K17928" s="83" t="str">
        <f>IFERROR(IFERROR(VLOOKUP(I17928,'DE-PARA'!B:D,3,0),VLOOKUP(I17928,'DE-PARA'!C:D,2,0)),"NÃO ENCONTRADO")</f>
        <v>Pessoal</v>
      </c>
      <c r="L17928" s="50" t="str">
        <f>VLOOKUP(K17928,'Base -Receita-Despesa'!$B:$AS,1,FALSE)</f>
        <v>Pessoal</v>
      </c>
    </row>
    <row r="17929" spans="1:12" x14ac:dyDescent="0.3">
      <c r="A17929" s="82" t="str">
        <f t="shared" si="560"/>
        <v>2020</v>
      </c>
      <c r="B17929" s="260" t="s">
        <v>2228</v>
      </c>
      <c r="C17929" s="261" t="s">
        <v>138</v>
      </c>
      <c r="D17929" s="74" t="str">
        <f t="shared" si="561"/>
        <v>abr/2020</v>
      </c>
      <c r="E17929" s="264">
        <v>43924</v>
      </c>
      <c r="F17929" s="282" t="s">
        <v>1267</v>
      </c>
      <c r="G17929" s="282" t="s">
        <v>2229</v>
      </c>
      <c r="H17929" s="265" t="s">
        <v>5377</v>
      </c>
      <c r="I17929" s="265" t="s">
        <v>160</v>
      </c>
      <c r="J17929" s="266">
        <v>-3000</v>
      </c>
      <c r="K17929" s="83" t="str">
        <f>IFERROR(IFERROR(VLOOKUP(I17929,'DE-PARA'!B:D,3,0),VLOOKUP(I17929,'DE-PARA'!C:D,2,0)),"NÃO ENCONTRADO")</f>
        <v>Outras Saídas</v>
      </c>
      <c r="L17929" s="50" t="str">
        <f>VLOOKUP(K17929,'Base -Receita-Despesa'!$B:$AS,1,FALSE)</f>
        <v>Outras Saídas</v>
      </c>
    </row>
    <row r="17930" spans="1:12" x14ac:dyDescent="0.3">
      <c r="A17930" s="82" t="str">
        <f t="shared" si="560"/>
        <v>2020</v>
      </c>
      <c r="B17930" s="260" t="s">
        <v>2228</v>
      </c>
      <c r="C17930" s="261" t="s">
        <v>138</v>
      </c>
      <c r="D17930" s="74" t="str">
        <f t="shared" si="561"/>
        <v>abr/2020</v>
      </c>
      <c r="E17930" s="264">
        <v>43924</v>
      </c>
      <c r="F17930" s="282" t="s">
        <v>3376</v>
      </c>
      <c r="G17930" s="282" t="s">
        <v>2229</v>
      </c>
      <c r="H17930" s="265" t="s">
        <v>5378</v>
      </c>
      <c r="I17930" s="265" t="s">
        <v>130</v>
      </c>
      <c r="J17930" s="265">
        <v>-787.26</v>
      </c>
      <c r="K17930" s="83" t="str">
        <f>IFERROR(IFERROR(VLOOKUP(I17930,'DE-PARA'!B:D,3,0),VLOOKUP(I17930,'DE-PARA'!C:D,2,0)),"NÃO ENCONTRADO")</f>
        <v>Rescisões Trabalhistas</v>
      </c>
      <c r="L17930" s="50" t="str">
        <f>VLOOKUP(K17930,'Base -Receita-Despesa'!$B:$AS,1,FALSE)</f>
        <v>Rescisões Trabalhistas</v>
      </c>
    </row>
    <row r="17931" spans="1:12" x14ac:dyDescent="0.3">
      <c r="A17931" s="82" t="str">
        <f t="shared" si="560"/>
        <v>2020</v>
      </c>
      <c r="B17931" s="260" t="s">
        <v>2228</v>
      </c>
      <c r="C17931" s="261" t="s">
        <v>138</v>
      </c>
      <c r="D17931" s="74" t="str">
        <f t="shared" si="561"/>
        <v>abr/2020</v>
      </c>
      <c r="E17931" s="264">
        <v>43924</v>
      </c>
      <c r="F17931" s="282" t="s">
        <v>3376</v>
      </c>
      <c r="G17931" s="282" t="s">
        <v>2229</v>
      </c>
      <c r="H17931" s="265" t="s">
        <v>5379</v>
      </c>
      <c r="I17931" s="265" t="s">
        <v>130</v>
      </c>
      <c r="J17931" s="266">
        <v>-1575.23</v>
      </c>
      <c r="K17931" s="83" t="str">
        <f>IFERROR(IFERROR(VLOOKUP(I17931,'DE-PARA'!B:D,3,0),VLOOKUP(I17931,'DE-PARA'!C:D,2,0)),"NÃO ENCONTRADO")</f>
        <v>Rescisões Trabalhistas</v>
      </c>
      <c r="L17931" s="50" t="str">
        <f>VLOOKUP(K17931,'Base -Receita-Despesa'!$B:$AS,1,FALSE)</f>
        <v>Rescisões Trabalhistas</v>
      </c>
    </row>
    <row r="17932" spans="1:12" x14ac:dyDescent="0.3">
      <c r="A17932" s="82" t="str">
        <f t="shared" si="560"/>
        <v>2020</v>
      </c>
      <c r="B17932" s="260" t="s">
        <v>2228</v>
      </c>
      <c r="C17932" s="261" t="s">
        <v>138</v>
      </c>
      <c r="D17932" s="74" t="str">
        <f t="shared" si="561"/>
        <v>abr/2020</v>
      </c>
      <c r="E17932" s="264">
        <v>43924</v>
      </c>
      <c r="F17932" s="282" t="s">
        <v>1070</v>
      </c>
      <c r="G17932" s="282" t="s">
        <v>2229</v>
      </c>
      <c r="H17932" s="265" t="s">
        <v>1071</v>
      </c>
      <c r="I17932" s="265" t="s">
        <v>2237</v>
      </c>
      <c r="J17932" s="266">
        <v>33147.75</v>
      </c>
      <c r="K17932" s="83" t="str">
        <f>IFERROR(IFERROR(VLOOKUP(I17932,'DE-PARA'!B:D,3,0),VLOOKUP(I17932,'DE-PARA'!C:D,2,0)),"NÃO ENCONTRADO")</f>
        <v>Entrada Conta Aplicação (+)</v>
      </c>
      <c r="L17932" s="50" t="str">
        <f>VLOOKUP(K17932,'Base -Receita-Despesa'!$B:$AS,1,FALSE)</f>
        <v>ENTRADA CONTA APLICAÇÃO (+)</v>
      </c>
    </row>
    <row r="17933" spans="1:12" x14ac:dyDescent="0.3">
      <c r="A17933" s="82" t="str">
        <f t="shared" si="560"/>
        <v>2020</v>
      </c>
      <c r="B17933" s="260" t="s">
        <v>2240</v>
      </c>
      <c r="C17933" s="261" t="s">
        <v>138</v>
      </c>
      <c r="D17933" s="74" t="str">
        <f t="shared" si="561"/>
        <v>abr/2020</v>
      </c>
      <c r="E17933" s="264">
        <v>43927</v>
      </c>
      <c r="F17933" s="282" t="s">
        <v>5127</v>
      </c>
      <c r="G17933" s="282" t="s">
        <v>2229</v>
      </c>
      <c r="H17933" s="265" t="s">
        <v>2251</v>
      </c>
      <c r="I17933" s="265" t="s">
        <v>126</v>
      </c>
      <c r="J17933" s="284">
        <v>-500000</v>
      </c>
      <c r="K17933" s="83" t="str">
        <f>IFERROR(IFERROR(VLOOKUP(I17933,'DE-PARA'!B:D,3,0),VLOOKUP(I17933,'DE-PARA'!C:D,2,0)),"NÃO ENCONTRADO")</f>
        <v>TEV – Transferências Entre Contas (Entradas)</v>
      </c>
      <c r="L17933" s="50" t="str">
        <f>VLOOKUP(K17933,'Base -Receita-Despesa'!$B:$AS,1,FALSE)</f>
        <v>TEV – Transferências Entre Contas (Entradas)</v>
      </c>
    </row>
    <row r="17934" spans="1:12" x14ac:dyDescent="0.3">
      <c r="A17934" s="82" t="str">
        <f t="shared" si="560"/>
        <v>2020</v>
      </c>
      <c r="B17934" s="260" t="s">
        <v>2240</v>
      </c>
      <c r="C17934" s="261" t="s">
        <v>138</v>
      </c>
      <c r="D17934" s="74" t="str">
        <f t="shared" si="561"/>
        <v>abr/2020</v>
      </c>
      <c r="E17934" s="264">
        <v>43927</v>
      </c>
      <c r="F17934" s="282" t="s">
        <v>1070</v>
      </c>
      <c r="G17934" s="282" t="s">
        <v>2229</v>
      </c>
      <c r="H17934" s="265" t="s">
        <v>1071</v>
      </c>
      <c r="I17934" s="265" t="s">
        <v>2237</v>
      </c>
      <c r="J17934" s="284">
        <v>500000</v>
      </c>
      <c r="K17934" s="83" t="str">
        <f>IFERROR(IFERROR(VLOOKUP(I17934,'DE-PARA'!B:D,3,0),VLOOKUP(I17934,'DE-PARA'!C:D,2,0)),"NÃO ENCONTRADO")</f>
        <v>Entrada Conta Aplicação (+)</v>
      </c>
      <c r="L17934" s="50" t="str">
        <f>VLOOKUP(K17934,'Base -Receita-Despesa'!$B:$AS,1,FALSE)</f>
        <v>ENTRADA CONTA APLICAÇÃO (+)</v>
      </c>
    </row>
    <row r="17935" spans="1:12" x14ac:dyDescent="0.3">
      <c r="A17935" s="82" t="str">
        <f t="shared" si="560"/>
        <v>2020</v>
      </c>
      <c r="B17935" s="260" t="s">
        <v>2228</v>
      </c>
      <c r="C17935" s="261" t="s">
        <v>138</v>
      </c>
      <c r="D17935" s="74" t="str">
        <f t="shared" si="561"/>
        <v>abr/2020</v>
      </c>
      <c r="E17935" s="264">
        <v>43927</v>
      </c>
      <c r="F17935" s="282" t="s">
        <v>5127</v>
      </c>
      <c r="G17935" s="282" t="s">
        <v>2229</v>
      </c>
      <c r="H17935" s="265" t="s">
        <v>2251</v>
      </c>
      <c r="I17935" s="265" t="s">
        <v>126</v>
      </c>
      <c r="J17935" s="266">
        <v>500000</v>
      </c>
      <c r="K17935" s="83" t="str">
        <f>IFERROR(IFERROR(VLOOKUP(I17935,'DE-PARA'!B:D,3,0),VLOOKUP(I17935,'DE-PARA'!C:D,2,0)),"NÃO ENCONTRADO")</f>
        <v>TEV – Transferências Entre Contas (Entradas)</v>
      </c>
      <c r="L17935" s="50" t="str">
        <f>VLOOKUP(K17935,'Base -Receita-Despesa'!$B:$AS,1,FALSE)</f>
        <v>TEV – Transferências Entre Contas (Entradas)</v>
      </c>
    </row>
    <row r="17936" spans="1:12" x14ac:dyDescent="0.3">
      <c r="A17936" s="82" t="str">
        <f t="shared" si="560"/>
        <v>2020</v>
      </c>
      <c r="B17936" s="260" t="s">
        <v>2228</v>
      </c>
      <c r="C17936" s="261" t="s">
        <v>138</v>
      </c>
      <c r="D17936" s="74" t="str">
        <f t="shared" si="561"/>
        <v>abr/2020</v>
      </c>
      <c r="E17936" s="264">
        <v>43927</v>
      </c>
      <c r="F17936" s="282">
        <v>3095505</v>
      </c>
      <c r="G17936" s="282" t="s">
        <v>2229</v>
      </c>
      <c r="H17936" s="265" t="s">
        <v>5326</v>
      </c>
      <c r="I17936" s="265" t="s">
        <v>164</v>
      </c>
      <c r="J17936" s="265">
        <v>-43.4</v>
      </c>
      <c r="K17936" s="83" t="str">
        <f>IFERROR(IFERROR(VLOOKUP(I17936,'DE-PARA'!B:D,3,0),VLOOKUP(I17936,'DE-PARA'!C:D,2,0)),"NÃO ENCONTRADO")</f>
        <v>Concessionárias (água, luz e telefone)</v>
      </c>
      <c r="L17936" s="50" t="str">
        <f>VLOOKUP(K17936,'Base -Receita-Despesa'!$B:$AS,1,FALSE)</f>
        <v>Concessionárias (água, luz e telefone)</v>
      </c>
    </row>
    <row r="17937" spans="1:12" x14ac:dyDescent="0.3">
      <c r="A17937" s="82" t="str">
        <f t="shared" si="560"/>
        <v>2020</v>
      </c>
      <c r="B17937" s="260" t="s">
        <v>2228</v>
      </c>
      <c r="C17937" s="261" t="s">
        <v>138</v>
      </c>
      <c r="D17937" s="74" t="str">
        <f t="shared" si="561"/>
        <v>abr/2020</v>
      </c>
      <c r="E17937" s="264">
        <v>43927</v>
      </c>
      <c r="F17937" s="282">
        <v>3095505</v>
      </c>
      <c r="G17937" s="282" t="s">
        <v>2229</v>
      </c>
      <c r="H17937" s="265" t="s">
        <v>5326</v>
      </c>
      <c r="I17937" s="265" t="s">
        <v>562</v>
      </c>
      <c r="J17937" s="265">
        <v>-0.78</v>
      </c>
      <c r="K17937" s="83" t="str">
        <f>IFERROR(IFERROR(VLOOKUP(I17937,'DE-PARA'!B:D,3,0),VLOOKUP(I17937,'DE-PARA'!C:D,2,0)),"NÃO ENCONTRADO")</f>
        <v>Outras Saídas</v>
      </c>
      <c r="L17937" s="50" t="str">
        <f>VLOOKUP(K17937,'Base -Receita-Despesa'!$B:$AS,1,FALSE)</f>
        <v>Outras Saídas</v>
      </c>
    </row>
    <row r="17938" spans="1:12" x14ac:dyDescent="0.3">
      <c r="A17938" s="82" t="str">
        <f t="shared" si="560"/>
        <v>2020</v>
      </c>
      <c r="B17938" s="260" t="s">
        <v>2228</v>
      </c>
      <c r="C17938" s="261" t="s">
        <v>138</v>
      </c>
      <c r="D17938" s="74" t="str">
        <f t="shared" si="561"/>
        <v>abr/2020</v>
      </c>
      <c r="E17938" s="264">
        <v>43927</v>
      </c>
      <c r="F17938" s="282">
        <v>112738</v>
      </c>
      <c r="G17938" s="282" t="s">
        <v>2229</v>
      </c>
      <c r="H17938" s="265" t="s">
        <v>528</v>
      </c>
      <c r="I17938" s="265" t="s">
        <v>2181</v>
      </c>
      <c r="J17938" s="265">
        <v>-212.4</v>
      </c>
      <c r="K17938" s="83" t="str">
        <f>IFERROR(IFERROR(VLOOKUP(I17938,'DE-PARA'!B:D,3,0),VLOOKUP(I17938,'DE-PARA'!C:D,2,0)),"NÃO ENCONTRADO")</f>
        <v>Materiais</v>
      </c>
      <c r="L17938" s="50" t="str">
        <f>VLOOKUP(K17938,'Base -Receita-Despesa'!$B:$AS,1,FALSE)</f>
        <v>Materiais</v>
      </c>
    </row>
    <row r="17939" spans="1:12" x14ac:dyDescent="0.3">
      <c r="A17939" s="82" t="str">
        <f t="shared" si="560"/>
        <v>2020</v>
      </c>
      <c r="B17939" s="260" t="s">
        <v>2228</v>
      </c>
      <c r="C17939" s="261" t="s">
        <v>138</v>
      </c>
      <c r="D17939" s="74" t="str">
        <f t="shared" si="561"/>
        <v>abr/2020</v>
      </c>
      <c r="E17939" s="264">
        <v>43927</v>
      </c>
      <c r="F17939" s="282">
        <v>517138</v>
      </c>
      <c r="G17939" s="282" t="s">
        <v>2229</v>
      </c>
      <c r="H17939" s="265" t="s">
        <v>257</v>
      </c>
      <c r="I17939" s="265" t="s">
        <v>145</v>
      </c>
      <c r="J17939" s="265">
        <v>-913.47</v>
      </c>
      <c r="K17939" s="83" t="str">
        <f>IFERROR(IFERROR(VLOOKUP(I17939,'DE-PARA'!B:D,3,0),VLOOKUP(I17939,'DE-PARA'!C:D,2,0)),"NÃO ENCONTRADO")</f>
        <v>Serviços</v>
      </c>
      <c r="L17939" s="50" t="str">
        <f>VLOOKUP(K17939,'Base -Receita-Despesa'!$B:$AS,1,FALSE)</f>
        <v>Serviços</v>
      </c>
    </row>
    <row r="17940" spans="1:12" x14ac:dyDescent="0.3">
      <c r="A17940" s="82" t="str">
        <f t="shared" si="560"/>
        <v>2020</v>
      </c>
      <c r="B17940" s="260" t="s">
        <v>2228</v>
      </c>
      <c r="C17940" s="261" t="s">
        <v>138</v>
      </c>
      <c r="D17940" s="74" t="str">
        <f t="shared" si="561"/>
        <v>abr/2020</v>
      </c>
      <c r="E17940" s="264">
        <v>43927</v>
      </c>
      <c r="F17940" s="282">
        <v>8310</v>
      </c>
      <c r="G17940" s="282" t="s">
        <v>2229</v>
      </c>
      <c r="H17940" s="265" t="s">
        <v>2399</v>
      </c>
      <c r="I17940" s="265" t="s">
        <v>232</v>
      </c>
      <c r="J17940" s="266">
        <v>-1230</v>
      </c>
      <c r="K17940" s="83" t="str">
        <f>IFERROR(IFERROR(VLOOKUP(I17940,'DE-PARA'!B:D,3,0),VLOOKUP(I17940,'DE-PARA'!C:D,2,0)),"NÃO ENCONTRADO")</f>
        <v>Materiais</v>
      </c>
      <c r="L17940" s="50" t="str">
        <f>VLOOKUP(K17940,'Base -Receita-Despesa'!$B:$AS,1,FALSE)</f>
        <v>Materiais</v>
      </c>
    </row>
    <row r="17941" spans="1:12" x14ac:dyDescent="0.3">
      <c r="A17941" s="82" t="str">
        <f t="shared" si="560"/>
        <v>2020</v>
      </c>
      <c r="B17941" s="260" t="s">
        <v>2228</v>
      </c>
      <c r="C17941" s="261" t="s">
        <v>138</v>
      </c>
      <c r="D17941" s="74" t="str">
        <f t="shared" si="561"/>
        <v>abr/2020</v>
      </c>
      <c r="E17941" s="264">
        <v>43927</v>
      </c>
      <c r="F17941" s="282">
        <v>3479</v>
      </c>
      <c r="G17941" s="282" t="s">
        <v>2229</v>
      </c>
      <c r="H17941" s="265" t="s">
        <v>5195</v>
      </c>
      <c r="I17941" s="280" t="s">
        <v>241</v>
      </c>
      <c r="J17941" s="265">
        <v>-373.53</v>
      </c>
      <c r="K17941" s="83" t="str">
        <f>IFERROR(IFERROR(VLOOKUP(I17941,'DE-PARA'!B:D,3,0),VLOOKUP(I17941,'DE-PARA'!C:D,2,0)),"NÃO ENCONTRADO")</f>
        <v>Serviços</v>
      </c>
      <c r="L17941" s="50" t="str">
        <f>VLOOKUP(K17941,'Base -Receita-Despesa'!$B:$AS,1,FALSE)</f>
        <v>Serviços</v>
      </c>
    </row>
    <row r="17942" spans="1:12" x14ac:dyDescent="0.3">
      <c r="A17942" s="82" t="str">
        <f t="shared" si="560"/>
        <v>2020</v>
      </c>
      <c r="B17942" s="260" t="s">
        <v>2228</v>
      </c>
      <c r="C17942" s="261" t="s">
        <v>138</v>
      </c>
      <c r="D17942" s="74" t="str">
        <f t="shared" si="561"/>
        <v>abr/2020</v>
      </c>
      <c r="E17942" s="264">
        <v>43927</v>
      </c>
      <c r="F17942" s="282">
        <v>302404</v>
      </c>
      <c r="G17942" s="282" t="s">
        <v>2229</v>
      </c>
      <c r="H17942" s="265" t="s">
        <v>222</v>
      </c>
      <c r="I17942" s="265" t="s">
        <v>2182</v>
      </c>
      <c r="J17942" s="265">
        <v>-150.6</v>
      </c>
      <c r="K17942" s="83" t="str">
        <f>IFERROR(IFERROR(VLOOKUP(I17942,'DE-PARA'!B:D,3,0),VLOOKUP(I17942,'DE-PARA'!C:D,2,0)),"NÃO ENCONTRADO")</f>
        <v>Materiais</v>
      </c>
      <c r="L17942" s="50" t="str">
        <f>VLOOKUP(K17942,'Base -Receita-Despesa'!$B:$AS,1,FALSE)</f>
        <v>Materiais</v>
      </c>
    </row>
    <row r="17943" spans="1:12" x14ac:dyDescent="0.3">
      <c r="A17943" s="82" t="str">
        <f t="shared" si="560"/>
        <v>2020</v>
      </c>
      <c r="B17943" s="260" t="s">
        <v>2228</v>
      </c>
      <c r="C17943" s="261" t="s">
        <v>138</v>
      </c>
      <c r="D17943" s="74" t="str">
        <f t="shared" si="561"/>
        <v>abr/2020</v>
      </c>
      <c r="E17943" s="264">
        <v>43927</v>
      </c>
      <c r="F17943" s="282">
        <v>41085</v>
      </c>
      <c r="G17943" s="282" t="s">
        <v>2229</v>
      </c>
      <c r="H17943" s="265" t="s">
        <v>5336</v>
      </c>
      <c r="I17943" s="265" t="s">
        <v>120</v>
      </c>
      <c r="J17943" s="266">
        <v>-1574.64</v>
      </c>
      <c r="K17943" s="83" t="str">
        <f>IFERROR(IFERROR(VLOOKUP(I17943,'DE-PARA'!B:D,3,0),VLOOKUP(I17943,'DE-PARA'!C:D,2,0)),"NÃO ENCONTRADO")</f>
        <v>Serviços</v>
      </c>
      <c r="L17943" s="50" t="str">
        <f>VLOOKUP(K17943,'Base -Receita-Despesa'!$B:$AS,1,FALSE)</f>
        <v>Serviços</v>
      </c>
    </row>
    <row r="17944" spans="1:12" x14ac:dyDescent="0.3">
      <c r="A17944" s="82" t="str">
        <f t="shared" si="560"/>
        <v>2020</v>
      </c>
      <c r="B17944" s="260" t="s">
        <v>2228</v>
      </c>
      <c r="C17944" s="261" t="s">
        <v>138</v>
      </c>
      <c r="D17944" s="74" t="str">
        <f t="shared" si="561"/>
        <v>abr/2020</v>
      </c>
      <c r="E17944" s="264">
        <v>43927</v>
      </c>
      <c r="F17944" s="282" t="s">
        <v>139</v>
      </c>
      <c r="G17944" s="282" t="s">
        <v>2229</v>
      </c>
      <c r="H17944" s="265" t="s">
        <v>542</v>
      </c>
      <c r="I17944" s="265" t="s">
        <v>141</v>
      </c>
      <c r="J17944" s="266">
        <v>-4692.5600000000004</v>
      </c>
      <c r="K17944" s="83" t="str">
        <f>IFERROR(IFERROR(VLOOKUP(I17944,'DE-PARA'!B:D,3,0),VLOOKUP(I17944,'DE-PARA'!C:D,2,0)),"NÃO ENCONTRADO")</f>
        <v>Pessoal</v>
      </c>
      <c r="L17944" s="50" t="str">
        <f>VLOOKUP(K17944,'Base -Receita-Despesa'!$B:$AS,1,FALSE)</f>
        <v>Pessoal</v>
      </c>
    </row>
    <row r="17945" spans="1:12" x14ac:dyDescent="0.3">
      <c r="A17945" s="82" t="str">
        <f t="shared" si="560"/>
        <v>2020</v>
      </c>
      <c r="B17945" s="260" t="s">
        <v>2228</v>
      </c>
      <c r="C17945" s="261" t="s">
        <v>138</v>
      </c>
      <c r="D17945" s="74" t="str">
        <f t="shared" si="561"/>
        <v>abr/2020</v>
      </c>
      <c r="E17945" s="264">
        <v>43927</v>
      </c>
      <c r="F17945" s="282" t="s">
        <v>139</v>
      </c>
      <c r="G17945" s="282" t="s">
        <v>2229</v>
      </c>
      <c r="H17945" s="265" t="s">
        <v>4614</v>
      </c>
      <c r="I17945" s="265" t="s">
        <v>141</v>
      </c>
      <c r="J17945" s="266">
        <v>-1471.27</v>
      </c>
      <c r="K17945" s="83" t="str">
        <f>IFERROR(IFERROR(VLOOKUP(I17945,'DE-PARA'!B:D,3,0),VLOOKUP(I17945,'DE-PARA'!C:D,2,0)),"NÃO ENCONTRADO")</f>
        <v>Pessoal</v>
      </c>
      <c r="L17945" s="50" t="str">
        <f>VLOOKUP(K17945,'Base -Receita-Despesa'!$B:$AS,1,FALSE)</f>
        <v>Pessoal</v>
      </c>
    </row>
    <row r="17946" spans="1:12" x14ac:dyDescent="0.3">
      <c r="A17946" s="82" t="str">
        <f t="shared" si="560"/>
        <v>2020</v>
      </c>
      <c r="B17946" s="260" t="s">
        <v>2228</v>
      </c>
      <c r="C17946" s="261" t="s">
        <v>138</v>
      </c>
      <c r="D17946" s="74" t="str">
        <f t="shared" si="561"/>
        <v>abr/2020</v>
      </c>
      <c r="E17946" s="264">
        <v>43927</v>
      </c>
      <c r="F17946" s="282" t="s">
        <v>139</v>
      </c>
      <c r="G17946" s="282" t="s">
        <v>2229</v>
      </c>
      <c r="H17946" s="265" t="s">
        <v>5380</v>
      </c>
      <c r="I17946" s="265" t="s">
        <v>141</v>
      </c>
      <c r="J17946" s="266">
        <v>-1021.13</v>
      </c>
      <c r="K17946" s="83" t="str">
        <f>IFERROR(IFERROR(VLOOKUP(I17946,'DE-PARA'!B:D,3,0),VLOOKUP(I17946,'DE-PARA'!C:D,2,0)),"NÃO ENCONTRADO")</f>
        <v>Pessoal</v>
      </c>
      <c r="L17946" s="50" t="str">
        <f>VLOOKUP(K17946,'Base -Receita-Despesa'!$B:$AS,1,FALSE)</f>
        <v>Pessoal</v>
      </c>
    </row>
    <row r="17947" spans="1:12" x14ac:dyDescent="0.3">
      <c r="A17947" s="82" t="str">
        <f t="shared" si="560"/>
        <v>2020</v>
      </c>
      <c r="B17947" s="260" t="s">
        <v>2228</v>
      </c>
      <c r="C17947" s="261" t="s">
        <v>138</v>
      </c>
      <c r="D17947" s="74" t="str">
        <f t="shared" si="561"/>
        <v>abr/2020</v>
      </c>
      <c r="E17947" s="264">
        <v>43927</v>
      </c>
      <c r="F17947" s="282" t="s">
        <v>139</v>
      </c>
      <c r="G17947" s="282" t="s">
        <v>2229</v>
      </c>
      <c r="H17947" s="265" t="s">
        <v>5271</v>
      </c>
      <c r="I17947" s="265" t="s">
        <v>141</v>
      </c>
      <c r="J17947" s="266">
        <v>-1992.63</v>
      </c>
      <c r="K17947" s="83" t="str">
        <f>IFERROR(IFERROR(VLOOKUP(I17947,'DE-PARA'!B:D,3,0),VLOOKUP(I17947,'DE-PARA'!C:D,2,0)),"NÃO ENCONTRADO")</f>
        <v>Pessoal</v>
      </c>
      <c r="L17947" s="50" t="str">
        <f>VLOOKUP(K17947,'Base -Receita-Despesa'!$B:$AS,1,FALSE)</f>
        <v>Pessoal</v>
      </c>
    </row>
    <row r="17948" spans="1:12" x14ac:dyDescent="0.3">
      <c r="A17948" s="82" t="str">
        <f t="shared" si="560"/>
        <v>2020</v>
      </c>
      <c r="B17948" s="260" t="s">
        <v>2228</v>
      </c>
      <c r="C17948" s="261" t="s">
        <v>138</v>
      </c>
      <c r="D17948" s="74" t="str">
        <f t="shared" si="561"/>
        <v>abr/2020</v>
      </c>
      <c r="E17948" s="264">
        <v>43927</v>
      </c>
      <c r="F17948" s="282" t="s">
        <v>139</v>
      </c>
      <c r="G17948" s="282" t="s">
        <v>2229</v>
      </c>
      <c r="H17948" s="265" t="s">
        <v>5373</v>
      </c>
      <c r="I17948" s="265" t="s">
        <v>141</v>
      </c>
      <c r="J17948" s="266">
        <v>-3766.21</v>
      </c>
      <c r="K17948" s="83" t="str">
        <f>IFERROR(IFERROR(VLOOKUP(I17948,'DE-PARA'!B:D,3,0),VLOOKUP(I17948,'DE-PARA'!C:D,2,0)),"NÃO ENCONTRADO")</f>
        <v>Pessoal</v>
      </c>
      <c r="L17948" s="50" t="str">
        <f>VLOOKUP(K17948,'Base -Receita-Despesa'!$B:$AS,1,FALSE)</f>
        <v>Pessoal</v>
      </c>
    </row>
    <row r="17949" spans="1:12" x14ac:dyDescent="0.3">
      <c r="A17949" s="82" t="str">
        <f t="shared" si="560"/>
        <v>2020</v>
      </c>
      <c r="B17949" s="260" t="s">
        <v>2228</v>
      </c>
      <c r="C17949" s="261" t="s">
        <v>138</v>
      </c>
      <c r="D17949" s="74" t="str">
        <f t="shared" si="561"/>
        <v>abr/2020</v>
      </c>
      <c r="E17949" s="264">
        <v>43927</v>
      </c>
      <c r="F17949" s="282" t="s">
        <v>139</v>
      </c>
      <c r="G17949" s="282" t="s">
        <v>2229</v>
      </c>
      <c r="H17949" s="265" t="s">
        <v>5212</v>
      </c>
      <c r="I17949" s="265" t="s">
        <v>141</v>
      </c>
      <c r="J17949" s="266">
        <v>-3026.18</v>
      </c>
      <c r="K17949" s="83" t="str">
        <f>IFERROR(IFERROR(VLOOKUP(I17949,'DE-PARA'!B:D,3,0),VLOOKUP(I17949,'DE-PARA'!C:D,2,0)),"NÃO ENCONTRADO")</f>
        <v>Pessoal</v>
      </c>
      <c r="L17949" s="50" t="str">
        <f>VLOOKUP(K17949,'Base -Receita-Despesa'!$B:$AS,1,FALSE)</f>
        <v>Pessoal</v>
      </c>
    </row>
    <row r="17950" spans="1:12" x14ac:dyDescent="0.3">
      <c r="A17950" s="82" t="str">
        <f t="shared" si="560"/>
        <v>2020</v>
      </c>
      <c r="B17950" s="260" t="s">
        <v>2228</v>
      </c>
      <c r="C17950" s="261" t="s">
        <v>138</v>
      </c>
      <c r="D17950" s="74" t="str">
        <f t="shared" si="561"/>
        <v>abr/2020</v>
      </c>
      <c r="E17950" s="264">
        <v>43927</v>
      </c>
      <c r="F17950" s="282" t="s">
        <v>139</v>
      </c>
      <c r="G17950" s="282" t="s">
        <v>2229</v>
      </c>
      <c r="H17950" s="265" t="s">
        <v>3280</v>
      </c>
      <c r="I17950" s="265" t="s">
        <v>141</v>
      </c>
      <c r="J17950" s="266">
        <v>-1162.4100000000001</v>
      </c>
      <c r="K17950" s="83" t="str">
        <f>IFERROR(IFERROR(VLOOKUP(I17950,'DE-PARA'!B:D,3,0),VLOOKUP(I17950,'DE-PARA'!C:D,2,0)),"NÃO ENCONTRADO")</f>
        <v>Pessoal</v>
      </c>
      <c r="L17950" s="50" t="str">
        <f>VLOOKUP(K17950,'Base -Receita-Despesa'!$B:$AS,1,FALSE)</f>
        <v>Pessoal</v>
      </c>
    </row>
    <row r="17951" spans="1:12" x14ac:dyDescent="0.3">
      <c r="A17951" s="82" t="str">
        <f t="shared" si="560"/>
        <v>2020</v>
      </c>
      <c r="B17951" s="260" t="s">
        <v>2228</v>
      </c>
      <c r="C17951" s="261" t="s">
        <v>138</v>
      </c>
      <c r="D17951" s="74" t="str">
        <f t="shared" si="561"/>
        <v>abr/2020</v>
      </c>
      <c r="E17951" s="264">
        <v>43927</v>
      </c>
      <c r="F17951" s="282" t="s">
        <v>139</v>
      </c>
      <c r="G17951" s="282" t="s">
        <v>2229</v>
      </c>
      <c r="H17951" s="265" t="s">
        <v>5381</v>
      </c>
      <c r="I17951" s="265" t="s">
        <v>141</v>
      </c>
      <c r="J17951" s="266">
        <v>-1144.8699999999999</v>
      </c>
      <c r="K17951" s="83" t="str">
        <f>IFERROR(IFERROR(VLOOKUP(I17951,'DE-PARA'!B:D,3,0),VLOOKUP(I17951,'DE-PARA'!C:D,2,0)),"NÃO ENCONTRADO")</f>
        <v>Pessoal</v>
      </c>
      <c r="L17951" s="50" t="str">
        <f>VLOOKUP(K17951,'Base -Receita-Despesa'!$B:$AS,1,FALSE)</f>
        <v>Pessoal</v>
      </c>
    </row>
    <row r="17952" spans="1:12" x14ac:dyDescent="0.3">
      <c r="A17952" s="82" t="str">
        <f t="shared" si="560"/>
        <v>2020</v>
      </c>
      <c r="B17952" s="260" t="s">
        <v>2228</v>
      </c>
      <c r="C17952" s="261" t="s">
        <v>138</v>
      </c>
      <c r="D17952" s="74" t="str">
        <f t="shared" si="561"/>
        <v>abr/2020</v>
      </c>
      <c r="E17952" s="264">
        <v>43927</v>
      </c>
      <c r="F17952" s="282" t="s">
        <v>4405</v>
      </c>
      <c r="G17952" s="282" t="s">
        <v>2229</v>
      </c>
      <c r="H17952" s="265" t="s">
        <v>5196</v>
      </c>
      <c r="I17952" s="265" t="s">
        <v>846</v>
      </c>
      <c r="J17952" s="265">
        <v>-769.01</v>
      </c>
      <c r="K17952" s="83" t="str">
        <f>IFERROR(IFERROR(VLOOKUP(I17952,'DE-PARA'!B:D,3,0),VLOOKUP(I17952,'DE-PARA'!C:D,2,0)),"NÃO ENCONTRADO")</f>
        <v>Pessoal</v>
      </c>
      <c r="L17952" s="50" t="str">
        <f>VLOOKUP(K17952,'Base -Receita-Despesa'!$B:$AS,1,FALSE)</f>
        <v>Pessoal</v>
      </c>
    </row>
    <row r="17953" spans="1:12" x14ac:dyDescent="0.3">
      <c r="A17953" s="82" t="str">
        <f t="shared" si="560"/>
        <v>2020</v>
      </c>
      <c r="B17953" s="260" t="s">
        <v>2228</v>
      </c>
      <c r="C17953" s="261" t="s">
        <v>138</v>
      </c>
      <c r="D17953" s="74" t="str">
        <f t="shared" si="561"/>
        <v>abr/2020</v>
      </c>
      <c r="E17953" s="264">
        <v>43927</v>
      </c>
      <c r="F17953" s="282" t="s">
        <v>139</v>
      </c>
      <c r="G17953" s="282" t="s">
        <v>2229</v>
      </c>
      <c r="H17953" s="265" t="s">
        <v>5382</v>
      </c>
      <c r="I17953" s="265" t="s">
        <v>141</v>
      </c>
      <c r="J17953" s="266">
        <v>-276931.61</v>
      </c>
      <c r="K17953" s="83" t="str">
        <f>IFERROR(IFERROR(VLOOKUP(I17953,'DE-PARA'!B:D,3,0),VLOOKUP(I17953,'DE-PARA'!C:D,2,0)),"NÃO ENCONTRADO")</f>
        <v>Pessoal</v>
      </c>
      <c r="L17953" s="50" t="str">
        <f>VLOOKUP(K17953,'Base -Receita-Despesa'!$B:$AS,1,FALSE)</f>
        <v>Pessoal</v>
      </c>
    </row>
    <row r="17954" spans="1:12" x14ac:dyDescent="0.3">
      <c r="A17954" s="82" t="str">
        <f t="shared" si="560"/>
        <v>2020</v>
      </c>
      <c r="B17954" s="260" t="s">
        <v>2240</v>
      </c>
      <c r="C17954" s="261" t="s">
        <v>138</v>
      </c>
      <c r="D17954" s="74" t="str">
        <f t="shared" si="561"/>
        <v>abr/2020</v>
      </c>
      <c r="E17954" s="264">
        <v>43928</v>
      </c>
      <c r="F17954" s="282" t="s">
        <v>5127</v>
      </c>
      <c r="G17954" s="282" t="s">
        <v>2229</v>
      </c>
      <c r="H17954" s="265" t="s">
        <v>2251</v>
      </c>
      <c r="I17954" s="265" t="s">
        <v>126</v>
      </c>
      <c r="J17954" s="284">
        <v>-500000</v>
      </c>
      <c r="K17954" s="83" t="str">
        <f>IFERROR(IFERROR(VLOOKUP(I17954,'DE-PARA'!B:D,3,0),VLOOKUP(I17954,'DE-PARA'!C:D,2,0)),"NÃO ENCONTRADO")</f>
        <v>TEV – Transferências Entre Contas (Entradas)</v>
      </c>
      <c r="L17954" s="50" t="str">
        <f>VLOOKUP(K17954,'Base -Receita-Despesa'!$B:$AS,1,FALSE)</f>
        <v>TEV – Transferências Entre Contas (Entradas)</v>
      </c>
    </row>
    <row r="17955" spans="1:12" x14ac:dyDescent="0.3">
      <c r="A17955" s="82" t="str">
        <f t="shared" si="560"/>
        <v>2020</v>
      </c>
      <c r="B17955" s="260" t="s">
        <v>2240</v>
      </c>
      <c r="C17955" s="261" t="s">
        <v>138</v>
      </c>
      <c r="D17955" s="74" t="str">
        <f t="shared" si="561"/>
        <v>abr/2020</v>
      </c>
      <c r="E17955" s="264">
        <v>43928</v>
      </c>
      <c r="F17955" s="282" t="s">
        <v>1070</v>
      </c>
      <c r="G17955" s="282" t="s">
        <v>2229</v>
      </c>
      <c r="H17955" s="265" t="s">
        <v>1071</v>
      </c>
      <c r="I17955" s="265" t="s">
        <v>2237</v>
      </c>
      <c r="J17955" s="284">
        <v>500000</v>
      </c>
      <c r="K17955" s="83" t="str">
        <f>IFERROR(IFERROR(VLOOKUP(I17955,'DE-PARA'!B:D,3,0),VLOOKUP(I17955,'DE-PARA'!C:D,2,0)),"NÃO ENCONTRADO")</f>
        <v>Entrada Conta Aplicação (+)</v>
      </c>
      <c r="L17955" s="50" t="str">
        <f>VLOOKUP(K17955,'Base -Receita-Despesa'!$B:$AS,1,FALSE)</f>
        <v>ENTRADA CONTA APLICAÇÃO (+)</v>
      </c>
    </row>
    <row r="17956" spans="1:12" x14ac:dyDescent="0.3">
      <c r="A17956" s="82" t="str">
        <f t="shared" si="560"/>
        <v>2020</v>
      </c>
      <c r="B17956" s="260" t="s">
        <v>2228</v>
      </c>
      <c r="C17956" s="261" t="s">
        <v>138</v>
      </c>
      <c r="D17956" s="74" t="str">
        <f t="shared" si="561"/>
        <v>abr/2020</v>
      </c>
      <c r="E17956" s="264">
        <v>43928</v>
      </c>
      <c r="F17956" s="282" t="s">
        <v>5130</v>
      </c>
      <c r="G17956" s="282" t="s">
        <v>2229</v>
      </c>
      <c r="H17956" s="265" t="s">
        <v>72</v>
      </c>
      <c r="I17956" s="265" t="s">
        <v>1064</v>
      </c>
      <c r="J17956" s="266">
        <v>-500000</v>
      </c>
      <c r="K17956" s="83" t="str">
        <f>IFERROR(IFERROR(VLOOKUP(I17956,'DE-PARA'!B:D,3,0),VLOOKUP(I17956,'DE-PARA'!C:D,2,0)),"NÃO ENCONTRADO")</f>
        <v>Saídas Da C/A Por Regates (-)</v>
      </c>
      <c r="L17956" s="50" t="str">
        <f>VLOOKUP(K17956,'Base -Receita-Despesa'!$B:$AS,1,FALSE)</f>
        <v>SAÍDAS DA C/A POR REGATES (-)</v>
      </c>
    </row>
    <row r="17957" spans="1:12" x14ac:dyDescent="0.3">
      <c r="A17957" s="82" t="str">
        <f t="shared" si="560"/>
        <v>2020</v>
      </c>
      <c r="B17957" s="260" t="s">
        <v>2228</v>
      </c>
      <c r="C17957" s="261" t="s">
        <v>138</v>
      </c>
      <c r="D17957" s="74" t="str">
        <f t="shared" si="561"/>
        <v>abr/2020</v>
      </c>
      <c r="E17957" s="264">
        <v>43928</v>
      </c>
      <c r="F17957" s="282">
        <v>6811</v>
      </c>
      <c r="G17957" s="282" t="s">
        <v>2229</v>
      </c>
      <c r="H17957" s="265" t="s">
        <v>301</v>
      </c>
      <c r="I17957" s="265" t="s">
        <v>151</v>
      </c>
      <c r="J17957" s="265">
        <v>120</v>
      </c>
      <c r="K17957" s="83" t="str">
        <f>IFERROR(IFERROR(VLOOKUP(I17957,'DE-PARA'!B:D,3,0),VLOOKUP(I17957,'DE-PARA'!C:D,2,0)),"NÃO ENCONTRADO")</f>
        <v>Concessionárias (água, luz e telefone)</v>
      </c>
      <c r="L17957" s="50" t="str">
        <f>VLOOKUP(K17957,'Base -Receita-Despesa'!$B:$AS,1,FALSE)</f>
        <v>Concessionárias (água, luz e telefone)</v>
      </c>
    </row>
    <row r="17958" spans="1:12" x14ac:dyDescent="0.3">
      <c r="A17958" s="82" t="str">
        <f t="shared" si="560"/>
        <v>2020</v>
      </c>
      <c r="B17958" s="260" t="s">
        <v>2228</v>
      </c>
      <c r="C17958" s="261" t="s">
        <v>138</v>
      </c>
      <c r="D17958" s="74" t="str">
        <f t="shared" si="561"/>
        <v>abr/2020</v>
      </c>
      <c r="E17958" s="264">
        <v>43928</v>
      </c>
      <c r="F17958" s="282">
        <v>6832</v>
      </c>
      <c r="G17958" s="282" t="s">
        <v>2229</v>
      </c>
      <c r="H17958" s="265" t="s">
        <v>301</v>
      </c>
      <c r="I17958" s="265" t="s">
        <v>151</v>
      </c>
      <c r="J17958" s="265">
        <v>120</v>
      </c>
      <c r="K17958" s="83" t="str">
        <f>IFERROR(IFERROR(VLOOKUP(I17958,'DE-PARA'!B:D,3,0),VLOOKUP(I17958,'DE-PARA'!C:D,2,0)),"NÃO ENCONTRADO")</f>
        <v>Concessionárias (água, luz e telefone)</v>
      </c>
      <c r="L17958" s="50" t="str">
        <f>VLOOKUP(K17958,'Base -Receita-Despesa'!$B:$AS,1,FALSE)</f>
        <v>Concessionárias (água, luz e telefone)</v>
      </c>
    </row>
    <row r="17959" spans="1:12" x14ac:dyDescent="0.3">
      <c r="A17959" s="82" t="str">
        <f t="shared" si="560"/>
        <v>2020</v>
      </c>
      <c r="B17959" s="260" t="s">
        <v>2228</v>
      </c>
      <c r="C17959" s="261" t="s">
        <v>138</v>
      </c>
      <c r="D17959" s="74" t="str">
        <f t="shared" si="561"/>
        <v>abr/2020</v>
      </c>
      <c r="E17959" s="264">
        <v>43928</v>
      </c>
      <c r="F17959" s="282" t="s">
        <v>5127</v>
      </c>
      <c r="G17959" s="282" t="s">
        <v>2229</v>
      </c>
      <c r="H17959" s="265" t="s">
        <v>2251</v>
      </c>
      <c r="I17959" s="265" t="s">
        <v>126</v>
      </c>
      <c r="J17959" s="266">
        <v>500000</v>
      </c>
      <c r="K17959" s="83" t="str">
        <f>IFERROR(IFERROR(VLOOKUP(I17959,'DE-PARA'!B:D,3,0),VLOOKUP(I17959,'DE-PARA'!C:D,2,0)),"NÃO ENCONTRADO")</f>
        <v>TEV – Transferências Entre Contas (Entradas)</v>
      </c>
      <c r="L17959" s="50" t="str">
        <f>VLOOKUP(K17959,'Base -Receita-Despesa'!$B:$AS,1,FALSE)</f>
        <v>TEV – Transferências Entre Contas (Entradas)</v>
      </c>
    </row>
    <row r="17960" spans="1:12" x14ac:dyDescent="0.3">
      <c r="A17960" s="82" t="str">
        <f t="shared" si="560"/>
        <v>2020</v>
      </c>
      <c r="B17960" s="260" t="s">
        <v>2228</v>
      </c>
      <c r="C17960" s="261" t="s">
        <v>138</v>
      </c>
      <c r="D17960" s="74" t="str">
        <f t="shared" si="561"/>
        <v>abr/2020</v>
      </c>
      <c r="E17960" s="264">
        <v>43928</v>
      </c>
      <c r="F17960" s="282">
        <v>45322</v>
      </c>
      <c r="G17960" s="282" t="s">
        <v>2229</v>
      </c>
      <c r="H17960" s="265" t="s">
        <v>5308</v>
      </c>
      <c r="I17960" s="265" t="s">
        <v>540</v>
      </c>
      <c r="J17960" s="265">
        <v>-90</v>
      </c>
      <c r="K17960" s="83" t="str">
        <f>IFERROR(IFERROR(VLOOKUP(I17960,'DE-PARA'!B:D,3,0),VLOOKUP(I17960,'DE-PARA'!C:D,2,0)),"NÃO ENCONTRADO")</f>
        <v>Tributos, Taxas e Contribuições</v>
      </c>
      <c r="L17960" s="50" t="str">
        <f>VLOOKUP(K17960,'Base -Receita-Despesa'!$B:$AS,1,FALSE)</f>
        <v>Tributos, Taxas e Contribuições</v>
      </c>
    </row>
    <row r="17961" spans="1:12" x14ac:dyDescent="0.3">
      <c r="A17961" s="82" t="str">
        <f t="shared" si="560"/>
        <v>2020</v>
      </c>
      <c r="B17961" s="260" t="s">
        <v>2228</v>
      </c>
      <c r="C17961" s="261" t="s">
        <v>138</v>
      </c>
      <c r="D17961" s="74" t="str">
        <f t="shared" si="561"/>
        <v>abr/2020</v>
      </c>
      <c r="E17961" s="264">
        <v>43928</v>
      </c>
      <c r="F17961" s="282" t="s">
        <v>4412</v>
      </c>
      <c r="G17961" s="282" t="s">
        <v>2229</v>
      </c>
      <c r="H17961" s="265" t="s">
        <v>5383</v>
      </c>
      <c r="I17961" s="265" t="s">
        <v>130</v>
      </c>
      <c r="J17961" s="265">
        <v>-123.51</v>
      </c>
      <c r="K17961" s="83" t="str">
        <f>IFERROR(IFERROR(VLOOKUP(I17961,'DE-PARA'!B:D,3,0),VLOOKUP(I17961,'DE-PARA'!C:D,2,0)),"NÃO ENCONTRADO")</f>
        <v>Rescisões Trabalhistas</v>
      </c>
      <c r="L17961" s="50" t="str">
        <f>VLOOKUP(K17961,'Base -Receita-Despesa'!$B:$AS,1,FALSE)</f>
        <v>Rescisões Trabalhistas</v>
      </c>
    </row>
    <row r="17962" spans="1:12" x14ac:dyDescent="0.3">
      <c r="A17962" s="82" t="str">
        <f t="shared" ref="A17962:A18025" si="562">IF(K17962="NÃO ENCONTRADO",0,RIGHT(D17962,4))</f>
        <v>2020</v>
      </c>
      <c r="B17962" s="260" t="s">
        <v>2228</v>
      </c>
      <c r="C17962" s="261" t="s">
        <v>138</v>
      </c>
      <c r="D17962" s="74" t="str">
        <f t="shared" si="561"/>
        <v>abr/2020</v>
      </c>
      <c r="E17962" s="264">
        <v>43928</v>
      </c>
      <c r="F17962" s="282" t="s">
        <v>4377</v>
      </c>
      <c r="G17962" s="282" t="s">
        <v>2229</v>
      </c>
      <c r="H17962" s="265" t="s">
        <v>5384</v>
      </c>
      <c r="I17962" s="265" t="s">
        <v>128</v>
      </c>
      <c r="J17962" s="266">
        <v>-42591.12</v>
      </c>
      <c r="K17962" s="83" t="str">
        <f>IFERROR(IFERROR(VLOOKUP(I17962,'DE-PARA'!B:D,3,0),VLOOKUP(I17962,'DE-PARA'!C:D,2,0)),"NÃO ENCONTRADO")</f>
        <v>Encargos sobre Folha de Pagamento</v>
      </c>
      <c r="L17962" s="50" t="str">
        <f>VLOOKUP(K17962,'Base -Receita-Despesa'!$B:$AS,1,FALSE)</f>
        <v>Encargos sobre Folha de Pagamento</v>
      </c>
    </row>
    <row r="17963" spans="1:12" x14ac:dyDescent="0.3">
      <c r="A17963" s="82" t="str">
        <f t="shared" si="562"/>
        <v>2020</v>
      </c>
      <c r="B17963" s="260" t="s">
        <v>2228</v>
      </c>
      <c r="C17963" s="261" t="s">
        <v>138</v>
      </c>
      <c r="D17963" s="74" t="str">
        <f t="shared" si="561"/>
        <v>abr/2020</v>
      </c>
      <c r="E17963" s="264">
        <v>43928</v>
      </c>
      <c r="F17963" s="282" t="s">
        <v>139</v>
      </c>
      <c r="G17963" s="282" t="s">
        <v>2229</v>
      </c>
      <c r="H17963" s="265" t="s">
        <v>5385</v>
      </c>
      <c r="I17963" s="265" t="s">
        <v>141</v>
      </c>
      <c r="J17963" s="266">
        <v>-1440.98</v>
      </c>
      <c r="K17963" s="83" t="str">
        <f>IFERROR(IFERROR(VLOOKUP(I17963,'DE-PARA'!B:D,3,0),VLOOKUP(I17963,'DE-PARA'!C:D,2,0)),"NÃO ENCONTRADO")</f>
        <v>Pessoal</v>
      </c>
      <c r="L17963" s="50" t="str">
        <f>VLOOKUP(K17963,'Base -Receita-Despesa'!$B:$AS,1,FALSE)</f>
        <v>Pessoal</v>
      </c>
    </row>
    <row r="17964" spans="1:12" x14ac:dyDescent="0.3">
      <c r="A17964" s="82" t="str">
        <f t="shared" si="562"/>
        <v>2020</v>
      </c>
      <c r="B17964" s="260" t="s">
        <v>2228</v>
      </c>
      <c r="C17964" s="261" t="s">
        <v>138</v>
      </c>
      <c r="D17964" s="74" t="str">
        <f t="shared" si="561"/>
        <v>abr/2020</v>
      </c>
      <c r="E17964" s="264">
        <v>43928</v>
      </c>
      <c r="F17964" s="282" t="s">
        <v>139</v>
      </c>
      <c r="G17964" s="282" t="s">
        <v>2229</v>
      </c>
      <c r="H17964" s="265" t="s">
        <v>5386</v>
      </c>
      <c r="I17964" s="265" t="s">
        <v>141</v>
      </c>
      <c r="J17964" s="266">
        <v>-2449.27</v>
      </c>
      <c r="K17964" s="83" t="str">
        <f>IFERROR(IFERROR(VLOOKUP(I17964,'DE-PARA'!B:D,3,0),VLOOKUP(I17964,'DE-PARA'!C:D,2,0)),"NÃO ENCONTRADO")</f>
        <v>Pessoal</v>
      </c>
      <c r="L17964" s="50" t="str">
        <f>VLOOKUP(K17964,'Base -Receita-Despesa'!$B:$AS,1,FALSE)</f>
        <v>Pessoal</v>
      </c>
    </row>
    <row r="17965" spans="1:12" x14ac:dyDescent="0.3">
      <c r="A17965" s="82" t="str">
        <f t="shared" si="562"/>
        <v>2020</v>
      </c>
      <c r="B17965" s="260" t="s">
        <v>2228</v>
      </c>
      <c r="C17965" s="261" t="s">
        <v>138</v>
      </c>
      <c r="D17965" s="74" t="str">
        <f t="shared" si="561"/>
        <v>abr/2020</v>
      </c>
      <c r="E17965" s="264">
        <v>43928</v>
      </c>
      <c r="F17965" s="282">
        <v>418</v>
      </c>
      <c r="G17965" s="282" t="s">
        <v>2229</v>
      </c>
      <c r="H17965" s="265" t="s">
        <v>5367</v>
      </c>
      <c r="I17965" s="265" t="s">
        <v>2194</v>
      </c>
      <c r="J17965" s="265">
        <v>-249.4</v>
      </c>
      <c r="K17965" s="83" t="str">
        <f>IFERROR(IFERROR(VLOOKUP(I17965,'DE-PARA'!B:D,3,0),VLOOKUP(I17965,'DE-PARA'!C:D,2,0)),"NÃO ENCONTRADO")</f>
        <v>Materiais</v>
      </c>
      <c r="L17965" s="50" t="str">
        <f>VLOOKUP(K17965,'Base -Receita-Despesa'!$B:$AS,1,FALSE)</f>
        <v>Materiais</v>
      </c>
    </row>
    <row r="17966" spans="1:12" x14ac:dyDescent="0.3">
      <c r="A17966" s="82" t="str">
        <f t="shared" si="562"/>
        <v>2020</v>
      </c>
      <c r="B17966" s="260" t="s">
        <v>2228</v>
      </c>
      <c r="C17966" s="261" t="s">
        <v>138</v>
      </c>
      <c r="D17966" s="74" t="str">
        <f t="shared" si="561"/>
        <v>abr/2020</v>
      </c>
      <c r="E17966" s="264">
        <v>43928</v>
      </c>
      <c r="F17966" s="282">
        <v>4</v>
      </c>
      <c r="G17966" s="282" t="s">
        <v>2229</v>
      </c>
      <c r="H17966" s="265" t="s">
        <v>5293</v>
      </c>
      <c r="I17966" s="265" t="s">
        <v>2177</v>
      </c>
      <c r="J17966" s="266">
        <v>-14000</v>
      </c>
      <c r="K17966" s="83" t="str">
        <f>IFERROR(IFERROR(VLOOKUP(I17966,'DE-PARA'!B:D,3,0),VLOOKUP(I17966,'DE-PARA'!C:D,2,0)),"NÃO ENCONTRADO")</f>
        <v>Pessoal</v>
      </c>
      <c r="L17966" s="50" t="str">
        <f>VLOOKUP(K17966,'Base -Receita-Despesa'!$B:$AS,1,FALSE)</f>
        <v>Pessoal</v>
      </c>
    </row>
    <row r="17967" spans="1:12" x14ac:dyDescent="0.3">
      <c r="A17967" s="82" t="str">
        <f t="shared" si="562"/>
        <v>2020</v>
      </c>
      <c r="B17967" s="260" t="s">
        <v>2228</v>
      </c>
      <c r="C17967" s="261" t="s">
        <v>138</v>
      </c>
      <c r="D17967" s="74" t="str">
        <f t="shared" si="561"/>
        <v>abr/2020</v>
      </c>
      <c r="E17967" s="264">
        <v>43928</v>
      </c>
      <c r="F17967" s="282">
        <v>5347</v>
      </c>
      <c r="G17967" s="282" t="s">
        <v>2229</v>
      </c>
      <c r="H17967" s="265" t="s">
        <v>5387</v>
      </c>
      <c r="I17967" s="265" t="s">
        <v>2182</v>
      </c>
      <c r="J17967" s="265">
        <v>-430</v>
      </c>
      <c r="K17967" s="83" t="str">
        <f>IFERROR(IFERROR(VLOOKUP(I17967,'DE-PARA'!B:D,3,0),VLOOKUP(I17967,'DE-PARA'!C:D,2,0)),"NÃO ENCONTRADO")</f>
        <v>Materiais</v>
      </c>
      <c r="L17967" s="50" t="str">
        <f>VLOOKUP(K17967,'Base -Receita-Despesa'!$B:$AS,1,FALSE)</f>
        <v>Materiais</v>
      </c>
    </row>
    <row r="17968" spans="1:12" x14ac:dyDescent="0.3">
      <c r="A17968" s="82" t="str">
        <f t="shared" si="562"/>
        <v>2020</v>
      </c>
      <c r="B17968" s="260" t="s">
        <v>2228</v>
      </c>
      <c r="C17968" s="261" t="s">
        <v>138</v>
      </c>
      <c r="D17968" s="74" t="str">
        <f t="shared" si="561"/>
        <v>abr/2020</v>
      </c>
      <c r="E17968" s="264">
        <v>43928</v>
      </c>
      <c r="F17968" s="282">
        <v>6811</v>
      </c>
      <c r="G17968" s="282" t="s">
        <v>2229</v>
      </c>
      <c r="H17968" s="265" t="s">
        <v>301</v>
      </c>
      <c r="I17968" s="265" t="s">
        <v>151</v>
      </c>
      <c r="J17968" s="265">
        <v>-120</v>
      </c>
      <c r="K17968" s="83" t="str">
        <f>IFERROR(IFERROR(VLOOKUP(I17968,'DE-PARA'!B:D,3,0),VLOOKUP(I17968,'DE-PARA'!C:D,2,0)),"NÃO ENCONTRADO")</f>
        <v>Concessionárias (água, luz e telefone)</v>
      </c>
      <c r="L17968" s="50" t="str">
        <f>VLOOKUP(K17968,'Base -Receita-Despesa'!$B:$AS,1,FALSE)</f>
        <v>Concessionárias (água, luz e telefone)</v>
      </c>
    </row>
    <row r="17969" spans="1:12" x14ac:dyDescent="0.3">
      <c r="A17969" s="82" t="str">
        <f t="shared" si="562"/>
        <v>2020</v>
      </c>
      <c r="B17969" s="260" t="s">
        <v>2228</v>
      </c>
      <c r="C17969" s="261" t="s">
        <v>138</v>
      </c>
      <c r="D17969" s="74" t="str">
        <f t="shared" si="561"/>
        <v>abr/2020</v>
      </c>
      <c r="E17969" s="264">
        <v>43928</v>
      </c>
      <c r="F17969" s="282">
        <v>6832</v>
      </c>
      <c r="G17969" s="282" t="s">
        <v>2229</v>
      </c>
      <c r="H17969" s="265" t="s">
        <v>301</v>
      </c>
      <c r="I17969" s="265" t="s">
        <v>151</v>
      </c>
      <c r="J17969" s="265">
        <v>-120</v>
      </c>
      <c r="K17969" s="83" t="str">
        <f>IFERROR(IFERROR(VLOOKUP(I17969,'DE-PARA'!B:D,3,0),VLOOKUP(I17969,'DE-PARA'!C:D,2,0)),"NÃO ENCONTRADO")</f>
        <v>Concessionárias (água, luz e telefone)</v>
      </c>
      <c r="L17969" s="50" t="str">
        <f>VLOOKUP(K17969,'Base -Receita-Despesa'!$B:$AS,1,FALSE)</f>
        <v>Concessionárias (água, luz e telefone)</v>
      </c>
    </row>
    <row r="17970" spans="1:12" x14ac:dyDescent="0.3">
      <c r="A17970" s="82" t="str">
        <f t="shared" si="562"/>
        <v>2020</v>
      </c>
      <c r="B17970" s="260" t="s">
        <v>2228</v>
      </c>
      <c r="C17970" s="261" t="s">
        <v>138</v>
      </c>
      <c r="D17970" s="74" t="str">
        <f t="shared" si="561"/>
        <v>abr/2020</v>
      </c>
      <c r="E17970" s="264">
        <v>43928</v>
      </c>
      <c r="F17970" s="282" t="s">
        <v>139</v>
      </c>
      <c r="G17970" s="282" t="s">
        <v>2229</v>
      </c>
      <c r="H17970" s="265" t="s">
        <v>5388</v>
      </c>
      <c r="I17970" s="265" t="s">
        <v>141</v>
      </c>
      <c r="J17970" s="265">
        <v>-431.69</v>
      </c>
      <c r="K17970" s="83" t="str">
        <f>IFERROR(IFERROR(VLOOKUP(I17970,'DE-PARA'!B:D,3,0),VLOOKUP(I17970,'DE-PARA'!C:D,2,0)),"NÃO ENCONTRADO")</f>
        <v>Pessoal</v>
      </c>
      <c r="L17970" s="50" t="str">
        <f>VLOOKUP(K17970,'Base -Receita-Despesa'!$B:$AS,1,FALSE)</f>
        <v>Pessoal</v>
      </c>
    </row>
    <row r="17971" spans="1:12" x14ac:dyDescent="0.3">
      <c r="A17971" s="82" t="str">
        <f t="shared" si="562"/>
        <v>2020</v>
      </c>
      <c r="B17971" s="260" t="s">
        <v>2228</v>
      </c>
      <c r="C17971" s="261" t="s">
        <v>138</v>
      </c>
      <c r="D17971" s="74" t="str">
        <f t="shared" si="561"/>
        <v>abr/2020</v>
      </c>
      <c r="E17971" s="264">
        <v>43928</v>
      </c>
      <c r="F17971" s="282" t="s">
        <v>139</v>
      </c>
      <c r="G17971" s="282" t="s">
        <v>2229</v>
      </c>
      <c r="H17971" s="265" t="s">
        <v>5006</v>
      </c>
      <c r="I17971" s="265" t="s">
        <v>141</v>
      </c>
      <c r="J17971" s="266">
        <v>-1189.3599999999999</v>
      </c>
      <c r="K17971" s="83" t="str">
        <f>IFERROR(IFERROR(VLOOKUP(I17971,'DE-PARA'!B:D,3,0),VLOOKUP(I17971,'DE-PARA'!C:D,2,0)),"NÃO ENCONTRADO")</f>
        <v>Pessoal</v>
      </c>
      <c r="L17971" s="50" t="str">
        <f>VLOOKUP(K17971,'Base -Receita-Despesa'!$B:$AS,1,FALSE)</f>
        <v>Pessoal</v>
      </c>
    </row>
    <row r="17972" spans="1:12" x14ac:dyDescent="0.3">
      <c r="A17972" s="82" t="str">
        <f t="shared" si="562"/>
        <v>2020</v>
      </c>
      <c r="B17972" s="260" t="s">
        <v>2228</v>
      </c>
      <c r="C17972" s="261" t="s">
        <v>138</v>
      </c>
      <c r="D17972" s="74" t="str">
        <f t="shared" si="561"/>
        <v>abr/2020</v>
      </c>
      <c r="E17972" s="264">
        <v>43928</v>
      </c>
      <c r="F17972" s="282" t="s">
        <v>139</v>
      </c>
      <c r="G17972" s="282" t="s">
        <v>2229</v>
      </c>
      <c r="H17972" s="265" t="s">
        <v>209</v>
      </c>
      <c r="I17972" s="265" t="s">
        <v>141</v>
      </c>
      <c r="J17972" s="265">
        <v>-942.78</v>
      </c>
      <c r="K17972" s="83" t="str">
        <f>IFERROR(IFERROR(VLOOKUP(I17972,'DE-PARA'!B:D,3,0),VLOOKUP(I17972,'DE-PARA'!C:D,2,0)),"NÃO ENCONTRADO")</f>
        <v>Pessoal</v>
      </c>
      <c r="L17972" s="50" t="str">
        <f>VLOOKUP(K17972,'Base -Receita-Despesa'!$B:$AS,1,FALSE)</f>
        <v>Pessoal</v>
      </c>
    </row>
    <row r="17973" spans="1:12" x14ac:dyDescent="0.3">
      <c r="A17973" s="82" t="str">
        <f t="shared" si="562"/>
        <v>2020</v>
      </c>
      <c r="B17973" s="260" t="s">
        <v>2228</v>
      </c>
      <c r="C17973" s="261" t="s">
        <v>138</v>
      </c>
      <c r="D17973" s="74" t="str">
        <f t="shared" si="561"/>
        <v>abr/2020</v>
      </c>
      <c r="E17973" s="264">
        <v>43928</v>
      </c>
      <c r="F17973" s="282" t="s">
        <v>139</v>
      </c>
      <c r="G17973" s="282" t="s">
        <v>2229</v>
      </c>
      <c r="H17973" s="265" t="s">
        <v>5389</v>
      </c>
      <c r="I17973" s="265" t="s">
        <v>141</v>
      </c>
      <c r="J17973" s="266">
        <v>-2463.5700000000002</v>
      </c>
      <c r="K17973" s="83" t="str">
        <f>IFERROR(IFERROR(VLOOKUP(I17973,'DE-PARA'!B:D,3,0),VLOOKUP(I17973,'DE-PARA'!C:D,2,0)),"NÃO ENCONTRADO")</f>
        <v>Pessoal</v>
      </c>
      <c r="L17973" s="50" t="str">
        <f>VLOOKUP(K17973,'Base -Receita-Despesa'!$B:$AS,1,FALSE)</f>
        <v>Pessoal</v>
      </c>
    </row>
    <row r="17974" spans="1:12" x14ac:dyDescent="0.3">
      <c r="A17974" s="82" t="str">
        <f t="shared" si="562"/>
        <v>2020</v>
      </c>
      <c r="B17974" s="260" t="s">
        <v>2228</v>
      </c>
      <c r="C17974" s="261" t="s">
        <v>138</v>
      </c>
      <c r="D17974" s="74" t="str">
        <f t="shared" si="561"/>
        <v>abr/2020</v>
      </c>
      <c r="E17974" s="264">
        <v>43928</v>
      </c>
      <c r="F17974" s="282" t="s">
        <v>139</v>
      </c>
      <c r="G17974" s="282" t="s">
        <v>2229</v>
      </c>
      <c r="H17974" s="265" t="s">
        <v>5390</v>
      </c>
      <c r="I17974" s="265" t="s">
        <v>141</v>
      </c>
      <c r="J17974" s="266">
        <v>-2248.11</v>
      </c>
      <c r="K17974" s="83" t="str">
        <f>IFERROR(IFERROR(VLOOKUP(I17974,'DE-PARA'!B:D,3,0),VLOOKUP(I17974,'DE-PARA'!C:D,2,0)),"NÃO ENCONTRADO")</f>
        <v>Pessoal</v>
      </c>
      <c r="L17974" s="50" t="str">
        <f>VLOOKUP(K17974,'Base -Receita-Despesa'!$B:$AS,1,FALSE)</f>
        <v>Pessoal</v>
      </c>
    </row>
    <row r="17975" spans="1:12" x14ac:dyDescent="0.3">
      <c r="A17975" s="82" t="str">
        <f t="shared" si="562"/>
        <v>2020</v>
      </c>
      <c r="B17975" s="260" t="s">
        <v>2228</v>
      </c>
      <c r="C17975" s="261" t="s">
        <v>138</v>
      </c>
      <c r="D17975" s="74" t="str">
        <f t="shared" si="561"/>
        <v>abr/2020</v>
      </c>
      <c r="E17975" s="264">
        <v>43928</v>
      </c>
      <c r="F17975" s="282" t="s">
        <v>139</v>
      </c>
      <c r="G17975" s="282" t="s">
        <v>2229</v>
      </c>
      <c r="H17975" s="265" t="s">
        <v>4844</v>
      </c>
      <c r="I17975" s="265" t="s">
        <v>141</v>
      </c>
      <c r="J17975" s="266">
        <v>-1100.73</v>
      </c>
      <c r="K17975" s="83" t="str">
        <f>IFERROR(IFERROR(VLOOKUP(I17975,'DE-PARA'!B:D,3,0),VLOOKUP(I17975,'DE-PARA'!C:D,2,0)),"NÃO ENCONTRADO")</f>
        <v>Pessoal</v>
      </c>
      <c r="L17975" s="50" t="str">
        <f>VLOOKUP(K17975,'Base -Receita-Despesa'!$B:$AS,1,FALSE)</f>
        <v>Pessoal</v>
      </c>
    </row>
    <row r="17976" spans="1:12" x14ac:dyDescent="0.3">
      <c r="A17976" s="82" t="str">
        <f t="shared" si="562"/>
        <v>2020</v>
      </c>
      <c r="B17976" s="260" t="s">
        <v>2228</v>
      </c>
      <c r="C17976" s="261" t="s">
        <v>138</v>
      </c>
      <c r="D17976" s="74" t="str">
        <f t="shared" si="561"/>
        <v>abr/2020</v>
      </c>
      <c r="E17976" s="264">
        <v>43928</v>
      </c>
      <c r="F17976" s="282" t="s">
        <v>139</v>
      </c>
      <c r="G17976" s="282" t="s">
        <v>2229</v>
      </c>
      <c r="H17976" s="265" t="s">
        <v>5391</v>
      </c>
      <c r="I17976" s="265" t="s">
        <v>141</v>
      </c>
      <c r="J17976" s="266">
        <v>-1251.32</v>
      </c>
      <c r="K17976" s="83" t="str">
        <f>IFERROR(IFERROR(VLOOKUP(I17976,'DE-PARA'!B:D,3,0),VLOOKUP(I17976,'DE-PARA'!C:D,2,0)),"NÃO ENCONTRADO")</f>
        <v>Pessoal</v>
      </c>
      <c r="L17976" s="50" t="str">
        <f>VLOOKUP(K17976,'Base -Receita-Despesa'!$B:$AS,1,FALSE)</f>
        <v>Pessoal</v>
      </c>
    </row>
    <row r="17977" spans="1:12" x14ac:dyDescent="0.3">
      <c r="A17977" s="82" t="str">
        <f t="shared" si="562"/>
        <v>2020</v>
      </c>
      <c r="B17977" s="260" t="s">
        <v>2228</v>
      </c>
      <c r="C17977" s="261" t="s">
        <v>138</v>
      </c>
      <c r="D17977" s="74" t="str">
        <f t="shared" si="561"/>
        <v>abr/2020</v>
      </c>
      <c r="E17977" s="264">
        <v>43928</v>
      </c>
      <c r="F17977" s="282" t="s">
        <v>139</v>
      </c>
      <c r="G17977" s="282" t="s">
        <v>2229</v>
      </c>
      <c r="H17977" s="265" t="s">
        <v>1258</v>
      </c>
      <c r="I17977" s="265" t="s">
        <v>141</v>
      </c>
      <c r="J17977" s="266">
        <v>-1877.25</v>
      </c>
      <c r="K17977" s="83" t="str">
        <f>IFERROR(IFERROR(VLOOKUP(I17977,'DE-PARA'!B:D,3,0),VLOOKUP(I17977,'DE-PARA'!C:D,2,0)),"NÃO ENCONTRADO")</f>
        <v>Pessoal</v>
      </c>
      <c r="L17977" s="50" t="str">
        <f>VLOOKUP(K17977,'Base -Receita-Despesa'!$B:$AS,1,FALSE)</f>
        <v>Pessoal</v>
      </c>
    </row>
    <row r="17978" spans="1:12" x14ac:dyDescent="0.3">
      <c r="A17978" s="82" t="str">
        <f t="shared" si="562"/>
        <v>2020</v>
      </c>
      <c r="B17978" s="260" t="s">
        <v>2228</v>
      </c>
      <c r="C17978" s="261" t="s">
        <v>138</v>
      </c>
      <c r="D17978" s="74" t="str">
        <f t="shared" si="561"/>
        <v>abr/2020</v>
      </c>
      <c r="E17978" s="264">
        <v>43928</v>
      </c>
      <c r="F17978" s="282" t="s">
        <v>139</v>
      </c>
      <c r="G17978" s="282" t="s">
        <v>2229</v>
      </c>
      <c r="H17978" s="265" t="s">
        <v>4414</v>
      </c>
      <c r="I17978" s="265" t="s">
        <v>141</v>
      </c>
      <c r="J17978" s="266">
        <v>-1121.68</v>
      </c>
      <c r="K17978" s="83" t="str">
        <f>IFERROR(IFERROR(VLOOKUP(I17978,'DE-PARA'!B:D,3,0),VLOOKUP(I17978,'DE-PARA'!C:D,2,0)),"NÃO ENCONTRADO")</f>
        <v>Pessoal</v>
      </c>
      <c r="L17978" s="50" t="str">
        <f>VLOOKUP(K17978,'Base -Receita-Despesa'!$B:$AS,1,FALSE)</f>
        <v>Pessoal</v>
      </c>
    </row>
    <row r="17979" spans="1:12" x14ac:dyDescent="0.3">
      <c r="A17979" s="82" t="str">
        <f t="shared" si="562"/>
        <v>2020</v>
      </c>
      <c r="B17979" s="260" t="s">
        <v>2228</v>
      </c>
      <c r="C17979" s="261" t="s">
        <v>138</v>
      </c>
      <c r="D17979" s="74" t="str">
        <f t="shared" si="561"/>
        <v>abr/2020</v>
      </c>
      <c r="E17979" s="264">
        <v>43928</v>
      </c>
      <c r="F17979" s="282">
        <v>10302</v>
      </c>
      <c r="G17979" s="282" t="s">
        <v>2229</v>
      </c>
      <c r="H17979" s="265" t="s">
        <v>5301</v>
      </c>
      <c r="I17979" s="265" t="s">
        <v>2182</v>
      </c>
      <c r="J17979" s="266">
        <v>-17500</v>
      </c>
      <c r="K17979" s="83" t="str">
        <f>IFERROR(IFERROR(VLOOKUP(I17979,'DE-PARA'!B:D,3,0),VLOOKUP(I17979,'DE-PARA'!C:D,2,0)),"NÃO ENCONTRADO")</f>
        <v>Materiais</v>
      </c>
      <c r="L17979" s="50" t="str">
        <f>VLOOKUP(K17979,'Base -Receita-Despesa'!$B:$AS,1,FALSE)</f>
        <v>Materiais</v>
      </c>
    </row>
    <row r="17980" spans="1:12" x14ac:dyDescent="0.3">
      <c r="A17980" s="82" t="str">
        <f t="shared" si="562"/>
        <v>2020</v>
      </c>
      <c r="B17980" s="260" t="s">
        <v>2228</v>
      </c>
      <c r="C17980" s="261" t="s">
        <v>138</v>
      </c>
      <c r="D17980" s="74" t="str">
        <f t="shared" si="561"/>
        <v>abr/2020</v>
      </c>
      <c r="E17980" s="264">
        <v>43928</v>
      </c>
      <c r="F17980" s="282">
        <v>69</v>
      </c>
      <c r="G17980" s="282" t="s">
        <v>2229</v>
      </c>
      <c r="H17980" s="265" t="s">
        <v>5392</v>
      </c>
      <c r="I17980" s="265" t="s">
        <v>2177</v>
      </c>
      <c r="J17980" s="266">
        <v>-20000</v>
      </c>
      <c r="K17980" s="83" t="str">
        <f>IFERROR(IFERROR(VLOOKUP(I17980,'DE-PARA'!B:D,3,0),VLOOKUP(I17980,'DE-PARA'!C:D,2,0)),"NÃO ENCONTRADO")</f>
        <v>Pessoal</v>
      </c>
      <c r="L17980" s="50" t="str">
        <f>VLOOKUP(K17980,'Base -Receita-Despesa'!$B:$AS,1,FALSE)</f>
        <v>Pessoal</v>
      </c>
    </row>
    <row r="17981" spans="1:12" x14ac:dyDescent="0.3">
      <c r="A17981" s="82" t="str">
        <f t="shared" si="562"/>
        <v>2020</v>
      </c>
      <c r="B17981" s="260" t="s">
        <v>2228</v>
      </c>
      <c r="C17981" s="261" t="s">
        <v>138</v>
      </c>
      <c r="D17981" s="74" t="str">
        <f t="shared" si="561"/>
        <v>abr/2020</v>
      </c>
      <c r="E17981" s="264">
        <v>43928</v>
      </c>
      <c r="F17981" s="282" t="s">
        <v>3376</v>
      </c>
      <c r="G17981" s="282" t="s">
        <v>2229</v>
      </c>
      <c r="H17981" s="265" t="s">
        <v>5383</v>
      </c>
      <c r="I17981" s="265" t="s">
        <v>130</v>
      </c>
      <c r="J17981" s="266">
        <v>-1448.88</v>
      </c>
      <c r="K17981" s="83" t="str">
        <f>IFERROR(IFERROR(VLOOKUP(I17981,'DE-PARA'!B:D,3,0),VLOOKUP(I17981,'DE-PARA'!C:D,2,0)),"NÃO ENCONTRADO")</f>
        <v>Rescisões Trabalhistas</v>
      </c>
      <c r="L17981" s="50" t="str">
        <f>VLOOKUP(K17981,'Base -Receita-Despesa'!$B:$AS,1,FALSE)</f>
        <v>Rescisões Trabalhistas</v>
      </c>
    </row>
    <row r="17982" spans="1:12" x14ac:dyDescent="0.3">
      <c r="A17982" s="82" t="str">
        <f t="shared" si="562"/>
        <v>2020</v>
      </c>
      <c r="B17982" s="260" t="s">
        <v>2228</v>
      </c>
      <c r="C17982" s="261" t="s">
        <v>138</v>
      </c>
      <c r="D17982" s="74" t="str">
        <f t="shared" si="561"/>
        <v>abr/2020</v>
      </c>
      <c r="E17982" s="264">
        <v>43928</v>
      </c>
      <c r="F17982" s="282" t="s">
        <v>1977</v>
      </c>
      <c r="G17982" s="282" t="s">
        <v>2229</v>
      </c>
      <c r="H17982" s="265" t="s">
        <v>5393</v>
      </c>
      <c r="I17982" s="265" t="s">
        <v>1979</v>
      </c>
      <c r="J17982" s="265">
        <v>-851.47</v>
      </c>
      <c r="K17982" s="83" t="str">
        <f>IFERROR(IFERROR(VLOOKUP(I17982,'DE-PARA'!B:D,3,0),VLOOKUP(I17982,'DE-PARA'!C:D,2,0)),"NÃO ENCONTRADO")</f>
        <v>Pessoal</v>
      </c>
      <c r="L17982" s="50" t="str">
        <f>VLOOKUP(K17982,'Base -Receita-Despesa'!$B:$AS,1,FALSE)</f>
        <v>Pessoal</v>
      </c>
    </row>
    <row r="17983" spans="1:12" x14ac:dyDescent="0.3">
      <c r="A17983" s="82" t="str">
        <f t="shared" si="562"/>
        <v>2020</v>
      </c>
      <c r="B17983" s="260" t="s">
        <v>2228</v>
      </c>
      <c r="C17983" s="261" t="s">
        <v>138</v>
      </c>
      <c r="D17983" s="74" t="str">
        <f t="shared" si="561"/>
        <v>abr/2020</v>
      </c>
      <c r="E17983" s="264">
        <v>43928</v>
      </c>
      <c r="F17983" s="282" t="s">
        <v>1261</v>
      </c>
      <c r="G17983" s="282" t="s">
        <v>2229</v>
      </c>
      <c r="H17983" s="265" t="s">
        <v>2250</v>
      </c>
      <c r="I17983" s="265" t="s">
        <v>135</v>
      </c>
      <c r="J17983" s="265">
        <v>-9.5</v>
      </c>
      <c r="K17983" s="83" t="str">
        <f>IFERROR(IFERROR(VLOOKUP(I17983,'DE-PARA'!B:D,3,0),VLOOKUP(I17983,'DE-PARA'!C:D,2,0)),"NÃO ENCONTRADO")</f>
        <v>Outras Saídas</v>
      </c>
      <c r="L17983" s="50" t="str">
        <f>VLOOKUP(K17983,'Base -Receita-Despesa'!$B:$AS,1,FALSE)</f>
        <v>Outras Saídas</v>
      </c>
    </row>
    <row r="17984" spans="1:12" x14ac:dyDescent="0.3">
      <c r="A17984" s="82" t="str">
        <f t="shared" si="562"/>
        <v>2020</v>
      </c>
      <c r="B17984" s="260" t="s">
        <v>2228</v>
      </c>
      <c r="C17984" s="261" t="s">
        <v>138</v>
      </c>
      <c r="D17984" s="74" t="str">
        <f t="shared" si="561"/>
        <v>abr/2020</v>
      </c>
      <c r="E17984" s="264">
        <v>43928</v>
      </c>
      <c r="F17984" s="282" t="s">
        <v>1261</v>
      </c>
      <c r="G17984" s="282" t="s">
        <v>2229</v>
      </c>
      <c r="H17984" s="265" t="s">
        <v>2250</v>
      </c>
      <c r="I17984" s="265" t="s">
        <v>135</v>
      </c>
      <c r="J17984" s="265">
        <v>-9.5</v>
      </c>
      <c r="K17984" s="83" t="str">
        <f>IFERROR(IFERROR(VLOOKUP(I17984,'DE-PARA'!B:D,3,0),VLOOKUP(I17984,'DE-PARA'!C:D,2,0)),"NÃO ENCONTRADO")</f>
        <v>Outras Saídas</v>
      </c>
      <c r="L17984" s="50" t="str">
        <f>VLOOKUP(K17984,'Base -Receita-Despesa'!$B:$AS,1,FALSE)</f>
        <v>Outras Saídas</v>
      </c>
    </row>
    <row r="17985" spans="1:12" x14ac:dyDescent="0.3">
      <c r="A17985" s="82" t="str">
        <f t="shared" si="562"/>
        <v>2020</v>
      </c>
      <c r="B17985" s="260" t="s">
        <v>2228</v>
      </c>
      <c r="C17985" s="261" t="s">
        <v>138</v>
      </c>
      <c r="D17985" s="74" t="str">
        <f t="shared" si="561"/>
        <v>abr/2020</v>
      </c>
      <c r="E17985" s="264">
        <v>43928</v>
      </c>
      <c r="F17985" s="282" t="s">
        <v>1261</v>
      </c>
      <c r="G17985" s="282" t="s">
        <v>2229</v>
      </c>
      <c r="H17985" s="265" t="s">
        <v>2250</v>
      </c>
      <c r="I17985" s="265" t="s">
        <v>135</v>
      </c>
      <c r="J17985" s="265">
        <v>-9.5</v>
      </c>
      <c r="K17985" s="83" t="str">
        <f>IFERROR(IFERROR(VLOOKUP(I17985,'DE-PARA'!B:D,3,0),VLOOKUP(I17985,'DE-PARA'!C:D,2,0)),"NÃO ENCONTRADO")</f>
        <v>Outras Saídas</v>
      </c>
      <c r="L17985" s="50" t="str">
        <f>VLOOKUP(K17985,'Base -Receita-Despesa'!$B:$AS,1,FALSE)</f>
        <v>Outras Saídas</v>
      </c>
    </row>
    <row r="17986" spans="1:12" x14ac:dyDescent="0.3">
      <c r="A17986" s="82" t="str">
        <f t="shared" si="562"/>
        <v>2020</v>
      </c>
      <c r="B17986" s="260" t="s">
        <v>2228</v>
      </c>
      <c r="C17986" s="261" t="s">
        <v>138</v>
      </c>
      <c r="D17986" s="74" t="str">
        <f t="shared" si="561"/>
        <v>abr/2020</v>
      </c>
      <c r="E17986" s="264">
        <v>43928</v>
      </c>
      <c r="F17986" s="282" t="s">
        <v>1261</v>
      </c>
      <c r="G17986" s="282" t="s">
        <v>2229</v>
      </c>
      <c r="H17986" s="265" t="s">
        <v>2250</v>
      </c>
      <c r="I17986" s="265" t="s">
        <v>135</v>
      </c>
      <c r="J17986" s="265">
        <v>-9.5</v>
      </c>
      <c r="K17986" s="83" t="str">
        <f>IFERROR(IFERROR(VLOOKUP(I17986,'DE-PARA'!B:D,3,0),VLOOKUP(I17986,'DE-PARA'!C:D,2,0)),"NÃO ENCONTRADO")</f>
        <v>Outras Saídas</v>
      </c>
      <c r="L17986" s="50" t="str">
        <f>VLOOKUP(K17986,'Base -Receita-Despesa'!$B:$AS,1,FALSE)</f>
        <v>Outras Saídas</v>
      </c>
    </row>
    <row r="17987" spans="1:12" x14ac:dyDescent="0.3">
      <c r="A17987" s="82" t="str">
        <f t="shared" si="562"/>
        <v>2020</v>
      </c>
      <c r="B17987" s="260" t="s">
        <v>2228</v>
      </c>
      <c r="C17987" s="261" t="s">
        <v>138</v>
      </c>
      <c r="D17987" s="74" t="str">
        <f t="shared" si="561"/>
        <v>abr/2020</v>
      </c>
      <c r="E17987" s="264">
        <v>43928</v>
      </c>
      <c r="F17987" s="282" t="s">
        <v>1977</v>
      </c>
      <c r="G17987" s="282" t="s">
        <v>2229</v>
      </c>
      <c r="H17987" s="265" t="s">
        <v>5394</v>
      </c>
      <c r="I17987" s="265" t="s">
        <v>1979</v>
      </c>
      <c r="J17987" s="266">
        <v>-33483.94</v>
      </c>
      <c r="K17987" s="83" t="str">
        <f>IFERROR(IFERROR(VLOOKUP(I17987,'DE-PARA'!B:D,3,0),VLOOKUP(I17987,'DE-PARA'!C:D,2,0)),"NÃO ENCONTRADO")</f>
        <v>Pessoal</v>
      </c>
      <c r="L17987" s="50" t="str">
        <f>VLOOKUP(K17987,'Base -Receita-Despesa'!$B:$AS,1,FALSE)</f>
        <v>Pessoal</v>
      </c>
    </row>
    <row r="17988" spans="1:12" x14ac:dyDescent="0.3">
      <c r="A17988" s="82" t="str">
        <f t="shared" si="562"/>
        <v>2020</v>
      </c>
      <c r="B17988" s="260" t="s">
        <v>2240</v>
      </c>
      <c r="C17988" s="261" t="s">
        <v>138</v>
      </c>
      <c r="D17988" s="74" t="str">
        <f t="shared" ref="D17988:D18051" si="563">TEXT(E17988,"mmm/aaaa")</f>
        <v>abr/2020</v>
      </c>
      <c r="E17988" s="264">
        <v>43929</v>
      </c>
      <c r="F17988" s="282" t="s">
        <v>5127</v>
      </c>
      <c r="G17988" s="282" t="s">
        <v>2229</v>
      </c>
      <c r="H17988" s="265" t="s">
        <v>2251</v>
      </c>
      <c r="I17988" s="265" t="s">
        <v>126</v>
      </c>
      <c r="J17988" s="284">
        <v>-500000</v>
      </c>
      <c r="K17988" s="83" t="str">
        <f>IFERROR(IFERROR(VLOOKUP(I17988,'DE-PARA'!B:D,3,0),VLOOKUP(I17988,'DE-PARA'!C:D,2,0)),"NÃO ENCONTRADO")</f>
        <v>TEV – Transferências Entre Contas (Entradas)</v>
      </c>
      <c r="L17988" s="50" t="str">
        <f>VLOOKUP(K17988,'Base -Receita-Despesa'!$B:$AS,1,FALSE)</f>
        <v>TEV – Transferências Entre Contas (Entradas)</v>
      </c>
    </row>
    <row r="17989" spans="1:12" x14ac:dyDescent="0.3">
      <c r="A17989" s="82" t="str">
        <f t="shared" si="562"/>
        <v>2020</v>
      </c>
      <c r="B17989" s="260" t="s">
        <v>2240</v>
      </c>
      <c r="C17989" s="261" t="s">
        <v>138</v>
      </c>
      <c r="D17989" s="74" t="str">
        <f t="shared" si="563"/>
        <v>abr/2020</v>
      </c>
      <c r="E17989" s="264">
        <v>43929</v>
      </c>
      <c r="F17989" s="282" t="s">
        <v>1070</v>
      </c>
      <c r="G17989" s="282" t="s">
        <v>2229</v>
      </c>
      <c r="H17989" s="265" t="s">
        <v>1071</v>
      </c>
      <c r="I17989" s="265" t="s">
        <v>2237</v>
      </c>
      <c r="J17989" s="284">
        <v>500000</v>
      </c>
      <c r="K17989" s="83" t="str">
        <f>IFERROR(IFERROR(VLOOKUP(I17989,'DE-PARA'!B:D,3,0),VLOOKUP(I17989,'DE-PARA'!C:D,2,0)),"NÃO ENCONTRADO")</f>
        <v>Entrada Conta Aplicação (+)</v>
      </c>
      <c r="L17989" s="50" t="str">
        <f>VLOOKUP(K17989,'Base -Receita-Despesa'!$B:$AS,1,FALSE)</f>
        <v>ENTRADA CONTA APLICAÇÃO (+)</v>
      </c>
    </row>
    <row r="17990" spans="1:12" x14ac:dyDescent="0.3">
      <c r="A17990" s="82" t="str">
        <f t="shared" si="562"/>
        <v>2020</v>
      </c>
      <c r="B17990" s="260" t="s">
        <v>2228</v>
      </c>
      <c r="C17990" s="261" t="s">
        <v>138</v>
      </c>
      <c r="D17990" s="74" t="str">
        <f t="shared" si="563"/>
        <v>abr/2020</v>
      </c>
      <c r="E17990" s="264">
        <v>43929</v>
      </c>
      <c r="F17990" s="282" t="s">
        <v>5127</v>
      </c>
      <c r="G17990" s="282" t="s">
        <v>2229</v>
      </c>
      <c r="H17990" s="265" t="s">
        <v>2251</v>
      </c>
      <c r="I17990" s="265" t="s">
        <v>126</v>
      </c>
      <c r="J17990" s="266">
        <v>500000</v>
      </c>
      <c r="K17990" s="83" t="str">
        <f>IFERROR(IFERROR(VLOOKUP(I17990,'DE-PARA'!B:D,3,0),VLOOKUP(I17990,'DE-PARA'!C:D,2,0)),"NÃO ENCONTRADO")</f>
        <v>TEV – Transferências Entre Contas (Entradas)</v>
      </c>
      <c r="L17990" s="50" t="str">
        <f>VLOOKUP(K17990,'Base -Receita-Despesa'!$B:$AS,1,FALSE)</f>
        <v>TEV – Transferências Entre Contas (Entradas)</v>
      </c>
    </row>
    <row r="17991" spans="1:12" x14ac:dyDescent="0.3">
      <c r="A17991" s="82" t="str">
        <f t="shared" si="562"/>
        <v>2020</v>
      </c>
      <c r="B17991" s="260" t="s">
        <v>2228</v>
      </c>
      <c r="C17991" s="261" t="s">
        <v>138</v>
      </c>
      <c r="D17991" s="74" t="str">
        <f t="shared" si="563"/>
        <v>abr/2020</v>
      </c>
      <c r="E17991" s="264">
        <v>43929</v>
      </c>
      <c r="F17991" s="282">
        <v>4095</v>
      </c>
      <c r="G17991" s="282" t="s">
        <v>2229</v>
      </c>
      <c r="H17991" s="265" t="s">
        <v>2231</v>
      </c>
      <c r="I17991" s="265" t="s">
        <v>2185</v>
      </c>
      <c r="J17991" s="266">
        <v>-1359.5</v>
      </c>
      <c r="K17991" s="83" t="str">
        <f>IFERROR(IFERROR(VLOOKUP(I17991,'DE-PARA'!B:D,3,0),VLOOKUP(I17991,'DE-PARA'!C:D,2,0)),"NÃO ENCONTRADO")</f>
        <v>Materiais</v>
      </c>
      <c r="L17991" s="50" t="str">
        <f>VLOOKUP(K17991,'Base -Receita-Despesa'!$B:$AS,1,FALSE)</f>
        <v>Materiais</v>
      </c>
    </row>
    <row r="17992" spans="1:12" x14ac:dyDescent="0.3">
      <c r="A17992" s="82" t="str">
        <f t="shared" si="562"/>
        <v>2020</v>
      </c>
      <c r="B17992" s="260" t="s">
        <v>2228</v>
      </c>
      <c r="C17992" s="261" t="s">
        <v>138</v>
      </c>
      <c r="D17992" s="74" t="str">
        <f t="shared" si="563"/>
        <v>abr/2020</v>
      </c>
      <c r="E17992" s="264">
        <v>43929</v>
      </c>
      <c r="F17992" s="282">
        <v>2423891</v>
      </c>
      <c r="G17992" s="282" t="s">
        <v>2229</v>
      </c>
      <c r="H17992" s="265" t="s">
        <v>5222</v>
      </c>
      <c r="I17992" s="265" t="s">
        <v>145</v>
      </c>
      <c r="J17992" s="266">
        <v>-2562.94</v>
      </c>
      <c r="K17992" s="83" t="str">
        <f>IFERROR(IFERROR(VLOOKUP(I17992,'DE-PARA'!B:D,3,0),VLOOKUP(I17992,'DE-PARA'!C:D,2,0)),"NÃO ENCONTRADO")</f>
        <v>Serviços</v>
      </c>
      <c r="L17992" s="50" t="str">
        <f>VLOOKUP(K17992,'Base -Receita-Despesa'!$B:$AS,1,FALSE)</f>
        <v>Serviços</v>
      </c>
    </row>
    <row r="17993" spans="1:12" x14ac:dyDescent="0.3">
      <c r="A17993" s="82" t="str">
        <f t="shared" si="562"/>
        <v>2020</v>
      </c>
      <c r="B17993" s="260" t="s">
        <v>2228</v>
      </c>
      <c r="C17993" s="261" t="s">
        <v>138</v>
      </c>
      <c r="D17993" s="74" t="str">
        <f t="shared" si="563"/>
        <v>abr/2020</v>
      </c>
      <c r="E17993" s="264">
        <v>43929</v>
      </c>
      <c r="F17993" s="282">
        <v>990</v>
      </c>
      <c r="G17993" s="282" t="s">
        <v>2229</v>
      </c>
      <c r="H17993" s="265" t="s">
        <v>5275</v>
      </c>
      <c r="I17993" s="265" t="s">
        <v>2194</v>
      </c>
      <c r="J17993" s="265">
        <v>-200</v>
      </c>
      <c r="K17993" s="83" t="str">
        <f>IFERROR(IFERROR(VLOOKUP(I17993,'DE-PARA'!B:D,3,0),VLOOKUP(I17993,'DE-PARA'!C:D,2,0)),"NÃO ENCONTRADO")</f>
        <v>Materiais</v>
      </c>
      <c r="L17993" s="50" t="str">
        <f>VLOOKUP(K17993,'Base -Receita-Despesa'!$B:$AS,1,FALSE)</f>
        <v>Materiais</v>
      </c>
    </row>
    <row r="17994" spans="1:12" x14ac:dyDescent="0.3">
      <c r="A17994" s="82" t="str">
        <f t="shared" si="562"/>
        <v>2020</v>
      </c>
      <c r="B17994" s="260" t="s">
        <v>2228</v>
      </c>
      <c r="C17994" s="261" t="s">
        <v>138</v>
      </c>
      <c r="D17994" s="74" t="str">
        <f t="shared" si="563"/>
        <v>abr/2020</v>
      </c>
      <c r="E17994" s="264">
        <v>43929</v>
      </c>
      <c r="F17994" s="282">
        <v>73672</v>
      </c>
      <c r="G17994" s="282" t="s">
        <v>2229</v>
      </c>
      <c r="H17994" s="265" t="s">
        <v>5203</v>
      </c>
      <c r="I17994" s="265" t="s">
        <v>2183</v>
      </c>
      <c r="J17994" s="266">
        <v>-1410.3</v>
      </c>
      <c r="K17994" s="83" t="str">
        <f>IFERROR(IFERROR(VLOOKUP(I17994,'DE-PARA'!B:D,3,0),VLOOKUP(I17994,'DE-PARA'!C:D,2,0)),"NÃO ENCONTRADO")</f>
        <v>Materiais</v>
      </c>
      <c r="L17994" s="50" t="str">
        <f>VLOOKUP(K17994,'Base -Receita-Despesa'!$B:$AS,1,FALSE)</f>
        <v>Materiais</v>
      </c>
    </row>
    <row r="17995" spans="1:12" x14ac:dyDescent="0.3">
      <c r="A17995" s="82" t="str">
        <f t="shared" si="562"/>
        <v>2020</v>
      </c>
      <c r="B17995" s="260" t="s">
        <v>2228</v>
      </c>
      <c r="C17995" s="261" t="s">
        <v>138</v>
      </c>
      <c r="D17995" s="74" t="str">
        <f t="shared" si="563"/>
        <v>abr/2020</v>
      </c>
      <c r="E17995" s="264">
        <v>43929</v>
      </c>
      <c r="F17995" s="282">
        <v>16217</v>
      </c>
      <c r="G17995" s="282" t="s">
        <v>2229</v>
      </c>
      <c r="H17995" s="265" t="s">
        <v>5176</v>
      </c>
      <c r="I17995" s="265" t="s">
        <v>2190</v>
      </c>
      <c r="J17995" s="266">
        <v>-2676.8</v>
      </c>
      <c r="K17995" s="83" t="str">
        <f>IFERROR(IFERROR(VLOOKUP(I17995,'DE-PARA'!B:D,3,0),VLOOKUP(I17995,'DE-PARA'!C:D,2,0)),"NÃO ENCONTRADO")</f>
        <v>Materiais</v>
      </c>
      <c r="L17995" s="50" t="str">
        <f>VLOOKUP(K17995,'Base -Receita-Despesa'!$B:$AS,1,FALSE)</f>
        <v>Materiais</v>
      </c>
    </row>
    <row r="17996" spans="1:12" x14ac:dyDescent="0.3">
      <c r="A17996" s="82" t="str">
        <f t="shared" si="562"/>
        <v>2020</v>
      </c>
      <c r="B17996" s="260" t="s">
        <v>2228</v>
      </c>
      <c r="C17996" s="261" t="s">
        <v>138</v>
      </c>
      <c r="D17996" s="74" t="str">
        <f t="shared" si="563"/>
        <v>abr/2020</v>
      </c>
      <c r="E17996" s="264">
        <v>43929</v>
      </c>
      <c r="F17996" s="282">
        <v>25370</v>
      </c>
      <c r="G17996" s="282" t="s">
        <v>2229</v>
      </c>
      <c r="H17996" s="265" t="s">
        <v>5166</v>
      </c>
      <c r="I17996" s="265" t="s">
        <v>2183</v>
      </c>
      <c r="J17996" s="266">
        <v>-1323.45</v>
      </c>
      <c r="K17996" s="83" t="str">
        <f>IFERROR(IFERROR(VLOOKUP(I17996,'DE-PARA'!B:D,3,0),VLOOKUP(I17996,'DE-PARA'!C:D,2,0)),"NÃO ENCONTRADO")</f>
        <v>Materiais</v>
      </c>
      <c r="L17996" s="50" t="str">
        <f>VLOOKUP(K17996,'Base -Receita-Despesa'!$B:$AS,1,FALSE)</f>
        <v>Materiais</v>
      </c>
    </row>
    <row r="17997" spans="1:12" x14ac:dyDescent="0.3">
      <c r="A17997" s="82" t="str">
        <f t="shared" si="562"/>
        <v>2020</v>
      </c>
      <c r="B17997" s="260" t="s">
        <v>2228</v>
      </c>
      <c r="C17997" s="261" t="s">
        <v>138</v>
      </c>
      <c r="D17997" s="74" t="str">
        <f t="shared" si="563"/>
        <v>abr/2020</v>
      </c>
      <c r="E17997" s="264">
        <v>43929</v>
      </c>
      <c r="F17997" s="282">
        <v>25370</v>
      </c>
      <c r="G17997" s="282" t="s">
        <v>2229</v>
      </c>
      <c r="H17997" s="265" t="s">
        <v>5166</v>
      </c>
      <c r="I17997" s="265" t="s">
        <v>562</v>
      </c>
      <c r="J17997" s="265">
        <v>-31.23</v>
      </c>
      <c r="K17997" s="83" t="str">
        <f>IFERROR(IFERROR(VLOOKUP(I17997,'DE-PARA'!B:D,3,0),VLOOKUP(I17997,'DE-PARA'!C:D,2,0)),"NÃO ENCONTRADO")</f>
        <v>Outras Saídas</v>
      </c>
      <c r="L17997" s="50" t="str">
        <f>VLOOKUP(K17997,'Base -Receita-Despesa'!$B:$AS,1,FALSE)</f>
        <v>Outras Saídas</v>
      </c>
    </row>
    <row r="17998" spans="1:12" x14ac:dyDescent="0.3">
      <c r="A17998" s="82" t="str">
        <f t="shared" si="562"/>
        <v>2020</v>
      </c>
      <c r="B17998" s="260" t="s">
        <v>2228</v>
      </c>
      <c r="C17998" s="261" t="s">
        <v>138</v>
      </c>
      <c r="D17998" s="74" t="str">
        <f t="shared" si="563"/>
        <v>abr/2020</v>
      </c>
      <c r="E17998" s="264">
        <v>43929</v>
      </c>
      <c r="F17998" s="282">
        <v>2110516622</v>
      </c>
      <c r="G17998" s="282" t="s">
        <v>2229</v>
      </c>
      <c r="H17998" s="265" t="s">
        <v>4529</v>
      </c>
      <c r="I17998" s="265" t="s">
        <v>5137</v>
      </c>
      <c r="J17998" s="266">
        <v>-4576.5600000000004</v>
      </c>
      <c r="K17998" s="83" t="str">
        <f>IFERROR(IFERROR(VLOOKUP(I17998,'DE-PARA'!B:D,3,0),VLOOKUP(I17998,'DE-PARA'!C:D,2,0)),"NÃO ENCONTRADO")</f>
        <v>Concessionárias (água, luz e telefone)</v>
      </c>
      <c r="L17998" s="50" t="str">
        <f>VLOOKUP(K17998,'Base -Receita-Despesa'!$B:$AS,1,FALSE)</f>
        <v>Concessionárias (água, luz e telefone)</v>
      </c>
    </row>
    <row r="17999" spans="1:12" x14ac:dyDescent="0.3">
      <c r="A17999" s="82" t="str">
        <f t="shared" si="562"/>
        <v>2020</v>
      </c>
      <c r="B17999" s="260" t="s">
        <v>2228</v>
      </c>
      <c r="C17999" s="261" t="s">
        <v>138</v>
      </c>
      <c r="D17999" s="74" t="str">
        <f t="shared" si="563"/>
        <v>abr/2020</v>
      </c>
      <c r="E17999" s="264">
        <v>43929</v>
      </c>
      <c r="F17999" s="282">
        <v>2110516622</v>
      </c>
      <c r="G17999" s="282" t="s">
        <v>2229</v>
      </c>
      <c r="H17999" s="265" t="s">
        <v>4529</v>
      </c>
      <c r="I17999" s="265" t="s">
        <v>5137</v>
      </c>
      <c r="J17999" s="265">
        <v>-86.65</v>
      </c>
      <c r="K17999" s="83" t="str">
        <f>IFERROR(IFERROR(VLOOKUP(I17999,'DE-PARA'!B:D,3,0),VLOOKUP(I17999,'DE-PARA'!C:D,2,0)),"NÃO ENCONTRADO")</f>
        <v>Concessionárias (água, luz e telefone)</v>
      </c>
      <c r="L17999" s="50" t="str">
        <f>VLOOKUP(K17999,'Base -Receita-Despesa'!$B:$AS,1,FALSE)</f>
        <v>Concessionárias (água, luz e telefone)</v>
      </c>
    </row>
    <row r="18000" spans="1:12" x14ac:dyDescent="0.3">
      <c r="A18000" s="82" t="str">
        <f t="shared" si="562"/>
        <v>2020</v>
      </c>
      <c r="B18000" s="260" t="s">
        <v>2228</v>
      </c>
      <c r="C18000" s="261" t="s">
        <v>138</v>
      </c>
      <c r="D18000" s="74" t="str">
        <f t="shared" si="563"/>
        <v>abr/2020</v>
      </c>
      <c r="E18000" s="264">
        <v>43929</v>
      </c>
      <c r="F18000" s="282" t="s">
        <v>5395</v>
      </c>
      <c r="G18000" s="282" t="s">
        <v>2229</v>
      </c>
      <c r="H18000" s="265" t="s">
        <v>3762</v>
      </c>
      <c r="I18000" s="265" t="s">
        <v>176</v>
      </c>
      <c r="J18000" s="266">
        <v>-1388.76</v>
      </c>
      <c r="K18000" s="83" t="str">
        <f>IFERROR(IFERROR(VLOOKUP(I18000,'DE-PARA'!B:D,3,0),VLOOKUP(I18000,'DE-PARA'!C:D,2,0)),"NÃO ENCONTRADO")</f>
        <v>Pessoal</v>
      </c>
      <c r="L18000" s="50" t="str">
        <f>VLOOKUP(K18000,'Base -Receita-Despesa'!$B:$AS,1,FALSE)</f>
        <v>Pessoal</v>
      </c>
    </row>
    <row r="18001" spans="1:12" x14ac:dyDescent="0.3">
      <c r="A18001" s="82" t="str">
        <f t="shared" si="562"/>
        <v>2020</v>
      </c>
      <c r="B18001" s="260" t="s">
        <v>2228</v>
      </c>
      <c r="C18001" s="261" t="s">
        <v>138</v>
      </c>
      <c r="D18001" s="74" t="str">
        <f t="shared" si="563"/>
        <v>abr/2020</v>
      </c>
      <c r="E18001" s="264">
        <v>43929</v>
      </c>
      <c r="F18001" s="282" t="s">
        <v>5396</v>
      </c>
      <c r="G18001" s="282" t="s">
        <v>2229</v>
      </c>
      <c r="H18001" s="265" t="s">
        <v>1504</v>
      </c>
      <c r="I18001" s="265" t="s">
        <v>176</v>
      </c>
      <c r="J18001" s="266">
        <v>-1692.05</v>
      </c>
      <c r="K18001" s="83" t="str">
        <f>IFERROR(IFERROR(VLOOKUP(I18001,'DE-PARA'!B:D,3,0),VLOOKUP(I18001,'DE-PARA'!C:D,2,0)),"NÃO ENCONTRADO")</f>
        <v>Pessoal</v>
      </c>
      <c r="L18001" s="50" t="str">
        <f>VLOOKUP(K18001,'Base -Receita-Despesa'!$B:$AS,1,FALSE)</f>
        <v>Pessoal</v>
      </c>
    </row>
    <row r="18002" spans="1:12" x14ac:dyDescent="0.3">
      <c r="A18002" s="82" t="str">
        <f t="shared" si="562"/>
        <v>2020</v>
      </c>
      <c r="B18002" s="260" t="s">
        <v>2228</v>
      </c>
      <c r="C18002" s="261" t="s">
        <v>138</v>
      </c>
      <c r="D18002" s="74" t="str">
        <f t="shared" si="563"/>
        <v>abr/2020</v>
      </c>
      <c r="E18002" s="264">
        <v>43929</v>
      </c>
      <c r="F18002" s="282" t="s">
        <v>5397</v>
      </c>
      <c r="G18002" s="282" t="s">
        <v>2229</v>
      </c>
      <c r="H18002" s="265" t="s">
        <v>5398</v>
      </c>
      <c r="I18002" s="265" t="s">
        <v>176</v>
      </c>
      <c r="J18002" s="266">
        <v>-1716.9</v>
      </c>
      <c r="K18002" s="83" t="str">
        <f>IFERROR(IFERROR(VLOOKUP(I18002,'DE-PARA'!B:D,3,0),VLOOKUP(I18002,'DE-PARA'!C:D,2,0)),"NÃO ENCONTRADO")</f>
        <v>Pessoal</v>
      </c>
      <c r="L18002" s="50" t="str">
        <f>VLOOKUP(K18002,'Base -Receita-Despesa'!$B:$AS,1,FALSE)</f>
        <v>Pessoal</v>
      </c>
    </row>
    <row r="18003" spans="1:12" x14ac:dyDescent="0.3">
      <c r="A18003" s="82" t="str">
        <f t="shared" si="562"/>
        <v>2020</v>
      </c>
      <c r="B18003" s="260" t="s">
        <v>2228</v>
      </c>
      <c r="C18003" s="261" t="s">
        <v>138</v>
      </c>
      <c r="D18003" s="74" t="str">
        <f t="shared" si="563"/>
        <v>abr/2020</v>
      </c>
      <c r="E18003" s="264">
        <v>43929</v>
      </c>
      <c r="F18003" s="282" t="s">
        <v>5399</v>
      </c>
      <c r="G18003" s="282" t="s">
        <v>2229</v>
      </c>
      <c r="H18003" s="265" t="s">
        <v>5400</v>
      </c>
      <c r="I18003" s="265" t="s">
        <v>176</v>
      </c>
      <c r="J18003" s="265">
        <v>-446.33</v>
      </c>
      <c r="K18003" s="83" t="str">
        <f>IFERROR(IFERROR(VLOOKUP(I18003,'DE-PARA'!B:D,3,0),VLOOKUP(I18003,'DE-PARA'!C:D,2,0)),"NÃO ENCONTRADO")</f>
        <v>Pessoal</v>
      </c>
      <c r="L18003" s="50" t="str">
        <f>VLOOKUP(K18003,'Base -Receita-Despesa'!$B:$AS,1,FALSE)</f>
        <v>Pessoal</v>
      </c>
    </row>
    <row r="18004" spans="1:12" x14ac:dyDescent="0.3">
      <c r="A18004" s="82" t="str">
        <f t="shared" si="562"/>
        <v>2020</v>
      </c>
      <c r="B18004" s="260" t="s">
        <v>2228</v>
      </c>
      <c r="C18004" s="261" t="s">
        <v>138</v>
      </c>
      <c r="D18004" s="74" t="str">
        <f t="shared" si="563"/>
        <v>abr/2020</v>
      </c>
      <c r="E18004" s="264">
        <v>43929</v>
      </c>
      <c r="F18004" s="282" t="s">
        <v>5401</v>
      </c>
      <c r="G18004" s="282" t="s">
        <v>2229</v>
      </c>
      <c r="H18004" s="265" t="s">
        <v>3427</v>
      </c>
      <c r="I18004" s="265" t="s">
        <v>176</v>
      </c>
      <c r="J18004" s="266">
        <v>-1388.76</v>
      </c>
      <c r="K18004" s="83" t="str">
        <f>IFERROR(IFERROR(VLOOKUP(I18004,'DE-PARA'!B:D,3,0),VLOOKUP(I18004,'DE-PARA'!C:D,2,0)),"NÃO ENCONTRADO")</f>
        <v>Pessoal</v>
      </c>
      <c r="L18004" s="50" t="str">
        <f>VLOOKUP(K18004,'Base -Receita-Despesa'!$B:$AS,1,FALSE)</f>
        <v>Pessoal</v>
      </c>
    </row>
    <row r="18005" spans="1:12" x14ac:dyDescent="0.3">
      <c r="A18005" s="82" t="str">
        <f t="shared" si="562"/>
        <v>2020</v>
      </c>
      <c r="B18005" s="260" t="s">
        <v>2228</v>
      </c>
      <c r="C18005" s="261" t="s">
        <v>138</v>
      </c>
      <c r="D18005" s="74" t="str">
        <f t="shared" si="563"/>
        <v>abr/2020</v>
      </c>
      <c r="E18005" s="264">
        <v>43929</v>
      </c>
      <c r="F18005" s="282" t="s">
        <v>5402</v>
      </c>
      <c r="G18005" s="282" t="s">
        <v>2229</v>
      </c>
      <c r="H18005" s="265" t="s">
        <v>5209</v>
      </c>
      <c r="I18005" s="265" t="s">
        <v>176</v>
      </c>
      <c r="J18005" s="266">
        <v>-2112.3000000000002</v>
      </c>
      <c r="K18005" s="83" t="str">
        <f>IFERROR(IFERROR(VLOOKUP(I18005,'DE-PARA'!B:D,3,0),VLOOKUP(I18005,'DE-PARA'!C:D,2,0)),"NÃO ENCONTRADO")</f>
        <v>Pessoal</v>
      </c>
      <c r="L18005" s="50" t="str">
        <f>VLOOKUP(K18005,'Base -Receita-Despesa'!$B:$AS,1,FALSE)</f>
        <v>Pessoal</v>
      </c>
    </row>
    <row r="18006" spans="1:12" x14ac:dyDescent="0.3">
      <c r="A18006" s="82" t="str">
        <f t="shared" si="562"/>
        <v>2020</v>
      </c>
      <c r="B18006" s="260" t="s">
        <v>2228</v>
      </c>
      <c r="C18006" s="261" t="s">
        <v>138</v>
      </c>
      <c r="D18006" s="74" t="str">
        <f t="shared" si="563"/>
        <v>abr/2020</v>
      </c>
      <c r="E18006" s="264">
        <v>43929</v>
      </c>
      <c r="F18006" s="282" t="s">
        <v>5403</v>
      </c>
      <c r="G18006" s="282" t="s">
        <v>2229</v>
      </c>
      <c r="H18006" s="265" t="s">
        <v>3379</v>
      </c>
      <c r="I18006" s="265" t="s">
        <v>176</v>
      </c>
      <c r="J18006" s="266">
        <v>-3931.78</v>
      </c>
      <c r="K18006" s="83" t="str">
        <f>IFERROR(IFERROR(VLOOKUP(I18006,'DE-PARA'!B:D,3,0),VLOOKUP(I18006,'DE-PARA'!C:D,2,0)),"NÃO ENCONTRADO")</f>
        <v>Pessoal</v>
      </c>
      <c r="L18006" s="50" t="str">
        <f>VLOOKUP(K18006,'Base -Receita-Despesa'!$B:$AS,1,FALSE)</f>
        <v>Pessoal</v>
      </c>
    </row>
    <row r="18007" spans="1:12" x14ac:dyDescent="0.3">
      <c r="A18007" s="82" t="str">
        <f t="shared" si="562"/>
        <v>2020</v>
      </c>
      <c r="B18007" s="260" t="s">
        <v>2228</v>
      </c>
      <c r="C18007" s="261" t="s">
        <v>138</v>
      </c>
      <c r="D18007" s="74" t="str">
        <f t="shared" si="563"/>
        <v>abr/2020</v>
      </c>
      <c r="E18007" s="264">
        <v>43929</v>
      </c>
      <c r="F18007" s="282" t="s">
        <v>1261</v>
      </c>
      <c r="G18007" s="282" t="s">
        <v>2229</v>
      </c>
      <c r="H18007" s="265" t="s">
        <v>262</v>
      </c>
      <c r="I18007" s="265" t="s">
        <v>135</v>
      </c>
      <c r="J18007" s="265">
        <v>-218.94</v>
      </c>
      <c r="K18007" s="83" t="str">
        <f>IFERROR(IFERROR(VLOOKUP(I18007,'DE-PARA'!B:D,3,0),VLOOKUP(I18007,'DE-PARA'!C:D,2,0)),"NÃO ENCONTRADO")</f>
        <v>Outras Saídas</v>
      </c>
      <c r="L18007" s="50" t="str">
        <f>VLOOKUP(K18007,'Base -Receita-Despesa'!$B:$AS,1,FALSE)</f>
        <v>Outras Saídas</v>
      </c>
    </row>
    <row r="18008" spans="1:12" x14ac:dyDescent="0.3">
      <c r="A18008" s="82" t="str">
        <f t="shared" si="562"/>
        <v>2020</v>
      </c>
      <c r="B18008" s="260" t="s">
        <v>2240</v>
      </c>
      <c r="C18008" s="261" t="s">
        <v>138</v>
      </c>
      <c r="D18008" s="74" t="str">
        <f t="shared" si="563"/>
        <v>abr/2020</v>
      </c>
      <c r="E18008" s="264">
        <v>43930</v>
      </c>
      <c r="F18008" s="282" t="s">
        <v>5127</v>
      </c>
      <c r="G18008" s="282" t="s">
        <v>2229</v>
      </c>
      <c r="H18008" s="265" t="s">
        <v>2251</v>
      </c>
      <c r="I18008" s="265" t="s">
        <v>126</v>
      </c>
      <c r="J18008" s="284">
        <v>-500000</v>
      </c>
      <c r="K18008" s="83" t="str">
        <f>IFERROR(IFERROR(VLOOKUP(I18008,'DE-PARA'!B:D,3,0),VLOOKUP(I18008,'DE-PARA'!C:D,2,0)),"NÃO ENCONTRADO")</f>
        <v>TEV – Transferências Entre Contas (Entradas)</v>
      </c>
      <c r="L18008" s="50" t="str">
        <f>VLOOKUP(K18008,'Base -Receita-Despesa'!$B:$AS,1,FALSE)</f>
        <v>TEV – Transferências Entre Contas (Entradas)</v>
      </c>
    </row>
    <row r="18009" spans="1:12" x14ac:dyDescent="0.3">
      <c r="A18009" s="82" t="str">
        <f t="shared" si="562"/>
        <v>2020</v>
      </c>
      <c r="B18009" s="260" t="s">
        <v>2240</v>
      </c>
      <c r="C18009" s="261" t="s">
        <v>138</v>
      </c>
      <c r="D18009" s="74" t="str">
        <f t="shared" si="563"/>
        <v>abr/2020</v>
      </c>
      <c r="E18009" s="264">
        <v>43930</v>
      </c>
      <c r="F18009" s="282" t="s">
        <v>1070</v>
      </c>
      <c r="G18009" s="282" t="s">
        <v>2229</v>
      </c>
      <c r="H18009" s="265" t="s">
        <v>1071</v>
      </c>
      <c r="I18009" s="265" t="s">
        <v>2237</v>
      </c>
      <c r="J18009" s="284">
        <v>500000</v>
      </c>
      <c r="K18009" s="83" t="str">
        <f>IFERROR(IFERROR(VLOOKUP(I18009,'DE-PARA'!B:D,3,0),VLOOKUP(I18009,'DE-PARA'!C:D,2,0)),"NÃO ENCONTRADO")</f>
        <v>Entrada Conta Aplicação (+)</v>
      </c>
      <c r="L18009" s="50" t="str">
        <f>VLOOKUP(K18009,'Base -Receita-Despesa'!$B:$AS,1,FALSE)</f>
        <v>ENTRADA CONTA APLICAÇÃO (+)</v>
      </c>
    </row>
    <row r="18010" spans="1:12" x14ac:dyDescent="0.3">
      <c r="A18010" s="82" t="str">
        <f t="shared" si="562"/>
        <v>2020</v>
      </c>
      <c r="B18010" s="260" t="s">
        <v>2228</v>
      </c>
      <c r="C18010" s="261" t="s">
        <v>138</v>
      </c>
      <c r="D18010" s="74" t="str">
        <f t="shared" si="563"/>
        <v>abr/2020</v>
      </c>
      <c r="E18010" s="264">
        <v>43930</v>
      </c>
      <c r="F18010" s="282" t="s">
        <v>5130</v>
      </c>
      <c r="G18010" s="282" t="s">
        <v>2229</v>
      </c>
      <c r="H18010" s="265" t="s">
        <v>72</v>
      </c>
      <c r="I18010" s="265" t="s">
        <v>1064</v>
      </c>
      <c r="J18010" s="266">
        <v>-553000</v>
      </c>
      <c r="K18010" s="83" t="str">
        <f>IFERROR(IFERROR(VLOOKUP(I18010,'DE-PARA'!B:D,3,0),VLOOKUP(I18010,'DE-PARA'!C:D,2,0)),"NÃO ENCONTRADO")</f>
        <v>Saídas Da C/A Por Regates (-)</v>
      </c>
      <c r="L18010" s="50" t="str">
        <f>VLOOKUP(K18010,'Base -Receita-Despesa'!$B:$AS,1,FALSE)</f>
        <v>SAÍDAS DA C/A POR REGATES (-)</v>
      </c>
    </row>
    <row r="18011" spans="1:12" x14ac:dyDescent="0.3">
      <c r="A18011" s="82" t="str">
        <f t="shared" si="562"/>
        <v>2020</v>
      </c>
      <c r="B18011" s="260" t="s">
        <v>2228</v>
      </c>
      <c r="C18011" s="261" t="s">
        <v>138</v>
      </c>
      <c r="D18011" s="74" t="str">
        <f t="shared" si="563"/>
        <v>abr/2020</v>
      </c>
      <c r="E18011" s="264">
        <v>43930</v>
      </c>
      <c r="F18011" s="282" t="s">
        <v>5404</v>
      </c>
      <c r="G18011" s="282" t="s">
        <v>2229</v>
      </c>
      <c r="H18011" s="265" t="s">
        <v>4366</v>
      </c>
      <c r="I18011" s="265" t="s">
        <v>176</v>
      </c>
      <c r="J18011" s="266">
        <v>1239.69</v>
      </c>
      <c r="K18011" s="83" t="str">
        <f>IFERROR(IFERROR(VLOOKUP(I18011,'DE-PARA'!B:D,3,0),VLOOKUP(I18011,'DE-PARA'!C:D,2,0)),"NÃO ENCONTRADO")</f>
        <v>Pessoal</v>
      </c>
      <c r="L18011" s="50" t="str">
        <f>VLOOKUP(K18011,'Base -Receita-Despesa'!$B:$AS,1,FALSE)</f>
        <v>Pessoal</v>
      </c>
    </row>
    <row r="18012" spans="1:12" x14ac:dyDescent="0.3">
      <c r="A18012" s="82" t="str">
        <f t="shared" si="562"/>
        <v>2020</v>
      </c>
      <c r="B18012" s="260" t="s">
        <v>2228</v>
      </c>
      <c r="C18012" s="261" t="s">
        <v>138</v>
      </c>
      <c r="D18012" s="74" t="str">
        <f t="shared" si="563"/>
        <v>abr/2020</v>
      </c>
      <c r="E18012" s="264">
        <v>43930</v>
      </c>
      <c r="F18012" s="282" t="s">
        <v>5127</v>
      </c>
      <c r="G18012" s="282" t="s">
        <v>2229</v>
      </c>
      <c r="H18012" s="265" t="s">
        <v>2251</v>
      </c>
      <c r="I18012" s="265" t="s">
        <v>126</v>
      </c>
      <c r="J18012" s="266">
        <v>500000</v>
      </c>
      <c r="K18012" s="83" t="str">
        <f>IFERROR(IFERROR(VLOOKUP(I18012,'DE-PARA'!B:D,3,0),VLOOKUP(I18012,'DE-PARA'!C:D,2,0)),"NÃO ENCONTRADO")</f>
        <v>TEV – Transferências Entre Contas (Entradas)</v>
      </c>
      <c r="L18012" s="50" t="str">
        <f>VLOOKUP(K18012,'Base -Receita-Despesa'!$B:$AS,1,FALSE)</f>
        <v>TEV – Transferências Entre Contas (Entradas)</v>
      </c>
    </row>
    <row r="18013" spans="1:12" x14ac:dyDescent="0.3">
      <c r="A18013" s="82" t="str">
        <f t="shared" si="562"/>
        <v>2020</v>
      </c>
      <c r="B18013" s="260" t="s">
        <v>2228</v>
      </c>
      <c r="C18013" s="261" t="s">
        <v>138</v>
      </c>
      <c r="D18013" s="74" t="str">
        <f t="shared" si="563"/>
        <v>abr/2020</v>
      </c>
      <c r="E18013" s="264">
        <v>43930</v>
      </c>
      <c r="F18013" s="282" t="s">
        <v>5405</v>
      </c>
      <c r="G18013" s="282" t="s">
        <v>2229</v>
      </c>
      <c r="H18013" s="265" t="s">
        <v>5406</v>
      </c>
      <c r="I18013" s="265" t="s">
        <v>176</v>
      </c>
      <c r="J18013" s="265">
        <v>-296.52</v>
      </c>
      <c r="K18013" s="83" t="str">
        <f>IFERROR(IFERROR(VLOOKUP(I18013,'DE-PARA'!B:D,3,0),VLOOKUP(I18013,'DE-PARA'!C:D,2,0)),"NÃO ENCONTRADO")</f>
        <v>Pessoal</v>
      </c>
      <c r="L18013" s="50" t="str">
        <f>VLOOKUP(K18013,'Base -Receita-Despesa'!$B:$AS,1,FALSE)</f>
        <v>Pessoal</v>
      </c>
    </row>
    <row r="18014" spans="1:12" x14ac:dyDescent="0.3">
      <c r="A18014" s="82" t="str">
        <f t="shared" si="562"/>
        <v>2020</v>
      </c>
      <c r="B18014" s="260" t="s">
        <v>2228</v>
      </c>
      <c r="C18014" s="261" t="s">
        <v>138</v>
      </c>
      <c r="D18014" s="74" t="str">
        <f t="shared" si="563"/>
        <v>abr/2020</v>
      </c>
      <c r="E18014" s="264">
        <v>43930</v>
      </c>
      <c r="F18014" s="282" t="s">
        <v>5407</v>
      </c>
      <c r="G18014" s="282" t="s">
        <v>2229</v>
      </c>
      <c r="H18014" s="265" t="s">
        <v>2868</v>
      </c>
      <c r="I18014" s="265" t="s">
        <v>176</v>
      </c>
      <c r="J18014" s="266">
        <v>-1537.97</v>
      </c>
      <c r="K18014" s="83" t="str">
        <f>IFERROR(IFERROR(VLOOKUP(I18014,'DE-PARA'!B:D,3,0),VLOOKUP(I18014,'DE-PARA'!C:D,2,0)),"NÃO ENCONTRADO")</f>
        <v>Pessoal</v>
      </c>
      <c r="L18014" s="50" t="str">
        <f>VLOOKUP(K18014,'Base -Receita-Despesa'!$B:$AS,1,FALSE)</f>
        <v>Pessoal</v>
      </c>
    </row>
    <row r="18015" spans="1:12" x14ac:dyDescent="0.3">
      <c r="A18015" s="82" t="str">
        <f t="shared" si="562"/>
        <v>2020</v>
      </c>
      <c r="B18015" s="260" t="s">
        <v>2228</v>
      </c>
      <c r="C18015" s="261" t="s">
        <v>138</v>
      </c>
      <c r="D18015" s="74" t="str">
        <f t="shared" si="563"/>
        <v>abr/2020</v>
      </c>
      <c r="E18015" s="264">
        <v>43930</v>
      </c>
      <c r="F18015" s="282" t="s">
        <v>5404</v>
      </c>
      <c r="G18015" s="282" t="s">
        <v>2229</v>
      </c>
      <c r="H18015" s="265" t="s">
        <v>4366</v>
      </c>
      <c r="I18015" s="265" t="s">
        <v>176</v>
      </c>
      <c r="J18015" s="266">
        <v>-1239.69</v>
      </c>
      <c r="K18015" s="83" t="str">
        <f>IFERROR(IFERROR(VLOOKUP(I18015,'DE-PARA'!B:D,3,0),VLOOKUP(I18015,'DE-PARA'!C:D,2,0)),"NÃO ENCONTRADO")</f>
        <v>Pessoal</v>
      </c>
      <c r="L18015" s="50" t="str">
        <f>VLOOKUP(K18015,'Base -Receita-Despesa'!$B:$AS,1,FALSE)</f>
        <v>Pessoal</v>
      </c>
    </row>
    <row r="18016" spans="1:12" x14ac:dyDescent="0.3">
      <c r="A18016" s="82" t="str">
        <f t="shared" si="562"/>
        <v>2020</v>
      </c>
      <c r="B18016" s="260" t="s">
        <v>2228</v>
      </c>
      <c r="C18016" s="261" t="s">
        <v>138</v>
      </c>
      <c r="D18016" s="74" t="str">
        <f t="shared" si="563"/>
        <v>abr/2020</v>
      </c>
      <c r="E18016" s="264">
        <v>43930</v>
      </c>
      <c r="F18016" s="282" t="s">
        <v>5408</v>
      </c>
      <c r="G18016" s="282" t="s">
        <v>2229</v>
      </c>
      <c r="H18016" s="265" t="s">
        <v>5409</v>
      </c>
      <c r="I18016" s="265" t="s">
        <v>176</v>
      </c>
      <c r="J18016" s="266">
        <v>-1537.97</v>
      </c>
      <c r="K18016" s="83" t="str">
        <f>IFERROR(IFERROR(VLOOKUP(I18016,'DE-PARA'!B:D,3,0),VLOOKUP(I18016,'DE-PARA'!C:D,2,0)),"NÃO ENCONTRADO")</f>
        <v>Pessoal</v>
      </c>
      <c r="L18016" s="50" t="str">
        <f>VLOOKUP(K18016,'Base -Receita-Despesa'!$B:$AS,1,FALSE)</f>
        <v>Pessoal</v>
      </c>
    </row>
    <row r="18017" spans="1:12" x14ac:dyDescent="0.3">
      <c r="A18017" s="82" t="str">
        <f t="shared" si="562"/>
        <v>2020</v>
      </c>
      <c r="B18017" s="260" t="s">
        <v>2228</v>
      </c>
      <c r="C18017" s="261" t="s">
        <v>138</v>
      </c>
      <c r="D18017" s="74" t="str">
        <f t="shared" si="563"/>
        <v>abr/2020</v>
      </c>
      <c r="E18017" s="264">
        <v>43930</v>
      </c>
      <c r="F18017" s="282">
        <v>5502</v>
      </c>
      <c r="G18017" s="282" t="s">
        <v>2229</v>
      </c>
      <c r="H18017" s="265" t="s">
        <v>5410</v>
      </c>
      <c r="I18017" s="265" t="s">
        <v>2182</v>
      </c>
      <c r="J18017" s="265">
        <v>-112</v>
      </c>
      <c r="K18017" s="83" t="str">
        <f>IFERROR(IFERROR(VLOOKUP(I18017,'DE-PARA'!B:D,3,0),VLOOKUP(I18017,'DE-PARA'!C:D,2,0)),"NÃO ENCONTRADO")</f>
        <v>Materiais</v>
      </c>
      <c r="L18017" s="50" t="str">
        <f>VLOOKUP(K18017,'Base -Receita-Despesa'!$B:$AS,1,FALSE)</f>
        <v>Materiais</v>
      </c>
    </row>
    <row r="18018" spans="1:12" x14ac:dyDescent="0.3">
      <c r="A18018" s="82" t="str">
        <f t="shared" si="562"/>
        <v>2020</v>
      </c>
      <c r="B18018" s="260" t="s">
        <v>2228</v>
      </c>
      <c r="C18018" s="261" t="s">
        <v>138</v>
      </c>
      <c r="D18018" s="74" t="str">
        <f t="shared" si="563"/>
        <v>abr/2020</v>
      </c>
      <c r="E18018" s="264">
        <v>43930</v>
      </c>
      <c r="F18018" s="282" t="s">
        <v>5411</v>
      </c>
      <c r="G18018" s="282" t="s">
        <v>2229</v>
      </c>
      <c r="H18018" s="265" t="s">
        <v>5412</v>
      </c>
      <c r="I18018" s="265" t="s">
        <v>176</v>
      </c>
      <c r="J18018" s="266">
        <v>-1528.01</v>
      </c>
      <c r="K18018" s="83" t="str">
        <f>IFERROR(IFERROR(VLOOKUP(I18018,'DE-PARA'!B:D,3,0),VLOOKUP(I18018,'DE-PARA'!C:D,2,0)),"NÃO ENCONTRADO")</f>
        <v>Pessoal</v>
      </c>
      <c r="L18018" s="50" t="str">
        <f>VLOOKUP(K18018,'Base -Receita-Despesa'!$B:$AS,1,FALSE)</f>
        <v>Pessoal</v>
      </c>
    </row>
    <row r="18019" spans="1:12" x14ac:dyDescent="0.3">
      <c r="A18019" s="82" t="str">
        <f t="shared" si="562"/>
        <v>2020</v>
      </c>
      <c r="B18019" s="260" t="s">
        <v>2228</v>
      </c>
      <c r="C18019" s="261" t="s">
        <v>138</v>
      </c>
      <c r="D18019" s="74" t="str">
        <f t="shared" si="563"/>
        <v>abr/2020</v>
      </c>
      <c r="E18019" s="264">
        <v>43930</v>
      </c>
      <c r="F18019" s="282" t="s">
        <v>5413</v>
      </c>
      <c r="G18019" s="282" t="s">
        <v>2229</v>
      </c>
      <c r="H18019" s="265" t="s">
        <v>5414</v>
      </c>
      <c r="I18019" s="265" t="s">
        <v>176</v>
      </c>
      <c r="J18019" s="266">
        <v>-1388.76</v>
      </c>
      <c r="K18019" s="83" t="str">
        <f>IFERROR(IFERROR(VLOOKUP(I18019,'DE-PARA'!B:D,3,0),VLOOKUP(I18019,'DE-PARA'!C:D,2,0)),"NÃO ENCONTRADO")</f>
        <v>Pessoal</v>
      </c>
      <c r="L18019" s="50" t="str">
        <f>VLOOKUP(K18019,'Base -Receita-Despesa'!$B:$AS,1,FALSE)</f>
        <v>Pessoal</v>
      </c>
    </row>
    <row r="18020" spans="1:12" x14ac:dyDescent="0.3">
      <c r="A18020" s="82" t="str">
        <f t="shared" si="562"/>
        <v>2020</v>
      </c>
      <c r="B18020" s="260" t="s">
        <v>2228</v>
      </c>
      <c r="C18020" s="261" t="s">
        <v>138</v>
      </c>
      <c r="D18020" s="74" t="str">
        <f t="shared" si="563"/>
        <v>abr/2020</v>
      </c>
      <c r="E18020" s="264">
        <v>43930</v>
      </c>
      <c r="F18020" s="282" t="s">
        <v>5404</v>
      </c>
      <c r="G18020" s="282" t="s">
        <v>2229</v>
      </c>
      <c r="H18020" s="265" t="s">
        <v>4366</v>
      </c>
      <c r="I18020" s="265" t="s">
        <v>176</v>
      </c>
      <c r="J18020" s="266">
        <v>-1239.69</v>
      </c>
      <c r="K18020" s="83" t="str">
        <f>IFERROR(IFERROR(VLOOKUP(I18020,'DE-PARA'!B:D,3,0),VLOOKUP(I18020,'DE-PARA'!C:D,2,0)),"NÃO ENCONTRADO")</f>
        <v>Pessoal</v>
      </c>
      <c r="L18020" s="50" t="str">
        <f>VLOOKUP(K18020,'Base -Receita-Despesa'!$B:$AS,1,FALSE)</f>
        <v>Pessoal</v>
      </c>
    </row>
    <row r="18021" spans="1:12" x14ac:dyDescent="0.3">
      <c r="A18021" s="82" t="str">
        <f t="shared" si="562"/>
        <v>2020</v>
      </c>
      <c r="B18021" s="260" t="s">
        <v>2228</v>
      </c>
      <c r="C18021" s="261" t="s">
        <v>138</v>
      </c>
      <c r="D18021" s="74" t="str">
        <f t="shared" si="563"/>
        <v>abr/2020</v>
      </c>
      <c r="E18021" s="264">
        <v>43930</v>
      </c>
      <c r="F18021" s="282" t="s">
        <v>1261</v>
      </c>
      <c r="G18021" s="282" t="s">
        <v>2229</v>
      </c>
      <c r="H18021" s="265" t="s">
        <v>2250</v>
      </c>
      <c r="I18021" s="265" t="s">
        <v>135</v>
      </c>
      <c r="J18021" s="265">
        <v>-9.5</v>
      </c>
      <c r="K18021" s="83" t="str">
        <f>IFERROR(IFERROR(VLOOKUP(I18021,'DE-PARA'!B:D,3,0),VLOOKUP(I18021,'DE-PARA'!C:D,2,0)),"NÃO ENCONTRADO")</f>
        <v>Outras Saídas</v>
      </c>
      <c r="L18021" s="50" t="str">
        <f>VLOOKUP(K18021,'Base -Receita-Despesa'!$B:$AS,1,FALSE)</f>
        <v>Outras Saídas</v>
      </c>
    </row>
    <row r="18022" spans="1:12" x14ac:dyDescent="0.3">
      <c r="A18022" s="82" t="str">
        <f t="shared" si="562"/>
        <v>2020</v>
      </c>
      <c r="B18022" s="260" t="s">
        <v>2228</v>
      </c>
      <c r="C18022" s="261" t="s">
        <v>138</v>
      </c>
      <c r="D18022" s="74" t="str">
        <f t="shared" si="563"/>
        <v>abr/2020</v>
      </c>
      <c r="E18022" s="264">
        <v>43930</v>
      </c>
      <c r="F18022" s="282" t="s">
        <v>1261</v>
      </c>
      <c r="G18022" s="282" t="s">
        <v>2229</v>
      </c>
      <c r="H18022" s="265" t="s">
        <v>2250</v>
      </c>
      <c r="I18022" s="265" t="s">
        <v>135</v>
      </c>
      <c r="J18022" s="265">
        <v>-9.5</v>
      </c>
      <c r="K18022" s="83" t="str">
        <f>IFERROR(IFERROR(VLOOKUP(I18022,'DE-PARA'!B:D,3,0),VLOOKUP(I18022,'DE-PARA'!C:D,2,0)),"NÃO ENCONTRADO")</f>
        <v>Outras Saídas</v>
      </c>
      <c r="L18022" s="50" t="str">
        <f>VLOOKUP(K18022,'Base -Receita-Despesa'!$B:$AS,1,FALSE)</f>
        <v>Outras Saídas</v>
      </c>
    </row>
    <row r="18023" spans="1:12" x14ac:dyDescent="0.3">
      <c r="A18023" s="82" t="str">
        <f t="shared" si="562"/>
        <v>2020</v>
      </c>
      <c r="B18023" s="260" t="s">
        <v>2228</v>
      </c>
      <c r="C18023" s="261" t="s">
        <v>138</v>
      </c>
      <c r="D18023" s="74" t="str">
        <f t="shared" si="563"/>
        <v>abr/2020</v>
      </c>
      <c r="E18023" s="264">
        <v>43930</v>
      </c>
      <c r="F18023" s="282" t="s">
        <v>1261</v>
      </c>
      <c r="G18023" s="282" t="s">
        <v>2229</v>
      </c>
      <c r="H18023" s="265" t="s">
        <v>2250</v>
      </c>
      <c r="I18023" s="265" t="s">
        <v>135</v>
      </c>
      <c r="J18023" s="265">
        <v>-9.5</v>
      </c>
      <c r="K18023" s="83" t="str">
        <f>IFERROR(IFERROR(VLOOKUP(I18023,'DE-PARA'!B:D,3,0),VLOOKUP(I18023,'DE-PARA'!C:D,2,0)),"NÃO ENCONTRADO")</f>
        <v>Outras Saídas</v>
      </c>
      <c r="L18023" s="50" t="str">
        <f>VLOOKUP(K18023,'Base -Receita-Despesa'!$B:$AS,1,FALSE)</f>
        <v>Outras Saídas</v>
      </c>
    </row>
    <row r="18024" spans="1:12" x14ac:dyDescent="0.3">
      <c r="A18024" s="82" t="str">
        <f t="shared" si="562"/>
        <v>2020</v>
      </c>
      <c r="B18024" s="260" t="s">
        <v>2228</v>
      </c>
      <c r="C18024" s="261" t="s">
        <v>138</v>
      </c>
      <c r="D18024" s="74" t="str">
        <f t="shared" si="563"/>
        <v>abr/2020</v>
      </c>
      <c r="E18024" s="264">
        <v>43930</v>
      </c>
      <c r="F18024" s="282" t="s">
        <v>1261</v>
      </c>
      <c r="G18024" s="282" t="s">
        <v>2229</v>
      </c>
      <c r="H18024" s="265" t="s">
        <v>2250</v>
      </c>
      <c r="I18024" s="265" t="s">
        <v>135</v>
      </c>
      <c r="J18024" s="265">
        <v>-9.5</v>
      </c>
      <c r="K18024" s="83" t="str">
        <f>IFERROR(IFERROR(VLOOKUP(I18024,'DE-PARA'!B:D,3,0),VLOOKUP(I18024,'DE-PARA'!C:D,2,0)),"NÃO ENCONTRADO")</f>
        <v>Outras Saídas</v>
      </c>
      <c r="L18024" s="50" t="str">
        <f>VLOOKUP(K18024,'Base -Receita-Despesa'!$B:$AS,1,FALSE)</f>
        <v>Outras Saídas</v>
      </c>
    </row>
    <row r="18025" spans="1:12" x14ac:dyDescent="0.3">
      <c r="A18025" s="82" t="str">
        <f t="shared" si="562"/>
        <v>2020</v>
      </c>
      <c r="B18025" s="260" t="s">
        <v>2228</v>
      </c>
      <c r="C18025" s="261" t="s">
        <v>138</v>
      </c>
      <c r="D18025" s="74" t="str">
        <f t="shared" si="563"/>
        <v>abr/2020</v>
      </c>
      <c r="E18025" s="264">
        <v>43930</v>
      </c>
      <c r="F18025" s="282" t="s">
        <v>1261</v>
      </c>
      <c r="G18025" s="282" t="s">
        <v>2229</v>
      </c>
      <c r="H18025" s="265" t="s">
        <v>2250</v>
      </c>
      <c r="I18025" s="265" t="s">
        <v>135</v>
      </c>
      <c r="J18025" s="265">
        <v>-9.5</v>
      </c>
      <c r="K18025" s="83" t="str">
        <f>IFERROR(IFERROR(VLOOKUP(I18025,'DE-PARA'!B:D,3,0),VLOOKUP(I18025,'DE-PARA'!C:D,2,0)),"NÃO ENCONTRADO")</f>
        <v>Outras Saídas</v>
      </c>
      <c r="L18025" s="50" t="str">
        <f>VLOOKUP(K18025,'Base -Receita-Despesa'!$B:$AS,1,FALSE)</f>
        <v>Outras Saídas</v>
      </c>
    </row>
    <row r="18026" spans="1:12" x14ac:dyDescent="0.3">
      <c r="A18026" s="82" t="str">
        <f t="shared" ref="A18026:A18089" si="564">IF(K18026="NÃO ENCONTRADO",0,RIGHT(D18026,4))</f>
        <v>2020</v>
      </c>
      <c r="B18026" s="260" t="s">
        <v>2228</v>
      </c>
      <c r="C18026" s="261" t="s">
        <v>138</v>
      </c>
      <c r="D18026" s="74" t="str">
        <f t="shared" si="563"/>
        <v>abr/2020</v>
      </c>
      <c r="E18026" s="264">
        <v>43930</v>
      </c>
      <c r="F18026" s="282" t="s">
        <v>1261</v>
      </c>
      <c r="G18026" s="282" t="s">
        <v>2229</v>
      </c>
      <c r="H18026" s="265" t="s">
        <v>262</v>
      </c>
      <c r="I18026" s="265" t="s">
        <v>135</v>
      </c>
      <c r="J18026" s="265">
        <v>-29.52</v>
      </c>
      <c r="K18026" s="83" t="str">
        <f>IFERROR(IFERROR(VLOOKUP(I18026,'DE-PARA'!B:D,3,0),VLOOKUP(I18026,'DE-PARA'!C:D,2,0)),"NÃO ENCONTRADO")</f>
        <v>Outras Saídas</v>
      </c>
      <c r="L18026" s="50" t="str">
        <f>VLOOKUP(K18026,'Base -Receita-Despesa'!$B:$AS,1,FALSE)</f>
        <v>Outras Saídas</v>
      </c>
    </row>
    <row r="18027" spans="1:12" x14ac:dyDescent="0.3">
      <c r="A18027" s="82" t="str">
        <f t="shared" si="564"/>
        <v>2020</v>
      </c>
      <c r="B18027" s="260" t="s">
        <v>2240</v>
      </c>
      <c r="C18027" s="261" t="s">
        <v>138</v>
      </c>
      <c r="D18027" s="74" t="str">
        <f t="shared" si="563"/>
        <v>abr/2020</v>
      </c>
      <c r="E18027" s="264">
        <v>43934</v>
      </c>
      <c r="F18027" s="282" t="s">
        <v>5127</v>
      </c>
      <c r="G18027" s="282" t="s">
        <v>2229</v>
      </c>
      <c r="H18027" s="265" t="s">
        <v>2251</v>
      </c>
      <c r="I18027" s="265" t="s">
        <v>126</v>
      </c>
      <c r="J18027" s="284">
        <v>-500000</v>
      </c>
      <c r="K18027" s="83" t="str">
        <f>IFERROR(IFERROR(VLOOKUP(I18027,'DE-PARA'!B:D,3,0),VLOOKUP(I18027,'DE-PARA'!C:D,2,0)),"NÃO ENCONTRADO")</f>
        <v>TEV – Transferências Entre Contas (Entradas)</v>
      </c>
      <c r="L18027" s="50" t="str">
        <f>VLOOKUP(K18027,'Base -Receita-Despesa'!$B:$AS,1,FALSE)</f>
        <v>TEV – Transferências Entre Contas (Entradas)</v>
      </c>
    </row>
    <row r="18028" spans="1:12" x14ac:dyDescent="0.3">
      <c r="A18028" s="82" t="str">
        <f t="shared" si="564"/>
        <v>2020</v>
      </c>
      <c r="B18028" s="260" t="s">
        <v>2240</v>
      </c>
      <c r="C18028" s="261" t="s">
        <v>138</v>
      </c>
      <c r="D18028" s="74" t="str">
        <f t="shared" si="563"/>
        <v>abr/2020</v>
      </c>
      <c r="E18028" s="264">
        <v>43934</v>
      </c>
      <c r="F18028" s="282" t="s">
        <v>1070</v>
      </c>
      <c r="G18028" s="282" t="s">
        <v>2229</v>
      </c>
      <c r="H18028" s="265" t="s">
        <v>1071</v>
      </c>
      <c r="I18028" s="265" t="s">
        <v>2237</v>
      </c>
      <c r="J18028" s="284">
        <v>500000</v>
      </c>
      <c r="K18028" s="83" t="str">
        <f>IFERROR(IFERROR(VLOOKUP(I18028,'DE-PARA'!B:D,3,0),VLOOKUP(I18028,'DE-PARA'!C:D,2,0)),"NÃO ENCONTRADO")</f>
        <v>Entrada Conta Aplicação (+)</v>
      </c>
      <c r="L18028" s="50" t="str">
        <f>VLOOKUP(K18028,'Base -Receita-Despesa'!$B:$AS,1,FALSE)</f>
        <v>ENTRADA CONTA APLICAÇÃO (+)</v>
      </c>
    </row>
    <row r="18029" spans="1:12" x14ac:dyDescent="0.3">
      <c r="A18029" s="82" t="str">
        <f t="shared" si="564"/>
        <v>2020</v>
      </c>
      <c r="B18029" s="260" t="s">
        <v>2228</v>
      </c>
      <c r="C18029" s="261" t="s">
        <v>138</v>
      </c>
      <c r="D18029" s="74" t="str">
        <f t="shared" si="563"/>
        <v>abr/2020</v>
      </c>
      <c r="E18029" s="264">
        <v>43934</v>
      </c>
      <c r="F18029" s="282" t="s">
        <v>5130</v>
      </c>
      <c r="G18029" s="282" t="s">
        <v>2229</v>
      </c>
      <c r="H18029" s="265" t="s">
        <v>72</v>
      </c>
      <c r="I18029" s="265" t="s">
        <v>1064</v>
      </c>
      <c r="J18029" s="266">
        <v>-964359.05</v>
      </c>
      <c r="K18029" s="83" t="str">
        <f>IFERROR(IFERROR(VLOOKUP(I18029,'DE-PARA'!B:D,3,0),VLOOKUP(I18029,'DE-PARA'!C:D,2,0)),"NÃO ENCONTRADO")</f>
        <v>Saídas Da C/A Por Regates (-)</v>
      </c>
      <c r="L18029" s="50" t="str">
        <f>VLOOKUP(K18029,'Base -Receita-Despesa'!$B:$AS,1,FALSE)</f>
        <v>SAÍDAS DA C/A POR REGATES (-)</v>
      </c>
    </row>
    <row r="18030" spans="1:12" x14ac:dyDescent="0.3">
      <c r="A18030" s="82" t="str">
        <f t="shared" si="564"/>
        <v>2020</v>
      </c>
      <c r="B18030" s="260" t="s">
        <v>2228</v>
      </c>
      <c r="C18030" s="261" t="s">
        <v>138</v>
      </c>
      <c r="D18030" s="74" t="str">
        <f t="shared" si="563"/>
        <v>abr/2020</v>
      </c>
      <c r="E18030" s="264">
        <v>43934</v>
      </c>
      <c r="F18030" s="282" t="s">
        <v>5127</v>
      </c>
      <c r="G18030" s="282" t="s">
        <v>2229</v>
      </c>
      <c r="H18030" s="265" t="s">
        <v>2251</v>
      </c>
      <c r="I18030" s="265" t="s">
        <v>126</v>
      </c>
      <c r="J18030" s="266">
        <v>500000</v>
      </c>
      <c r="K18030" s="83" t="str">
        <f>IFERROR(IFERROR(VLOOKUP(I18030,'DE-PARA'!B:D,3,0),VLOOKUP(I18030,'DE-PARA'!C:D,2,0)),"NÃO ENCONTRADO")</f>
        <v>TEV – Transferências Entre Contas (Entradas)</v>
      </c>
      <c r="L18030" s="50" t="str">
        <f>VLOOKUP(K18030,'Base -Receita-Despesa'!$B:$AS,1,FALSE)</f>
        <v>TEV – Transferências Entre Contas (Entradas)</v>
      </c>
    </row>
    <row r="18031" spans="1:12" x14ac:dyDescent="0.3">
      <c r="A18031" s="82" t="str">
        <f t="shared" si="564"/>
        <v>2020</v>
      </c>
      <c r="B18031" s="260" t="s">
        <v>2228</v>
      </c>
      <c r="C18031" s="261" t="s">
        <v>138</v>
      </c>
      <c r="D18031" s="74" t="str">
        <f t="shared" si="563"/>
        <v>abr/2020</v>
      </c>
      <c r="E18031" s="264">
        <v>43934</v>
      </c>
      <c r="F18031" s="282" t="s">
        <v>5415</v>
      </c>
      <c r="G18031" s="282" t="s">
        <v>5416</v>
      </c>
      <c r="H18031" s="265" t="s">
        <v>1044</v>
      </c>
      <c r="I18031" s="265" t="s">
        <v>2214</v>
      </c>
      <c r="J18031" s="265">
        <v>-600</v>
      </c>
      <c r="K18031" s="83" t="str">
        <f>IFERROR(IFERROR(VLOOKUP(I18031,'DE-PARA'!B:D,3,0),VLOOKUP(I18031,'DE-PARA'!C:D,2,0)),"NÃO ENCONTRADO")</f>
        <v>Outras Saídas</v>
      </c>
      <c r="L18031" s="50" t="str">
        <f>VLOOKUP(K18031,'Base -Receita-Despesa'!$B:$AS,1,FALSE)</f>
        <v>Outras Saídas</v>
      </c>
    </row>
    <row r="18032" spans="1:12" x14ac:dyDescent="0.3">
      <c r="A18032" s="82" t="str">
        <f t="shared" si="564"/>
        <v>2020</v>
      </c>
      <c r="B18032" s="260" t="s">
        <v>2228</v>
      </c>
      <c r="C18032" s="261" t="s">
        <v>138</v>
      </c>
      <c r="D18032" s="74" t="str">
        <f t="shared" si="563"/>
        <v>abr/2020</v>
      </c>
      <c r="E18032" s="264">
        <v>43934</v>
      </c>
      <c r="F18032" s="282" t="s">
        <v>5415</v>
      </c>
      <c r="G18032" s="282" t="s">
        <v>4875</v>
      </c>
      <c r="H18032" s="265" t="s">
        <v>837</v>
      </c>
      <c r="I18032" s="265" t="s">
        <v>2214</v>
      </c>
      <c r="J18032" s="265">
        <v>-136.88</v>
      </c>
      <c r="K18032" s="83" t="str">
        <f>IFERROR(IFERROR(VLOOKUP(I18032,'DE-PARA'!B:D,3,0),VLOOKUP(I18032,'DE-PARA'!C:D,2,0)),"NÃO ENCONTRADO")</f>
        <v>Outras Saídas</v>
      </c>
      <c r="L18032" s="50" t="str">
        <f>VLOOKUP(K18032,'Base -Receita-Despesa'!$B:$AS,1,FALSE)</f>
        <v>Outras Saídas</v>
      </c>
    </row>
    <row r="18033" spans="1:12" x14ac:dyDescent="0.3">
      <c r="A18033" s="82" t="str">
        <f t="shared" si="564"/>
        <v>2020</v>
      </c>
      <c r="B18033" s="260" t="s">
        <v>2228</v>
      </c>
      <c r="C18033" s="261" t="s">
        <v>138</v>
      </c>
      <c r="D18033" s="74" t="str">
        <f t="shared" si="563"/>
        <v>abr/2020</v>
      </c>
      <c r="E18033" s="264">
        <v>43934</v>
      </c>
      <c r="F18033" s="282">
        <v>445205</v>
      </c>
      <c r="G18033" s="282" t="s">
        <v>2284</v>
      </c>
      <c r="H18033" s="265" t="s">
        <v>5238</v>
      </c>
      <c r="I18033" s="265" t="s">
        <v>2181</v>
      </c>
      <c r="J18033" s="265">
        <v>-625</v>
      </c>
      <c r="K18033" s="83" t="str">
        <f>IFERROR(IFERROR(VLOOKUP(I18033,'DE-PARA'!B:D,3,0),VLOOKUP(I18033,'DE-PARA'!C:D,2,0)),"NÃO ENCONTRADO")</f>
        <v>Materiais</v>
      </c>
      <c r="L18033" s="50" t="str">
        <f>VLOOKUP(K18033,'Base -Receita-Despesa'!$B:$AS,1,FALSE)</f>
        <v>Materiais</v>
      </c>
    </row>
    <row r="18034" spans="1:12" x14ac:dyDescent="0.3">
      <c r="A18034" s="82" t="str">
        <f t="shared" si="564"/>
        <v>2020</v>
      </c>
      <c r="B18034" s="260" t="s">
        <v>2228</v>
      </c>
      <c r="C18034" s="261" t="s">
        <v>138</v>
      </c>
      <c r="D18034" s="74" t="str">
        <f t="shared" si="563"/>
        <v>abr/2020</v>
      </c>
      <c r="E18034" s="264">
        <v>43934</v>
      </c>
      <c r="F18034" s="282">
        <v>530876</v>
      </c>
      <c r="G18034" s="282" t="s">
        <v>2229</v>
      </c>
      <c r="H18034" s="265" t="s">
        <v>339</v>
      </c>
      <c r="I18034" s="265" t="s">
        <v>2181</v>
      </c>
      <c r="J18034" s="266">
        <v>-2961.5</v>
      </c>
      <c r="K18034" s="83" t="str">
        <f>IFERROR(IFERROR(VLOOKUP(I18034,'DE-PARA'!B:D,3,0),VLOOKUP(I18034,'DE-PARA'!C:D,2,0)),"NÃO ENCONTRADO")</f>
        <v>Materiais</v>
      </c>
      <c r="L18034" s="50" t="str">
        <f>VLOOKUP(K18034,'Base -Receita-Despesa'!$B:$AS,1,FALSE)</f>
        <v>Materiais</v>
      </c>
    </row>
    <row r="18035" spans="1:12" x14ac:dyDescent="0.3">
      <c r="A18035" s="82" t="str">
        <f t="shared" si="564"/>
        <v>2020</v>
      </c>
      <c r="B18035" s="260" t="s">
        <v>2228</v>
      </c>
      <c r="C18035" s="261" t="s">
        <v>138</v>
      </c>
      <c r="D18035" s="74" t="str">
        <f t="shared" si="563"/>
        <v>abr/2020</v>
      </c>
      <c r="E18035" s="264">
        <v>43934</v>
      </c>
      <c r="F18035" s="282">
        <v>5497</v>
      </c>
      <c r="G18035" s="282" t="s">
        <v>2229</v>
      </c>
      <c r="H18035" s="265" t="s">
        <v>5417</v>
      </c>
      <c r="I18035" s="265" t="s">
        <v>177</v>
      </c>
      <c r="J18035" s="265">
        <v>-850</v>
      </c>
      <c r="K18035" s="83" t="str">
        <f>IFERROR(IFERROR(VLOOKUP(I18035,'DE-PARA'!B:D,3,0),VLOOKUP(I18035,'DE-PARA'!C:D,2,0)),"NÃO ENCONTRADO")</f>
        <v>Serviços</v>
      </c>
      <c r="L18035" s="50" t="str">
        <f>VLOOKUP(K18035,'Base -Receita-Despesa'!$B:$AS,1,FALSE)</f>
        <v>Serviços</v>
      </c>
    </row>
    <row r="18036" spans="1:12" x14ac:dyDescent="0.3">
      <c r="A18036" s="82" t="str">
        <f t="shared" si="564"/>
        <v>2020</v>
      </c>
      <c r="B18036" s="260" t="s">
        <v>2228</v>
      </c>
      <c r="C18036" s="261" t="s">
        <v>138</v>
      </c>
      <c r="D18036" s="74" t="str">
        <f t="shared" si="563"/>
        <v>abr/2020</v>
      </c>
      <c r="E18036" s="264">
        <v>43934</v>
      </c>
      <c r="F18036" s="282">
        <v>16618</v>
      </c>
      <c r="G18036" s="282" t="s">
        <v>2229</v>
      </c>
      <c r="H18036" s="265" t="s">
        <v>5170</v>
      </c>
      <c r="I18036" s="265" t="s">
        <v>2181</v>
      </c>
      <c r="J18036" s="266">
        <v>-8236.44</v>
      </c>
      <c r="K18036" s="83" t="str">
        <f>IFERROR(IFERROR(VLOOKUP(I18036,'DE-PARA'!B:D,3,0),VLOOKUP(I18036,'DE-PARA'!C:D,2,0)),"NÃO ENCONTRADO")</f>
        <v>Materiais</v>
      </c>
      <c r="L18036" s="50" t="str">
        <f>VLOOKUP(K18036,'Base -Receita-Despesa'!$B:$AS,1,FALSE)</f>
        <v>Materiais</v>
      </c>
    </row>
    <row r="18037" spans="1:12" x14ac:dyDescent="0.3">
      <c r="A18037" s="82" t="str">
        <f t="shared" si="564"/>
        <v>2020</v>
      </c>
      <c r="B18037" s="260" t="s">
        <v>2228</v>
      </c>
      <c r="C18037" s="261" t="s">
        <v>138</v>
      </c>
      <c r="D18037" s="74" t="str">
        <f t="shared" si="563"/>
        <v>abr/2020</v>
      </c>
      <c r="E18037" s="264">
        <v>43934</v>
      </c>
      <c r="F18037" s="282">
        <v>897077</v>
      </c>
      <c r="G18037" s="282" t="s">
        <v>2330</v>
      </c>
      <c r="H18037" s="265" t="s">
        <v>2424</v>
      </c>
      <c r="I18037" s="265" t="s">
        <v>2181</v>
      </c>
      <c r="J18037" s="266">
        <v>-3695.31</v>
      </c>
      <c r="K18037" s="83" t="str">
        <f>IFERROR(IFERROR(VLOOKUP(I18037,'DE-PARA'!B:D,3,0),VLOOKUP(I18037,'DE-PARA'!C:D,2,0)),"NÃO ENCONTRADO")</f>
        <v>Materiais</v>
      </c>
      <c r="L18037" s="50" t="str">
        <f>VLOOKUP(K18037,'Base -Receita-Despesa'!$B:$AS,1,FALSE)</f>
        <v>Materiais</v>
      </c>
    </row>
    <row r="18038" spans="1:12" x14ac:dyDescent="0.3">
      <c r="A18038" s="82" t="str">
        <f t="shared" si="564"/>
        <v>2020</v>
      </c>
      <c r="B18038" s="260" t="s">
        <v>2228</v>
      </c>
      <c r="C18038" s="261" t="s">
        <v>138</v>
      </c>
      <c r="D18038" s="74" t="str">
        <f t="shared" si="563"/>
        <v>abr/2020</v>
      </c>
      <c r="E18038" s="264">
        <v>43934</v>
      </c>
      <c r="F18038" s="282">
        <v>9196</v>
      </c>
      <c r="G18038" s="282" t="s">
        <v>2229</v>
      </c>
      <c r="H18038" s="265" t="s">
        <v>2341</v>
      </c>
      <c r="I18038" s="265" t="s">
        <v>232</v>
      </c>
      <c r="J18038" s="266">
        <v>-1333.75</v>
      </c>
      <c r="K18038" s="83" t="str">
        <f>IFERROR(IFERROR(VLOOKUP(I18038,'DE-PARA'!B:D,3,0),VLOOKUP(I18038,'DE-PARA'!C:D,2,0)),"NÃO ENCONTRADO")</f>
        <v>Materiais</v>
      </c>
      <c r="L18038" s="50" t="str">
        <f>VLOOKUP(K18038,'Base -Receita-Despesa'!$B:$AS,1,FALSE)</f>
        <v>Materiais</v>
      </c>
    </row>
    <row r="18039" spans="1:12" x14ac:dyDescent="0.3">
      <c r="A18039" s="82" t="str">
        <f t="shared" si="564"/>
        <v>2020</v>
      </c>
      <c r="B18039" s="260" t="s">
        <v>2228</v>
      </c>
      <c r="C18039" s="261" t="s">
        <v>138</v>
      </c>
      <c r="D18039" s="74" t="str">
        <f t="shared" si="563"/>
        <v>abr/2020</v>
      </c>
      <c r="E18039" s="264">
        <v>43934</v>
      </c>
      <c r="F18039" s="282" t="s">
        <v>1070</v>
      </c>
      <c r="G18039" s="282" t="s">
        <v>2229</v>
      </c>
      <c r="H18039" s="265" t="s">
        <v>1071</v>
      </c>
      <c r="I18039" s="265" t="s">
        <v>2237</v>
      </c>
      <c r="J18039" s="266">
        <v>18438.88</v>
      </c>
      <c r="K18039" s="83" t="str">
        <f>IFERROR(IFERROR(VLOOKUP(I18039,'DE-PARA'!B:D,3,0),VLOOKUP(I18039,'DE-PARA'!C:D,2,0)),"NÃO ENCONTRADO")</f>
        <v>Entrada Conta Aplicação (+)</v>
      </c>
      <c r="L18039" s="50" t="str">
        <f>VLOOKUP(K18039,'Base -Receita-Despesa'!$B:$AS,1,FALSE)</f>
        <v>ENTRADA CONTA APLICAÇÃO (+)</v>
      </c>
    </row>
    <row r="18040" spans="1:12" x14ac:dyDescent="0.3">
      <c r="A18040" s="82" t="str">
        <f t="shared" si="564"/>
        <v>2020</v>
      </c>
      <c r="B18040" s="260" t="s">
        <v>2240</v>
      </c>
      <c r="C18040" s="261" t="s">
        <v>138</v>
      </c>
      <c r="D18040" s="74" t="str">
        <f t="shared" si="563"/>
        <v>abr/2020</v>
      </c>
      <c r="E18040" s="264">
        <v>43935</v>
      </c>
      <c r="F18040" s="282" t="s">
        <v>5127</v>
      </c>
      <c r="G18040" s="282" t="s">
        <v>2229</v>
      </c>
      <c r="H18040" s="265" t="s">
        <v>2251</v>
      </c>
      <c r="I18040" s="265" t="s">
        <v>126</v>
      </c>
      <c r="J18040" s="284">
        <v>-500000</v>
      </c>
      <c r="K18040" s="83" t="str">
        <f>IFERROR(IFERROR(VLOOKUP(I18040,'DE-PARA'!B:D,3,0),VLOOKUP(I18040,'DE-PARA'!C:D,2,0)),"NÃO ENCONTRADO")</f>
        <v>TEV – Transferências Entre Contas (Entradas)</v>
      </c>
      <c r="L18040" s="50" t="str">
        <f>VLOOKUP(K18040,'Base -Receita-Despesa'!$B:$AS,1,FALSE)</f>
        <v>TEV – Transferências Entre Contas (Entradas)</v>
      </c>
    </row>
    <row r="18041" spans="1:12" x14ac:dyDescent="0.3">
      <c r="A18041" s="82" t="str">
        <f t="shared" si="564"/>
        <v>2020</v>
      </c>
      <c r="B18041" s="260" t="s">
        <v>2240</v>
      </c>
      <c r="C18041" s="261" t="s">
        <v>138</v>
      </c>
      <c r="D18041" s="74" t="str">
        <f t="shared" si="563"/>
        <v>abr/2020</v>
      </c>
      <c r="E18041" s="264">
        <v>43935</v>
      </c>
      <c r="F18041" s="282" t="s">
        <v>1070</v>
      </c>
      <c r="G18041" s="282" t="s">
        <v>2229</v>
      </c>
      <c r="H18041" s="265" t="s">
        <v>1071</v>
      </c>
      <c r="I18041" s="265" t="s">
        <v>2237</v>
      </c>
      <c r="J18041" s="284">
        <v>500000</v>
      </c>
      <c r="K18041" s="83" t="str">
        <f>IFERROR(IFERROR(VLOOKUP(I18041,'DE-PARA'!B:D,3,0),VLOOKUP(I18041,'DE-PARA'!C:D,2,0)),"NÃO ENCONTRADO")</f>
        <v>Entrada Conta Aplicação (+)</v>
      </c>
      <c r="L18041" s="50" t="str">
        <f>VLOOKUP(K18041,'Base -Receita-Despesa'!$B:$AS,1,FALSE)</f>
        <v>ENTRADA CONTA APLICAÇÃO (+)</v>
      </c>
    </row>
    <row r="18042" spans="1:12" x14ac:dyDescent="0.3">
      <c r="A18042" s="82" t="str">
        <f t="shared" si="564"/>
        <v>2020</v>
      </c>
      <c r="B18042" s="260" t="s">
        <v>2228</v>
      </c>
      <c r="C18042" s="261" t="s">
        <v>138</v>
      </c>
      <c r="D18042" s="74" t="str">
        <f t="shared" si="563"/>
        <v>abr/2020</v>
      </c>
      <c r="E18042" s="264">
        <v>43935</v>
      </c>
      <c r="F18042" s="282" t="s">
        <v>5127</v>
      </c>
      <c r="G18042" s="282" t="s">
        <v>2229</v>
      </c>
      <c r="H18042" s="265" t="s">
        <v>2251</v>
      </c>
      <c r="I18042" s="265" t="s">
        <v>126</v>
      </c>
      <c r="J18042" s="266">
        <v>500000</v>
      </c>
      <c r="K18042" s="83" t="str">
        <f>IFERROR(IFERROR(VLOOKUP(I18042,'DE-PARA'!B:D,3,0),VLOOKUP(I18042,'DE-PARA'!C:D,2,0)),"NÃO ENCONTRADO")</f>
        <v>TEV – Transferências Entre Contas (Entradas)</v>
      </c>
      <c r="L18042" s="50" t="str">
        <f>VLOOKUP(K18042,'Base -Receita-Despesa'!$B:$AS,1,FALSE)</f>
        <v>TEV – Transferências Entre Contas (Entradas)</v>
      </c>
    </row>
    <row r="18043" spans="1:12" x14ac:dyDescent="0.3">
      <c r="A18043" s="82" t="str">
        <f t="shared" si="564"/>
        <v>2020</v>
      </c>
      <c r="B18043" s="260" t="s">
        <v>2228</v>
      </c>
      <c r="C18043" s="261" t="s">
        <v>138</v>
      </c>
      <c r="D18043" s="74" t="str">
        <f t="shared" si="563"/>
        <v>abr/2020</v>
      </c>
      <c r="E18043" s="264">
        <v>43935</v>
      </c>
      <c r="F18043" s="282">
        <v>25370</v>
      </c>
      <c r="G18043" s="282" t="s">
        <v>2229</v>
      </c>
      <c r="H18043" s="265" t="s">
        <v>5166</v>
      </c>
      <c r="I18043" s="265" t="s">
        <v>562</v>
      </c>
      <c r="J18043" s="265">
        <v>31.23</v>
      </c>
      <c r="K18043" s="83" t="str">
        <f>IFERROR(IFERROR(VLOOKUP(I18043,'DE-PARA'!B:D,3,0),VLOOKUP(I18043,'DE-PARA'!C:D,2,0)),"NÃO ENCONTRADO")</f>
        <v>Outras Saídas</v>
      </c>
      <c r="L18043" s="50" t="str">
        <f>VLOOKUP(K18043,'Base -Receita-Despesa'!$B:$AS,1,FALSE)</f>
        <v>Outras Saídas</v>
      </c>
    </row>
    <row r="18044" spans="1:12" x14ac:dyDescent="0.3">
      <c r="A18044" s="82" t="str">
        <f t="shared" si="564"/>
        <v>2020</v>
      </c>
      <c r="B18044" s="260" t="s">
        <v>2228</v>
      </c>
      <c r="C18044" s="261" t="s">
        <v>138</v>
      </c>
      <c r="D18044" s="74" t="str">
        <f t="shared" si="563"/>
        <v>abr/2020</v>
      </c>
      <c r="E18044" s="264">
        <v>43935</v>
      </c>
      <c r="F18044" s="282" t="s">
        <v>5418</v>
      </c>
      <c r="G18044" s="282" t="s">
        <v>2229</v>
      </c>
      <c r="H18044" s="265" t="s">
        <v>5419</v>
      </c>
      <c r="I18044" s="265" t="s">
        <v>194</v>
      </c>
      <c r="J18044" s="266">
        <v>-29873.1</v>
      </c>
      <c r="K18044" s="83" t="str">
        <f>IFERROR(IFERROR(VLOOKUP(I18044,'DE-PARA'!B:D,3,0),VLOOKUP(I18044,'DE-PARA'!C:D,2,0)),"NÃO ENCONTRADO")</f>
        <v>Encargos sobre Folha de Pagamento</v>
      </c>
      <c r="L18044" s="50" t="str">
        <f>VLOOKUP(K18044,'Base -Receita-Despesa'!$B:$AS,1,FALSE)</f>
        <v>Encargos sobre Folha de Pagamento</v>
      </c>
    </row>
    <row r="18045" spans="1:12" x14ac:dyDescent="0.3">
      <c r="A18045" s="82" t="str">
        <f t="shared" si="564"/>
        <v>2020</v>
      </c>
      <c r="B18045" s="260" t="s">
        <v>2228</v>
      </c>
      <c r="C18045" s="261" t="s">
        <v>138</v>
      </c>
      <c r="D18045" s="74" t="str">
        <f t="shared" si="563"/>
        <v>abr/2020</v>
      </c>
      <c r="E18045" s="264">
        <v>43935</v>
      </c>
      <c r="F18045" s="282" t="s">
        <v>5418</v>
      </c>
      <c r="G18045" s="282" t="s">
        <v>2229</v>
      </c>
      <c r="H18045" s="265" t="s">
        <v>5419</v>
      </c>
      <c r="I18045" s="265" t="s">
        <v>562</v>
      </c>
      <c r="J18045" s="266">
        <v>-8304.7199999999993</v>
      </c>
      <c r="K18045" s="83" t="str">
        <f>IFERROR(IFERROR(VLOOKUP(I18045,'DE-PARA'!B:D,3,0),VLOOKUP(I18045,'DE-PARA'!C:D,2,0)),"NÃO ENCONTRADO")</f>
        <v>Outras Saídas</v>
      </c>
      <c r="L18045" s="50" t="str">
        <f>VLOOKUP(K18045,'Base -Receita-Despesa'!$B:$AS,1,FALSE)</f>
        <v>Outras Saídas</v>
      </c>
    </row>
    <row r="18046" spans="1:12" x14ac:dyDescent="0.3">
      <c r="A18046" s="82" t="str">
        <f t="shared" si="564"/>
        <v>2020</v>
      </c>
      <c r="B18046" s="260" t="s">
        <v>2228</v>
      </c>
      <c r="C18046" s="261" t="s">
        <v>138</v>
      </c>
      <c r="D18046" s="74" t="str">
        <f t="shared" si="563"/>
        <v>abr/2020</v>
      </c>
      <c r="E18046" s="264">
        <v>43935</v>
      </c>
      <c r="F18046" s="282" t="s">
        <v>5420</v>
      </c>
      <c r="G18046" s="282" t="s">
        <v>2229</v>
      </c>
      <c r="H18046" s="265" t="s">
        <v>5421</v>
      </c>
      <c r="I18046" s="265" t="s">
        <v>194</v>
      </c>
      <c r="J18046" s="266">
        <v>-50206.89</v>
      </c>
      <c r="K18046" s="83" t="str">
        <f>IFERROR(IFERROR(VLOOKUP(I18046,'DE-PARA'!B:D,3,0),VLOOKUP(I18046,'DE-PARA'!C:D,2,0)),"NÃO ENCONTRADO")</f>
        <v>Encargos sobre Folha de Pagamento</v>
      </c>
      <c r="L18046" s="50" t="str">
        <f>VLOOKUP(K18046,'Base -Receita-Despesa'!$B:$AS,1,FALSE)</f>
        <v>Encargos sobre Folha de Pagamento</v>
      </c>
    </row>
    <row r="18047" spans="1:12" x14ac:dyDescent="0.3">
      <c r="A18047" s="82" t="str">
        <f t="shared" si="564"/>
        <v>2020</v>
      </c>
      <c r="B18047" s="260" t="s">
        <v>2228</v>
      </c>
      <c r="C18047" s="261" t="s">
        <v>138</v>
      </c>
      <c r="D18047" s="74" t="str">
        <f t="shared" si="563"/>
        <v>abr/2020</v>
      </c>
      <c r="E18047" s="264">
        <v>43935</v>
      </c>
      <c r="F18047" s="282" t="s">
        <v>5420</v>
      </c>
      <c r="G18047" s="282" t="s">
        <v>2229</v>
      </c>
      <c r="H18047" s="265" t="s">
        <v>5421</v>
      </c>
      <c r="I18047" s="265" t="s">
        <v>562</v>
      </c>
      <c r="J18047" s="266">
        <v>-13957.5</v>
      </c>
      <c r="K18047" s="83" t="str">
        <f>IFERROR(IFERROR(VLOOKUP(I18047,'DE-PARA'!B:D,3,0),VLOOKUP(I18047,'DE-PARA'!C:D,2,0)),"NÃO ENCONTRADO")</f>
        <v>Outras Saídas</v>
      </c>
      <c r="L18047" s="50" t="str">
        <f>VLOOKUP(K18047,'Base -Receita-Despesa'!$B:$AS,1,FALSE)</f>
        <v>Outras Saídas</v>
      </c>
    </row>
    <row r="18048" spans="1:12" x14ac:dyDescent="0.3">
      <c r="A18048" s="82" t="str">
        <f t="shared" si="564"/>
        <v>2020</v>
      </c>
      <c r="B18048" s="260" t="s">
        <v>2228</v>
      </c>
      <c r="C18048" s="261" t="s">
        <v>138</v>
      </c>
      <c r="D18048" s="74" t="str">
        <f t="shared" si="563"/>
        <v>abr/2020</v>
      </c>
      <c r="E18048" s="264">
        <v>43935</v>
      </c>
      <c r="F18048" s="282" t="s">
        <v>5422</v>
      </c>
      <c r="G18048" s="282" t="s">
        <v>2229</v>
      </c>
      <c r="H18048" s="265" t="s">
        <v>5423</v>
      </c>
      <c r="I18048" s="265" t="s">
        <v>194</v>
      </c>
      <c r="J18048" s="265">
        <v>-75</v>
      </c>
      <c r="K18048" s="83" t="str">
        <f>IFERROR(IFERROR(VLOOKUP(I18048,'DE-PARA'!B:D,3,0),VLOOKUP(I18048,'DE-PARA'!C:D,2,0)),"NÃO ENCONTRADO")</f>
        <v>Encargos sobre Folha de Pagamento</v>
      </c>
      <c r="L18048" s="50" t="str">
        <f>VLOOKUP(K18048,'Base -Receita-Despesa'!$B:$AS,1,FALSE)</f>
        <v>Encargos sobre Folha de Pagamento</v>
      </c>
    </row>
    <row r="18049" spans="1:12" x14ac:dyDescent="0.3">
      <c r="A18049" s="82" t="str">
        <f t="shared" si="564"/>
        <v>2020</v>
      </c>
      <c r="B18049" s="260" t="s">
        <v>2228</v>
      </c>
      <c r="C18049" s="261" t="s">
        <v>138</v>
      </c>
      <c r="D18049" s="74" t="str">
        <f t="shared" si="563"/>
        <v>abr/2020</v>
      </c>
      <c r="E18049" s="264">
        <v>43935</v>
      </c>
      <c r="F18049" s="282" t="s">
        <v>5422</v>
      </c>
      <c r="G18049" s="282" t="s">
        <v>2229</v>
      </c>
      <c r="H18049" s="265" t="s">
        <v>5423</v>
      </c>
      <c r="I18049" s="265" t="s">
        <v>562</v>
      </c>
      <c r="J18049" s="265">
        <v>-20.85</v>
      </c>
      <c r="K18049" s="83" t="str">
        <f>IFERROR(IFERROR(VLOOKUP(I18049,'DE-PARA'!B:D,3,0),VLOOKUP(I18049,'DE-PARA'!C:D,2,0)),"NÃO ENCONTRADO")</f>
        <v>Outras Saídas</v>
      </c>
      <c r="L18049" s="50" t="str">
        <f>VLOOKUP(K18049,'Base -Receita-Despesa'!$B:$AS,1,FALSE)</f>
        <v>Outras Saídas</v>
      </c>
    </row>
    <row r="18050" spans="1:12" x14ac:dyDescent="0.3">
      <c r="A18050" s="82" t="str">
        <f t="shared" si="564"/>
        <v>2020</v>
      </c>
      <c r="B18050" s="260" t="s">
        <v>2228</v>
      </c>
      <c r="C18050" s="261" t="s">
        <v>138</v>
      </c>
      <c r="D18050" s="74" t="str">
        <f t="shared" si="563"/>
        <v>abr/2020</v>
      </c>
      <c r="E18050" s="264">
        <v>43935</v>
      </c>
      <c r="F18050" s="282">
        <v>19867</v>
      </c>
      <c r="G18050" s="282" t="s">
        <v>2229</v>
      </c>
      <c r="H18050" s="265" t="s">
        <v>3145</v>
      </c>
      <c r="I18050" s="265" t="s">
        <v>2182</v>
      </c>
      <c r="J18050" s="266">
        <v>-2500</v>
      </c>
      <c r="K18050" s="83" t="str">
        <f>IFERROR(IFERROR(VLOOKUP(I18050,'DE-PARA'!B:D,3,0),VLOOKUP(I18050,'DE-PARA'!C:D,2,0)),"NÃO ENCONTRADO")</f>
        <v>Materiais</v>
      </c>
      <c r="L18050" s="50" t="str">
        <f>VLOOKUP(K18050,'Base -Receita-Despesa'!$B:$AS,1,FALSE)</f>
        <v>Materiais</v>
      </c>
    </row>
    <row r="18051" spans="1:12" x14ac:dyDescent="0.3">
      <c r="A18051" s="82" t="str">
        <f t="shared" si="564"/>
        <v>2020</v>
      </c>
      <c r="B18051" s="260" t="s">
        <v>2228</v>
      </c>
      <c r="C18051" s="261" t="s">
        <v>138</v>
      </c>
      <c r="D18051" s="74" t="str">
        <f t="shared" si="563"/>
        <v>abr/2020</v>
      </c>
      <c r="E18051" s="264">
        <v>43935</v>
      </c>
      <c r="F18051" s="282">
        <v>45438</v>
      </c>
      <c r="G18051" s="282" t="s">
        <v>2229</v>
      </c>
      <c r="H18051" s="265" t="s">
        <v>5308</v>
      </c>
      <c r="I18051" s="265" t="s">
        <v>540</v>
      </c>
      <c r="J18051" s="265">
        <v>-90</v>
      </c>
      <c r="K18051" s="83" t="str">
        <f>IFERROR(IFERROR(VLOOKUP(I18051,'DE-PARA'!B:D,3,0),VLOOKUP(I18051,'DE-PARA'!C:D,2,0)),"NÃO ENCONTRADO")</f>
        <v>Tributos, Taxas e Contribuições</v>
      </c>
      <c r="L18051" s="50" t="str">
        <f>VLOOKUP(K18051,'Base -Receita-Despesa'!$B:$AS,1,FALSE)</f>
        <v>Tributos, Taxas e Contribuições</v>
      </c>
    </row>
    <row r="18052" spans="1:12" x14ac:dyDescent="0.3">
      <c r="A18052" s="82" t="str">
        <f t="shared" si="564"/>
        <v>2020</v>
      </c>
      <c r="B18052" s="260" t="s">
        <v>2228</v>
      </c>
      <c r="C18052" s="261" t="s">
        <v>138</v>
      </c>
      <c r="D18052" s="74" t="str">
        <f t="shared" ref="D18052:D18115" si="565">TEXT(E18052,"mmm/aaaa")</f>
        <v>abr/2020</v>
      </c>
      <c r="E18052" s="264">
        <v>43935</v>
      </c>
      <c r="F18052" s="282" t="s">
        <v>172</v>
      </c>
      <c r="G18052" s="282" t="s">
        <v>2229</v>
      </c>
      <c r="H18052" s="265" t="s">
        <v>5424</v>
      </c>
      <c r="I18052" s="265" t="s">
        <v>540</v>
      </c>
      <c r="J18052" s="266">
        <v>-3184.34</v>
      </c>
      <c r="K18052" s="83" t="str">
        <f>IFERROR(IFERROR(VLOOKUP(I18052,'DE-PARA'!B:D,3,0),VLOOKUP(I18052,'DE-PARA'!C:D,2,0)),"NÃO ENCONTRADO")</f>
        <v>Tributos, Taxas e Contribuições</v>
      </c>
      <c r="L18052" s="50" t="str">
        <f>VLOOKUP(K18052,'Base -Receita-Despesa'!$B:$AS,1,FALSE)</f>
        <v>Tributos, Taxas e Contribuições</v>
      </c>
    </row>
    <row r="18053" spans="1:12" x14ac:dyDescent="0.3">
      <c r="A18053" s="82" t="str">
        <f t="shared" si="564"/>
        <v>2020</v>
      </c>
      <c r="B18053" s="260" t="s">
        <v>2228</v>
      </c>
      <c r="C18053" s="261" t="s">
        <v>138</v>
      </c>
      <c r="D18053" s="74" t="str">
        <f t="shared" si="565"/>
        <v>abr/2020</v>
      </c>
      <c r="E18053" s="264">
        <v>43935</v>
      </c>
      <c r="F18053" s="282" t="s">
        <v>5425</v>
      </c>
      <c r="G18053" s="282" t="s">
        <v>2229</v>
      </c>
      <c r="H18053" s="265" t="s">
        <v>4736</v>
      </c>
      <c r="I18053" s="265" t="s">
        <v>188</v>
      </c>
      <c r="J18053" s="265">
        <v>-767.87</v>
      </c>
      <c r="K18053" s="83" t="str">
        <f>IFERROR(IFERROR(VLOOKUP(I18053,'DE-PARA'!B:D,3,0),VLOOKUP(I18053,'DE-PARA'!C:D,2,0)),"NÃO ENCONTRADO")</f>
        <v>Serviços</v>
      </c>
      <c r="L18053" s="50" t="str">
        <f>VLOOKUP(K18053,'Base -Receita-Despesa'!$B:$AS,1,FALSE)</f>
        <v>Serviços</v>
      </c>
    </row>
    <row r="18054" spans="1:12" x14ac:dyDescent="0.3">
      <c r="A18054" s="82" t="str">
        <f t="shared" si="564"/>
        <v>2020</v>
      </c>
      <c r="B18054" s="260" t="s">
        <v>2228</v>
      </c>
      <c r="C18054" s="261" t="s">
        <v>138</v>
      </c>
      <c r="D18054" s="74" t="str">
        <f t="shared" si="565"/>
        <v>abr/2020</v>
      </c>
      <c r="E18054" s="264">
        <v>43935</v>
      </c>
      <c r="F18054" s="282" t="s">
        <v>5425</v>
      </c>
      <c r="G18054" s="282" t="s">
        <v>2229</v>
      </c>
      <c r="H18054" s="265" t="s">
        <v>4736</v>
      </c>
      <c r="I18054" s="265" t="s">
        <v>562</v>
      </c>
      <c r="J18054" s="265">
        <v>-276.7</v>
      </c>
      <c r="K18054" s="83" t="str">
        <f>IFERROR(IFERROR(VLOOKUP(I18054,'DE-PARA'!B:D,3,0),VLOOKUP(I18054,'DE-PARA'!C:D,2,0)),"NÃO ENCONTRADO")</f>
        <v>Outras Saídas</v>
      </c>
      <c r="L18054" s="50" t="str">
        <f>VLOOKUP(K18054,'Base -Receita-Despesa'!$B:$AS,1,FALSE)</f>
        <v>Outras Saídas</v>
      </c>
    </row>
    <row r="18055" spans="1:12" x14ac:dyDescent="0.3">
      <c r="A18055" s="82" t="str">
        <f t="shared" si="564"/>
        <v>2020</v>
      </c>
      <c r="B18055" s="260" t="s">
        <v>2228</v>
      </c>
      <c r="C18055" s="261" t="s">
        <v>138</v>
      </c>
      <c r="D18055" s="74" t="str">
        <f t="shared" si="565"/>
        <v>abr/2020</v>
      </c>
      <c r="E18055" s="264">
        <v>43935</v>
      </c>
      <c r="F18055" s="282" t="s">
        <v>5426</v>
      </c>
      <c r="G18055" s="282" t="s">
        <v>2229</v>
      </c>
      <c r="H18055" s="265" t="s">
        <v>180</v>
      </c>
      <c r="I18055" s="265" t="s">
        <v>181</v>
      </c>
      <c r="J18055" s="265">
        <v>-451.58</v>
      </c>
      <c r="K18055" s="83" t="str">
        <f>IFERROR(IFERROR(VLOOKUP(I18055,'DE-PARA'!B:D,3,0),VLOOKUP(I18055,'DE-PARA'!C:D,2,0)),"NÃO ENCONTRADO")</f>
        <v>Serviços</v>
      </c>
      <c r="L18055" s="50" t="str">
        <f>VLOOKUP(K18055,'Base -Receita-Despesa'!$B:$AS,1,FALSE)</f>
        <v>Serviços</v>
      </c>
    </row>
    <row r="18056" spans="1:12" x14ac:dyDescent="0.3">
      <c r="A18056" s="82" t="str">
        <f t="shared" si="564"/>
        <v>2020</v>
      </c>
      <c r="B18056" s="260" t="s">
        <v>2228</v>
      </c>
      <c r="C18056" s="261" t="s">
        <v>138</v>
      </c>
      <c r="D18056" s="74" t="str">
        <f t="shared" si="565"/>
        <v>abr/2020</v>
      </c>
      <c r="E18056" s="264">
        <v>43935</v>
      </c>
      <c r="F18056" s="282" t="s">
        <v>5426</v>
      </c>
      <c r="G18056" s="282" t="s">
        <v>2229</v>
      </c>
      <c r="H18056" s="265" t="s">
        <v>180</v>
      </c>
      <c r="I18056" s="265" t="s">
        <v>562</v>
      </c>
      <c r="J18056" s="265">
        <v>-162.30000000000001</v>
      </c>
      <c r="K18056" s="83" t="str">
        <f>IFERROR(IFERROR(VLOOKUP(I18056,'DE-PARA'!B:D,3,0),VLOOKUP(I18056,'DE-PARA'!C:D,2,0)),"NÃO ENCONTRADO")</f>
        <v>Outras Saídas</v>
      </c>
      <c r="L18056" s="50" t="str">
        <f>VLOOKUP(K18056,'Base -Receita-Despesa'!$B:$AS,1,FALSE)</f>
        <v>Outras Saídas</v>
      </c>
    </row>
    <row r="18057" spans="1:12" x14ac:dyDescent="0.3">
      <c r="A18057" s="82" t="str">
        <f t="shared" si="564"/>
        <v>2020</v>
      </c>
      <c r="B18057" s="260" t="s">
        <v>2228</v>
      </c>
      <c r="C18057" s="261" t="s">
        <v>138</v>
      </c>
      <c r="D18057" s="74" t="str">
        <f t="shared" si="565"/>
        <v>abr/2020</v>
      </c>
      <c r="E18057" s="264">
        <v>43935</v>
      </c>
      <c r="F18057" s="282" t="s">
        <v>5427</v>
      </c>
      <c r="G18057" s="282" t="s">
        <v>2229</v>
      </c>
      <c r="H18057" s="265" t="s">
        <v>180</v>
      </c>
      <c r="I18057" s="265" t="s">
        <v>181</v>
      </c>
      <c r="J18057" s="266">
        <v>-1015.51</v>
      </c>
      <c r="K18057" s="83" t="str">
        <f>IFERROR(IFERROR(VLOOKUP(I18057,'DE-PARA'!B:D,3,0),VLOOKUP(I18057,'DE-PARA'!C:D,2,0)),"NÃO ENCONTRADO")</f>
        <v>Serviços</v>
      </c>
      <c r="L18057" s="50" t="str">
        <f>VLOOKUP(K18057,'Base -Receita-Despesa'!$B:$AS,1,FALSE)</f>
        <v>Serviços</v>
      </c>
    </row>
    <row r="18058" spans="1:12" x14ac:dyDescent="0.3">
      <c r="A18058" s="82" t="str">
        <f t="shared" si="564"/>
        <v>2020</v>
      </c>
      <c r="B18058" s="260" t="s">
        <v>2228</v>
      </c>
      <c r="C18058" s="261" t="s">
        <v>138</v>
      </c>
      <c r="D18058" s="74" t="str">
        <f t="shared" si="565"/>
        <v>abr/2020</v>
      </c>
      <c r="E18058" s="264">
        <v>43935</v>
      </c>
      <c r="F18058" s="282" t="s">
        <v>5427</v>
      </c>
      <c r="G18058" s="282" t="s">
        <v>2229</v>
      </c>
      <c r="H18058" s="265" t="s">
        <v>180</v>
      </c>
      <c r="I18058" s="265" t="s">
        <v>562</v>
      </c>
      <c r="J18058" s="265">
        <v>-366.27</v>
      </c>
      <c r="K18058" s="83" t="str">
        <f>IFERROR(IFERROR(VLOOKUP(I18058,'DE-PARA'!B:D,3,0),VLOOKUP(I18058,'DE-PARA'!C:D,2,0)),"NÃO ENCONTRADO")</f>
        <v>Outras Saídas</v>
      </c>
      <c r="L18058" s="50" t="str">
        <f>VLOOKUP(K18058,'Base -Receita-Despesa'!$B:$AS,1,FALSE)</f>
        <v>Outras Saídas</v>
      </c>
    </row>
    <row r="18059" spans="1:12" x14ac:dyDescent="0.3">
      <c r="A18059" s="82" t="str">
        <f t="shared" si="564"/>
        <v>2020</v>
      </c>
      <c r="B18059" s="260" t="s">
        <v>2228</v>
      </c>
      <c r="C18059" s="261" t="s">
        <v>138</v>
      </c>
      <c r="D18059" s="74" t="str">
        <f t="shared" si="565"/>
        <v>abr/2020</v>
      </c>
      <c r="E18059" s="264">
        <v>43935</v>
      </c>
      <c r="F18059" s="282" t="s">
        <v>5428</v>
      </c>
      <c r="G18059" s="282" t="s">
        <v>2229</v>
      </c>
      <c r="H18059" s="265" t="s">
        <v>4768</v>
      </c>
      <c r="I18059" s="265" t="s">
        <v>118</v>
      </c>
      <c r="J18059" s="266">
        <v>-5858.65</v>
      </c>
      <c r="K18059" s="83" t="str">
        <f>IFERROR(IFERROR(VLOOKUP(I18059,'DE-PARA'!B:D,3,0),VLOOKUP(I18059,'DE-PARA'!C:D,2,0)),"NÃO ENCONTRADO")</f>
        <v>Serviços</v>
      </c>
      <c r="L18059" s="50" t="str">
        <f>VLOOKUP(K18059,'Base -Receita-Despesa'!$B:$AS,1,FALSE)</f>
        <v>Serviços</v>
      </c>
    </row>
    <row r="18060" spans="1:12" x14ac:dyDescent="0.3">
      <c r="A18060" s="82" t="str">
        <f t="shared" si="564"/>
        <v>2020</v>
      </c>
      <c r="B18060" s="260" t="s">
        <v>2228</v>
      </c>
      <c r="C18060" s="261" t="s">
        <v>138</v>
      </c>
      <c r="D18060" s="74" t="str">
        <f t="shared" si="565"/>
        <v>abr/2020</v>
      </c>
      <c r="E18060" s="264">
        <v>43935</v>
      </c>
      <c r="F18060" s="282" t="s">
        <v>5428</v>
      </c>
      <c r="G18060" s="282" t="s">
        <v>2229</v>
      </c>
      <c r="H18060" s="265" t="s">
        <v>4768</v>
      </c>
      <c r="I18060" s="265" t="s">
        <v>562</v>
      </c>
      <c r="J18060" s="266">
        <v>-2118.04</v>
      </c>
      <c r="K18060" s="83" t="str">
        <f>IFERROR(IFERROR(VLOOKUP(I18060,'DE-PARA'!B:D,3,0),VLOOKUP(I18060,'DE-PARA'!C:D,2,0)),"NÃO ENCONTRADO")</f>
        <v>Outras Saídas</v>
      </c>
      <c r="L18060" s="50" t="str">
        <f>VLOOKUP(K18060,'Base -Receita-Despesa'!$B:$AS,1,FALSE)</f>
        <v>Outras Saídas</v>
      </c>
    </row>
    <row r="18061" spans="1:12" x14ac:dyDescent="0.3">
      <c r="A18061" s="82" t="str">
        <f t="shared" si="564"/>
        <v>2020</v>
      </c>
      <c r="B18061" s="260" t="s">
        <v>2228</v>
      </c>
      <c r="C18061" s="261" t="s">
        <v>138</v>
      </c>
      <c r="D18061" s="74" t="str">
        <f t="shared" si="565"/>
        <v>abr/2020</v>
      </c>
      <c r="E18061" s="264">
        <v>43935</v>
      </c>
      <c r="F18061" s="282" t="s">
        <v>5429</v>
      </c>
      <c r="G18061" s="282" t="s">
        <v>2229</v>
      </c>
      <c r="H18061" s="265" t="s">
        <v>4736</v>
      </c>
      <c r="I18061" s="265" t="s">
        <v>188</v>
      </c>
      <c r="J18061" s="265">
        <v>-460.03</v>
      </c>
      <c r="K18061" s="83" t="str">
        <f>IFERROR(IFERROR(VLOOKUP(I18061,'DE-PARA'!B:D,3,0),VLOOKUP(I18061,'DE-PARA'!C:D,2,0)),"NÃO ENCONTRADO")</f>
        <v>Serviços</v>
      </c>
      <c r="L18061" s="50" t="str">
        <f>VLOOKUP(K18061,'Base -Receita-Despesa'!$B:$AS,1,FALSE)</f>
        <v>Serviços</v>
      </c>
    </row>
    <row r="18062" spans="1:12" x14ac:dyDescent="0.3">
      <c r="A18062" s="82" t="str">
        <f t="shared" si="564"/>
        <v>2020</v>
      </c>
      <c r="B18062" s="260" t="s">
        <v>2228</v>
      </c>
      <c r="C18062" s="261" t="s">
        <v>138</v>
      </c>
      <c r="D18062" s="74" t="str">
        <f t="shared" si="565"/>
        <v>abr/2020</v>
      </c>
      <c r="E18062" s="264">
        <v>43935</v>
      </c>
      <c r="F18062" s="282" t="s">
        <v>5429</v>
      </c>
      <c r="G18062" s="282" t="s">
        <v>2229</v>
      </c>
      <c r="H18062" s="265" t="s">
        <v>4736</v>
      </c>
      <c r="I18062" s="265" t="s">
        <v>562</v>
      </c>
      <c r="J18062" s="265">
        <v>-165.35</v>
      </c>
      <c r="K18062" s="83" t="str">
        <f>IFERROR(IFERROR(VLOOKUP(I18062,'DE-PARA'!B:D,3,0),VLOOKUP(I18062,'DE-PARA'!C:D,2,0)),"NÃO ENCONTRADO")</f>
        <v>Outras Saídas</v>
      </c>
      <c r="L18062" s="50" t="str">
        <f>VLOOKUP(K18062,'Base -Receita-Despesa'!$B:$AS,1,FALSE)</f>
        <v>Outras Saídas</v>
      </c>
    </row>
    <row r="18063" spans="1:12" x14ac:dyDescent="0.3">
      <c r="A18063" s="82" t="str">
        <f t="shared" si="564"/>
        <v>2020</v>
      </c>
      <c r="B18063" s="260" t="s">
        <v>2228</v>
      </c>
      <c r="C18063" s="261" t="s">
        <v>138</v>
      </c>
      <c r="D18063" s="74" t="str">
        <f t="shared" si="565"/>
        <v>abr/2020</v>
      </c>
      <c r="E18063" s="264">
        <v>43935</v>
      </c>
      <c r="F18063" s="282" t="s">
        <v>5430</v>
      </c>
      <c r="G18063" s="282" t="s">
        <v>2229</v>
      </c>
      <c r="H18063" s="265" t="s">
        <v>4736</v>
      </c>
      <c r="I18063" s="265" t="s">
        <v>179</v>
      </c>
      <c r="J18063" s="266">
        <v>-1545.04</v>
      </c>
      <c r="K18063" s="83" t="str">
        <f>IFERROR(IFERROR(VLOOKUP(I18063,'DE-PARA'!B:D,3,0),VLOOKUP(I18063,'DE-PARA'!C:D,2,0)),"NÃO ENCONTRADO")</f>
        <v>Serviços</v>
      </c>
      <c r="L18063" s="50" t="str">
        <f>VLOOKUP(K18063,'Base -Receita-Despesa'!$B:$AS,1,FALSE)</f>
        <v>Serviços</v>
      </c>
    </row>
    <row r="18064" spans="1:12" x14ac:dyDescent="0.3">
      <c r="A18064" s="82" t="str">
        <f t="shared" si="564"/>
        <v>2020</v>
      </c>
      <c r="B18064" s="260" t="s">
        <v>2228</v>
      </c>
      <c r="C18064" s="261" t="s">
        <v>138</v>
      </c>
      <c r="D18064" s="74" t="str">
        <f t="shared" si="565"/>
        <v>abr/2020</v>
      </c>
      <c r="E18064" s="264">
        <v>43935</v>
      </c>
      <c r="F18064" s="282" t="s">
        <v>5430</v>
      </c>
      <c r="G18064" s="282" t="s">
        <v>2229</v>
      </c>
      <c r="H18064" s="265" t="s">
        <v>4736</v>
      </c>
      <c r="I18064" s="265" t="s">
        <v>562</v>
      </c>
      <c r="J18064" s="265">
        <v>-557.79999999999995</v>
      </c>
      <c r="K18064" s="83" t="str">
        <f>IFERROR(IFERROR(VLOOKUP(I18064,'DE-PARA'!B:D,3,0),VLOOKUP(I18064,'DE-PARA'!C:D,2,0)),"NÃO ENCONTRADO")</f>
        <v>Outras Saídas</v>
      </c>
      <c r="L18064" s="50" t="str">
        <f>VLOOKUP(K18064,'Base -Receita-Despesa'!$B:$AS,1,FALSE)</f>
        <v>Outras Saídas</v>
      </c>
    </row>
    <row r="18065" spans="1:12" x14ac:dyDescent="0.3">
      <c r="A18065" s="82" t="str">
        <f t="shared" si="564"/>
        <v>2020</v>
      </c>
      <c r="B18065" s="260" t="s">
        <v>2228</v>
      </c>
      <c r="C18065" s="261" t="s">
        <v>138</v>
      </c>
      <c r="D18065" s="74" t="str">
        <f t="shared" si="565"/>
        <v>abr/2020</v>
      </c>
      <c r="E18065" s="264">
        <v>43935</v>
      </c>
      <c r="F18065" s="282" t="s">
        <v>5431</v>
      </c>
      <c r="G18065" s="282" t="s">
        <v>2229</v>
      </c>
      <c r="H18065" s="265" t="s">
        <v>4736</v>
      </c>
      <c r="I18065" s="265" t="s">
        <v>188</v>
      </c>
      <c r="J18065" s="266">
        <v>-2805</v>
      </c>
      <c r="K18065" s="83" t="str">
        <f>IFERROR(IFERROR(VLOOKUP(I18065,'DE-PARA'!B:D,3,0),VLOOKUP(I18065,'DE-PARA'!C:D,2,0)),"NÃO ENCONTRADO")</f>
        <v>Serviços</v>
      </c>
      <c r="L18065" s="50" t="str">
        <f>VLOOKUP(K18065,'Base -Receita-Despesa'!$B:$AS,1,FALSE)</f>
        <v>Serviços</v>
      </c>
    </row>
    <row r="18066" spans="1:12" x14ac:dyDescent="0.3">
      <c r="A18066" s="82" t="str">
        <f t="shared" si="564"/>
        <v>2020</v>
      </c>
      <c r="B18066" s="260" t="s">
        <v>2228</v>
      </c>
      <c r="C18066" s="261" t="s">
        <v>138</v>
      </c>
      <c r="D18066" s="74" t="str">
        <f t="shared" si="565"/>
        <v>abr/2020</v>
      </c>
      <c r="E18066" s="264">
        <v>43935</v>
      </c>
      <c r="F18066" s="282" t="s">
        <v>5431</v>
      </c>
      <c r="G18066" s="282" t="s">
        <v>2229</v>
      </c>
      <c r="H18066" s="265" t="s">
        <v>4736</v>
      </c>
      <c r="I18066" s="265" t="s">
        <v>562</v>
      </c>
      <c r="J18066" s="265">
        <v>-779.79</v>
      </c>
      <c r="K18066" s="83" t="str">
        <f>IFERROR(IFERROR(VLOOKUP(I18066,'DE-PARA'!B:D,3,0),VLOOKUP(I18066,'DE-PARA'!C:D,2,0)),"NÃO ENCONTRADO")</f>
        <v>Outras Saídas</v>
      </c>
      <c r="L18066" s="50" t="str">
        <f>VLOOKUP(K18066,'Base -Receita-Despesa'!$B:$AS,1,FALSE)</f>
        <v>Outras Saídas</v>
      </c>
    </row>
    <row r="18067" spans="1:12" x14ac:dyDescent="0.3">
      <c r="A18067" s="82" t="str">
        <f t="shared" si="564"/>
        <v>2020</v>
      </c>
      <c r="B18067" s="260" t="s">
        <v>2228</v>
      </c>
      <c r="C18067" s="261" t="s">
        <v>138</v>
      </c>
      <c r="D18067" s="74" t="str">
        <f t="shared" si="565"/>
        <v>abr/2020</v>
      </c>
      <c r="E18067" s="264">
        <v>43935</v>
      </c>
      <c r="F18067" s="282" t="s">
        <v>5432</v>
      </c>
      <c r="G18067" s="282" t="s">
        <v>2229</v>
      </c>
      <c r="H18067" s="265" t="s">
        <v>4736</v>
      </c>
      <c r="I18067" s="265" t="s">
        <v>179</v>
      </c>
      <c r="J18067" s="266">
        <v>-2827.31</v>
      </c>
      <c r="K18067" s="83" t="str">
        <f>IFERROR(IFERROR(VLOOKUP(I18067,'DE-PARA'!B:D,3,0),VLOOKUP(I18067,'DE-PARA'!C:D,2,0)),"NÃO ENCONTRADO")</f>
        <v>Serviços</v>
      </c>
      <c r="L18067" s="50" t="str">
        <f>VLOOKUP(K18067,'Base -Receita-Despesa'!$B:$AS,1,FALSE)</f>
        <v>Serviços</v>
      </c>
    </row>
    <row r="18068" spans="1:12" x14ac:dyDescent="0.3">
      <c r="A18068" s="82" t="str">
        <f t="shared" si="564"/>
        <v>2020</v>
      </c>
      <c r="B18068" s="260" t="s">
        <v>2228</v>
      </c>
      <c r="C18068" s="261" t="s">
        <v>138</v>
      </c>
      <c r="D18068" s="74" t="str">
        <f t="shared" si="565"/>
        <v>abr/2020</v>
      </c>
      <c r="E18068" s="264">
        <v>43935</v>
      </c>
      <c r="F18068" s="282" t="s">
        <v>5432</v>
      </c>
      <c r="G18068" s="282" t="s">
        <v>2229</v>
      </c>
      <c r="H18068" s="265" t="s">
        <v>4736</v>
      </c>
      <c r="I18068" s="265" t="s">
        <v>562</v>
      </c>
      <c r="J18068" s="265">
        <v>-785.99</v>
      </c>
      <c r="K18068" s="83" t="str">
        <f>IFERROR(IFERROR(VLOOKUP(I18068,'DE-PARA'!B:D,3,0),VLOOKUP(I18068,'DE-PARA'!C:D,2,0)),"NÃO ENCONTRADO")</f>
        <v>Outras Saídas</v>
      </c>
      <c r="L18068" s="50" t="str">
        <f>VLOOKUP(K18068,'Base -Receita-Despesa'!$B:$AS,1,FALSE)</f>
        <v>Outras Saídas</v>
      </c>
    </row>
    <row r="18069" spans="1:12" x14ac:dyDescent="0.3">
      <c r="A18069" s="82" t="str">
        <f t="shared" si="564"/>
        <v>2020</v>
      </c>
      <c r="B18069" s="260" t="s">
        <v>2228</v>
      </c>
      <c r="C18069" s="261" t="s">
        <v>138</v>
      </c>
      <c r="D18069" s="74" t="str">
        <f t="shared" si="565"/>
        <v>abr/2020</v>
      </c>
      <c r="E18069" s="264">
        <v>43935</v>
      </c>
      <c r="F18069" s="282" t="s">
        <v>5433</v>
      </c>
      <c r="G18069" s="282" t="s">
        <v>2229</v>
      </c>
      <c r="H18069" s="265" t="s">
        <v>4736</v>
      </c>
      <c r="I18069" s="265" t="s">
        <v>188</v>
      </c>
      <c r="J18069" s="266">
        <v>-1676.24</v>
      </c>
      <c r="K18069" s="83" t="str">
        <f>IFERROR(IFERROR(VLOOKUP(I18069,'DE-PARA'!B:D,3,0),VLOOKUP(I18069,'DE-PARA'!C:D,2,0)),"NÃO ENCONTRADO")</f>
        <v>Serviços</v>
      </c>
      <c r="L18069" s="50" t="str">
        <f>VLOOKUP(K18069,'Base -Receita-Despesa'!$B:$AS,1,FALSE)</f>
        <v>Serviços</v>
      </c>
    </row>
    <row r="18070" spans="1:12" x14ac:dyDescent="0.3">
      <c r="A18070" s="82" t="str">
        <f t="shared" si="564"/>
        <v>2020</v>
      </c>
      <c r="B18070" s="260" t="s">
        <v>2228</v>
      </c>
      <c r="C18070" s="261" t="s">
        <v>138</v>
      </c>
      <c r="D18070" s="74" t="str">
        <f t="shared" si="565"/>
        <v>abr/2020</v>
      </c>
      <c r="E18070" s="264">
        <v>43935</v>
      </c>
      <c r="F18070" s="282" t="s">
        <v>5433</v>
      </c>
      <c r="G18070" s="282" t="s">
        <v>2229</v>
      </c>
      <c r="H18070" s="265" t="s">
        <v>4736</v>
      </c>
      <c r="I18070" s="265" t="s">
        <v>562</v>
      </c>
      <c r="J18070" s="265">
        <v>-465.98</v>
      </c>
      <c r="K18070" s="83" t="str">
        <f>IFERROR(IFERROR(VLOOKUP(I18070,'DE-PARA'!B:D,3,0),VLOOKUP(I18070,'DE-PARA'!C:D,2,0)),"NÃO ENCONTRADO")</f>
        <v>Outras Saídas</v>
      </c>
      <c r="L18070" s="50" t="str">
        <f>VLOOKUP(K18070,'Base -Receita-Despesa'!$B:$AS,1,FALSE)</f>
        <v>Outras Saídas</v>
      </c>
    </row>
    <row r="18071" spans="1:12" x14ac:dyDescent="0.3">
      <c r="A18071" s="82" t="str">
        <f t="shared" si="564"/>
        <v>2020</v>
      </c>
      <c r="B18071" s="260" t="s">
        <v>2228</v>
      </c>
      <c r="C18071" s="261" t="s">
        <v>138</v>
      </c>
      <c r="D18071" s="74" t="str">
        <f t="shared" si="565"/>
        <v>abr/2020</v>
      </c>
      <c r="E18071" s="264">
        <v>43935</v>
      </c>
      <c r="F18071" s="282" t="s">
        <v>5434</v>
      </c>
      <c r="G18071" s="282" t="s">
        <v>2229</v>
      </c>
      <c r="H18071" s="265" t="s">
        <v>4753</v>
      </c>
      <c r="I18071" s="265" t="s">
        <v>2176</v>
      </c>
      <c r="J18071" s="266">
        <v>-8740</v>
      </c>
      <c r="K18071" s="83" t="str">
        <f>IFERROR(IFERROR(VLOOKUP(I18071,'DE-PARA'!B:D,3,0),VLOOKUP(I18071,'DE-PARA'!C:D,2,0)),"NÃO ENCONTRADO")</f>
        <v>Pessoal</v>
      </c>
      <c r="L18071" s="50" t="str">
        <f>VLOOKUP(K18071,'Base -Receita-Despesa'!$B:$AS,1,FALSE)</f>
        <v>Pessoal</v>
      </c>
    </row>
    <row r="18072" spans="1:12" x14ac:dyDescent="0.3">
      <c r="A18072" s="82" t="str">
        <f t="shared" si="564"/>
        <v>2020</v>
      </c>
      <c r="B18072" s="260" t="s">
        <v>2228</v>
      </c>
      <c r="C18072" s="261" t="s">
        <v>138</v>
      </c>
      <c r="D18072" s="74" t="str">
        <f t="shared" si="565"/>
        <v>abr/2020</v>
      </c>
      <c r="E18072" s="264">
        <v>43935</v>
      </c>
      <c r="F18072" s="282" t="s">
        <v>5434</v>
      </c>
      <c r="G18072" s="282" t="s">
        <v>2229</v>
      </c>
      <c r="H18072" s="265" t="s">
        <v>4753</v>
      </c>
      <c r="I18072" s="265" t="s">
        <v>562</v>
      </c>
      <c r="J18072" s="266">
        <v>-2429.7199999999998</v>
      </c>
      <c r="K18072" s="83" t="str">
        <f>IFERROR(IFERROR(VLOOKUP(I18072,'DE-PARA'!B:D,3,0),VLOOKUP(I18072,'DE-PARA'!C:D,2,0)),"NÃO ENCONTRADO")</f>
        <v>Outras Saídas</v>
      </c>
      <c r="L18072" s="50" t="str">
        <f>VLOOKUP(K18072,'Base -Receita-Despesa'!$B:$AS,1,FALSE)</f>
        <v>Outras Saídas</v>
      </c>
    </row>
    <row r="18073" spans="1:12" x14ac:dyDescent="0.3">
      <c r="A18073" s="82" t="str">
        <f t="shared" si="564"/>
        <v>2020</v>
      </c>
      <c r="B18073" s="260" t="s">
        <v>2228</v>
      </c>
      <c r="C18073" s="261" t="s">
        <v>138</v>
      </c>
      <c r="D18073" s="74" t="str">
        <f t="shared" si="565"/>
        <v>abr/2020</v>
      </c>
      <c r="E18073" s="264">
        <v>43935</v>
      </c>
      <c r="F18073" s="282" t="s">
        <v>5435</v>
      </c>
      <c r="G18073" s="282" t="s">
        <v>2229</v>
      </c>
      <c r="H18073" s="265" t="s">
        <v>4753</v>
      </c>
      <c r="I18073" s="265" t="s">
        <v>2176</v>
      </c>
      <c r="J18073" s="266">
        <v>-21865.35</v>
      </c>
      <c r="K18073" s="83" t="str">
        <f>IFERROR(IFERROR(VLOOKUP(I18073,'DE-PARA'!B:D,3,0),VLOOKUP(I18073,'DE-PARA'!C:D,2,0)),"NÃO ENCONTRADO")</f>
        <v>Pessoal</v>
      </c>
      <c r="L18073" s="50" t="str">
        <f>VLOOKUP(K18073,'Base -Receita-Despesa'!$B:$AS,1,FALSE)</f>
        <v>Pessoal</v>
      </c>
    </row>
    <row r="18074" spans="1:12" x14ac:dyDescent="0.3">
      <c r="A18074" s="82" t="str">
        <f t="shared" si="564"/>
        <v>2020</v>
      </c>
      <c r="B18074" s="260" t="s">
        <v>2228</v>
      </c>
      <c r="C18074" s="261" t="s">
        <v>138</v>
      </c>
      <c r="D18074" s="74" t="str">
        <f t="shared" si="565"/>
        <v>abr/2020</v>
      </c>
      <c r="E18074" s="264">
        <v>43935</v>
      </c>
      <c r="F18074" s="282" t="s">
        <v>5435</v>
      </c>
      <c r="G18074" s="282" t="s">
        <v>2229</v>
      </c>
      <c r="H18074" s="265" t="s">
        <v>4753</v>
      </c>
      <c r="I18074" s="265" t="s">
        <v>562</v>
      </c>
      <c r="J18074" s="266">
        <v>-6078.56</v>
      </c>
      <c r="K18074" s="83" t="str">
        <f>IFERROR(IFERROR(VLOOKUP(I18074,'DE-PARA'!B:D,3,0),VLOOKUP(I18074,'DE-PARA'!C:D,2,0)),"NÃO ENCONTRADO")</f>
        <v>Outras Saídas</v>
      </c>
      <c r="L18074" s="50" t="str">
        <f>VLOOKUP(K18074,'Base -Receita-Despesa'!$B:$AS,1,FALSE)</f>
        <v>Outras Saídas</v>
      </c>
    </row>
    <row r="18075" spans="1:12" x14ac:dyDescent="0.3">
      <c r="A18075" s="82" t="str">
        <f t="shared" si="564"/>
        <v>2020</v>
      </c>
      <c r="B18075" s="260" t="s">
        <v>2228</v>
      </c>
      <c r="C18075" s="261" t="s">
        <v>138</v>
      </c>
      <c r="D18075" s="74" t="str">
        <f t="shared" si="565"/>
        <v>abr/2020</v>
      </c>
      <c r="E18075" s="264">
        <v>43935</v>
      </c>
      <c r="F18075" s="282" t="s">
        <v>5436</v>
      </c>
      <c r="G18075" s="282" t="s">
        <v>2229</v>
      </c>
      <c r="H18075" s="265" t="s">
        <v>4753</v>
      </c>
      <c r="I18075" s="265" t="s">
        <v>2176</v>
      </c>
      <c r="J18075" s="266">
        <v>-28279.35</v>
      </c>
      <c r="K18075" s="83" t="str">
        <f>IFERROR(IFERROR(VLOOKUP(I18075,'DE-PARA'!B:D,3,0),VLOOKUP(I18075,'DE-PARA'!C:D,2,0)),"NÃO ENCONTRADO")</f>
        <v>Pessoal</v>
      </c>
      <c r="L18075" s="50" t="str">
        <f>VLOOKUP(K18075,'Base -Receita-Despesa'!$B:$AS,1,FALSE)</f>
        <v>Pessoal</v>
      </c>
    </row>
    <row r="18076" spans="1:12" x14ac:dyDescent="0.3">
      <c r="A18076" s="82" t="str">
        <f t="shared" si="564"/>
        <v>2020</v>
      </c>
      <c r="B18076" s="260" t="s">
        <v>2228</v>
      </c>
      <c r="C18076" s="261" t="s">
        <v>138</v>
      </c>
      <c r="D18076" s="74" t="str">
        <f t="shared" si="565"/>
        <v>abr/2020</v>
      </c>
      <c r="E18076" s="264">
        <v>43935</v>
      </c>
      <c r="F18076" s="282" t="s">
        <v>5436</v>
      </c>
      <c r="G18076" s="282" t="s">
        <v>2229</v>
      </c>
      <c r="H18076" s="265" t="s">
        <v>4753</v>
      </c>
      <c r="I18076" s="265" t="s">
        <v>562</v>
      </c>
      <c r="J18076" s="266">
        <v>-7861.65</v>
      </c>
      <c r="K18076" s="83" t="str">
        <f>IFERROR(IFERROR(VLOOKUP(I18076,'DE-PARA'!B:D,3,0),VLOOKUP(I18076,'DE-PARA'!C:D,2,0)),"NÃO ENCONTRADO")</f>
        <v>Outras Saídas</v>
      </c>
      <c r="L18076" s="50" t="str">
        <f>VLOOKUP(K18076,'Base -Receita-Despesa'!$B:$AS,1,FALSE)</f>
        <v>Outras Saídas</v>
      </c>
    </row>
    <row r="18077" spans="1:12" x14ac:dyDescent="0.3">
      <c r="A18077" s="82" t="str">
        <f t="shared" si="564"/>
        <v>2020</v>
      </c>
      <c r="B18077" s="260" t="s">
        <v>2228</v>
      </c>
      <c r="C18077" s="261" t="s">
        <v>138</v>
      </c>
      <c r="D18077" s="74" t="str">
        <f t="shared" si="565"/>
        <v>abr/2020</v>
      </c>
      <c r="E18077" s="264">
        <v>43935</v>
      </c>
      <c r="F18077" s="282" t="s">
        <v>5437</v>
      </c>
      <c r="G18077" s="282" t="s">
        <v>2229</v>
      </c>
      <c r="H18077" s="265" t="s">
        <v>4768</v>
      </c>
      <c r="I18077" s="265" t="s">
        <v>118</v>
      </c>
      <c r="J18077" s="266">
        <v>-16103.39</v>
      </c>
      <c r="K18077" s="83" t="str">
        <f>IFERROR(IFERROR(VLOOKUP(I18077,'DE-PARA'!B:D,3,0),VLOOKUP(I18077,'DE-PARA'!C:D,2,0)),"NÃO ENCONTRADO")</f>
        <v>Serviços</v>
      </c>
      <c r="L18077" s="50" t="str">
        <f>VLOOKUP(K18077,'Base -Receita-Despesa'!$B:$AS,1,FALSE)</f>
        <v>Serviços</v>
      </c>
    </row>
    <row r="18078" spans="1:12" x14ac:dyDescent="0.3">
      <c r="A18078" s="82" t="str">
        <f t="shared" si="564"/>
        <v>2020</v>
      </c>
      <c r="B18078" s="260" t="s">
        <v>2228</v>
      </c>
      <c r="C18078" s="261" t="s">
        <v>138</v>
      </c>
      <c r="D18078" s="74" t="str">
        <f t="shared" si="565"/>
        <v>abr/2020</v>
      </c>
      <c r="E18078" s="264">
        <v>43935</v>
      </c>
      <c r="F18078" s="282" t="s">
        <v>5437</v>
      </c>
      <c r="G18078" s="282" t="s">
        <v>2229</v>
      </c>
      <c r="H18078" s="265" t="s">
        <v>4768</v>
      </c>
      <c r="I18078" s="265" t="s">
        <v>562</v>
      </c>
      <c r="J18078" s="266">
        <v>-4476.7299999999996</v>
      </c>
      <c r="K18078" s="83" t="str">
        <f>IFERROR(IFERROR(VLOOKUP(I18078,'DE-PARA'!B:D,3,0),VLOOKUP(I18078,'DE-PARA'!C:D,2,0)),"NÃO ENCONTRADO")</f>
        <v>Outras Saídas</v>
      </c>
      <c r="L18078" s="50" t="str">
        <f>VLOOKUP(K18078,'Base -Receita-Despesa'!$B:$AS,1,FALSE)</f>
        <v>Outras Saídas</v>
      </c>
    </row>
    <row r="18079" spans="1:12" x14ac:dyDescent="0.3">
      <c r="A18079" s="82" t="str">
        <f t="shared" si="564"/>
        <v>2020</v>
      </c>
      <c r="B18079" s="260" t="s">
        <v>2228</v>
      </c>
      <c r="C18079" s="261" t="s">
        <v>138</v>
      </c>
      <c r="D18079" s="74" t="str">
        <f t="shared" si="565"/>
        <v>abr/2020</v>
      </c>
      <c r="E18079" s="264">
        <v>43935</v>
      </c>
      <c r="F18079" s="282" t="s">
        <v>5438</v>
      </c>
      <c r="G18079" s="282" t="s">
        <v>2229</v>
      </c>
      <c r="H18079" s="265" t="s">
        <v>180</v>
      </c>
      <c r="I18079" s="265" t="s">
        <v>181</v>
      </c>
      <c r="J18079" s="266">
        <v>-2784.75</v>
      </c>
      <c r="K18079" s="83" t="str">
        <f>IFERROR(IFERROR(VLOOKUP(I18079,'DE-PARA'!B:D,3,0),VLOOKUP(I18079,'DE-PARA'!C:D,2,0)),"NÃO ENCONTRADO")</f>
        <v>Serviços</v>
      </c>
      <c r="L18079" s="50" t="str">
        <f>VLOOKUP(K18079,'Base -Receita-Despesa'!$B:$AS,1,FALSE)</f>
        <v>Serviços</v>
      </c>
    </row>
    <row r="18080" spans="1:12" x14ac:dyDescent="0.3">
      <c r="A18080" s="82" t="str">
        <f t="shared" si="564"/>
        <v>2020</v>
      </c>
      <c r="B18080" s="260" t="s">
        <v>2228</v>
      </c>
      <c r="C18080" s="261" t="s">
        <v>138</v>
      </c>
      <c r="D18080" s="74" t="str">
        <f t="shared" si="565"/>
        <v>abr/2020</v>
      </c>
      <c r="E18080" s="264">
        <v>43935</v>
      </c>
      <c r="F18080" s="282" t="s">
        <v>5438</v>
      </c>
      <c r="G18080" s="282" t="s">
        <v>2229</v>
      </c>
      <c r="H18080" s="265" t="s">
        <v>180</v>
      </c>
      <c r="I18080" s="265" t="s">
        <v>562</v>
      </c>
      <c r="J18080" s="265">
        <v>-774.16</v>
      </c>
      <c r="K18080" s="83" t="str">
        <f>IFERROR(IFERROR(VLOOKUP(I18080,'DE-PARA'!B:D,3,0),VLOOKUP(I18080,'DE-PARA'!C:D,2,0)),"NÃO ENCONTRADO")</f>
        <v>Outras Saídas</v>
      </c>
      <c r="L18080" s="50" t="str">
        <f>VLOOKUP(K18080,'Base -Receita-Despesa'!$B:$AS,1,FALSE)</f>
        <v>Outras Saídas</v>
      </c>
    </row>
    <row r="18081" spans="1:12" x14ac:dyDescent="0.3">
      <c r="A18081" s="82" t="str">
        <f t="shared" si="564"/>
        <v>2020</v>
      </c>
      <c r="B18081" s="260" t="s">
        <v>2228</v>
      </c>
      <c r="C18081" s="261" t="s">
        <v>138</v>
      </c>
      <c r="D18081" s="74" t="str">
        <f t="shared" si="565"/>
        <v>abr/2020</v>
      </c>
      <c r="E18081" s="264">
        <v>43935</v>
      </c>
      <c r="F18081" s="282">
        <v>2103</v>
      </c>
      <c r="G18081" s="282" t="s">
        <v>2229</v>
      </c>
      <c r="H18081" s="265" t="s">
        <v>5133</v>
      </c>
      <c r="I18081" s="265" t="s">
        <v>145</v>
      </c>
      <c r="J18081" s="266">
        <v>-3500</v>
      </c>
      <c r="K18081" s="83" t="str">
        <f>IFERROR(IFERROR(VLOOKUP(I18081,'DE-PARA'!B:D,3,0),VLOOKUP(I18081,'DE-PARA'!C:D,2,0)),"NÃO ENCONTRADO")</f>
        <v>Serviços</v>
      </c>
      <c r="L18081" s="50" t="str">
        <f>VLOOKUP(K18081,'Base -Receita-Despesa'!$B:$AS,1,FALSE)</f>
        <v>Serviços</v>
      </c>
    </row>
    <row r="18082" spans="1:12" x14ac:dyDescent="0.3">
      <c r="A18082" s="82" t="str">
        <f t="shared" si="564"/>
        <v>2020</v>
      </c>
      <c r="B18082" s="260" t="s">
        <v>2228</v>
      </c>
      <c r="C18082" s="261" t="s">
        <v>138</v>
      </c>
      <c r="D18082" s="74" t="str">
        <f t="shared" si="565"/>
        <v>abr/2020</v>
      </c>
      <c r="E18082" s="264">
        <v>43935</v>
      </c>
      <c r="F18082" s="282">
        <v>1372</v>
      </c>
      <c r="G18082" s="282" t="s">
        <v>2229</v>
      </c>
      <c r="H18082" s="265" t="s">
        <v>5265</v>
      </c>
      <c r="I18082" s="265" t="s">
        <v>526</v>
      </c>
      <c r="J18082" s="266">
        <v>-22000</v>
      </c>
      <c r="K18082" s="83" t="str">
        <f>IFERROR(IFERROR(VLOOKUP(I18082,'DE-PARA'!B:D,3,0),VLOOKUP(I18082,'DE-PARA'!C:D,2,0)),"NÃO ENCONTRADO")</f>
        <v>Serviços</v>
      </c>
      <c r="L18082" s="50" t="str">
        <f>VLOOKUP(K18082,'Base -Receita-Despesa'!$B:$AS,1,FALSE)</f>
        <v>Serviços</v>
      </c>
    </row>
    <row r="18083" spans="1:12" x14ac:dyDescent="0.3">
      <c r="A18083" s="82" t="str">
        <f t="shared" si="564"/>
        <v>2020</v>
      </c>
      <c r="B18083" s="260" t="s">
        <v>2228</v>
      </c>
      <c r="C18083" s="261" t="s">
        <v>138</v>
      </c>
      <c r="D18083" s="74" t="str">
        <f t="shared" si="565"/>
        <v>abr/2020</v>
      </c>
      <c r="E18083" s="264">
        <v>43935</v>
      </c>
      <c r="F18083" s="282">
        <v>451</v>
      </c>
      <c r="G18083" s="282" t="s">
        <v>2229</v>
      </c>
      <c r="H18083" s="265" t="s">
        <v>5169</v>
      </c>
      <c r="I18083" s="265" t="s">
        <v>215</v>
      </c>
      <c r="J18083" s="266">
        <v>-11250</v>
      </c>
      <c r="K18083" s="83" t="str">
        <f>IFERROR(IFERROR(VLOOKUP(I18083,'DE-PARA'!B:D,3,0),VLOOKUP(I18083,'DE-PARA'!C:D,2,0)),"NÃO ENCONTRADO")</f>
        <v>Serviços</v>
      </c>
      <c r="L18083" s="50" t="str">
        <f>VLOOKUP(K18083,'Base -Receita-Despesa'!$B:$AS,1,FALSE)</f>
        <v>Serviços</v>
      </c>
    </row>
    <row r="18084" spans="1:12" x14ac:dyDescent="0.3">
      <c r="A18084" s="82" t="str">
        <f t="shared" si="564"/>
        <v>2020</v>
      </c>
      <c r="B18084" s="260" t="s">
        <v>2228</v>
      </c>
      <c r="C18084" s="261" t="s">
        <v>138</v>
      </c>
      <c r="D18084" s="74" t="str">
        <f t="shared" si="565"/>
        <v>abr/2020</v>
      </c>
      <c r="E18084" s="264">
        <v>43935</v>
      </c>
      <c r="F18084" s="282">
        <v>799</v>
      </c>
      <c r="G18084" s="282" t="s">
        <v>2229</v>
      </c>
      <c r="H18084" s="265" t="s">
        <v>5165</v>
      </c>
      <c r="I18084" s="265" t="s">
        <v>200</v>
      </c>
      <c r="J18084" s="266">
        <v>-4340.5600000000004</v>
      </c>
      <c r="K18084" s="83" t="str">
        <f>IFERROR(IFERROR(VLOOKUP(I18084,'DE-PARA'!B:D,3,0),VLOOKUP(I18084,'DE-PARA'!C:D,2,0)),"NÃO ENCONTRADO")</f>
        <v>Serviços</v>
      </c>
      <c r="L18084" s="50" t="str">
        <f>VLOOKUP(K18084,'Base -Receita-Despesa'!$B:$AS,1,FALSE)</f>
        <v>Serviços</v>
      </c>
    </row>
    <row r="18085" spans="1:12" x14ac:dyDescent="0.3">
      <c r="A18085" s="82" t="str">
        <f t="shared" si="564"/>
        <v>2020</v>
      </c>
      <c r="B18085" s="260" t="s">
        <v>2228</v>
      </c>
      <c r="C18085" s="261" t="s">
        <v>138</v>
      </c>
      <c r="D18085" s="74" t="str">
        <f t="shared" si="565"/>
        <v>abr/2020</v>
      </c>
      <c r="E18085" s="264">
        <v>43935</v>
      </c>
      <c r="F18085" s="282">
        <v>264</v>
      </c>
      <c r="G18085" s="282" t="s">
        <v>2229</v>
      </c>
      <c r="H18085" s="265" t="s">
        <v>4736</v>
      </c>
      <c r="I18085" s="265" t="s">
        <v>188</v>
      </c>
      <c r="J18085" s="266">
        <v>-32526.62</v>
      </c>
      <c r="K18085" s="83" t="str">
        <f>IFERROR(IFERROR(VLOOKUP(I18085,'DE-PARA'!B:D,3,0),VLOOKUP(I18085,'DE-PARA'!C:D,2,0)),"NÃO ENCONTRADO")</f>
        <v>Serviços</v>
      </c>
      <c r="L18085" s="50" t="str">
        <f>VLOOKUP(K18085,'Base -Receita-Despesa'!$B:$AS,1,FALSE)</f>
        <v>Serviços</v>
      </c>
    </row>
    <row r="18086" spans="1:12" x14ac:dyDescent="0.3">
      <c r="A18086" s="82" t="str">
        <f t="shared" si="564"/>
        <v>2020</v>
      </c>
      <c r="B18086" s="260" t="s">
        <v>2228</v>
      </c>
      <c r="C18086" s="261" t="s">
        <v>138</v>
      </c>
      <c r="D18086" s="74" t="str">
        <f t="shared" si="565"/>
        <v>abr/2020</v>
      </c>
      <c r="E18086" s="264">
        <v>43935</v>
      </c>
      <c r="F18086" s="282">
        <v>4</v>
      </c>
      <c r="G18086" s="282" t="s">
        <v>2229</v>
      </c>
      <c r="H18086" s="265" t="s">
        <v>5049</v>
      </c>
      <c r="I18086" s="265" t="s">
        <v>2176</v>
      </c>
      <c r="J18086" s="266">
        <v>-116841.24</v>
      </c>
      <c r="K18086" s="83" t="str">
        <f>IFERROR(IFERROR(VLOOKUP(I18086,'DE-PARA'!B:D,3,0),VLOOKUP(I18086,'DE-PARA'!C:D,2,0)),"NÃO ENCONTRADO")</f>
        <v>Pessoal</v>
      </c>
      <c r="L18086" s="50" t="str">
        <f>VLOOKUP(K18086,'Base -Receita-Despesa'!$B:$AS,1,FALSE)</f>
        <v>Pessoal</v>
      </c>
    </row>
    <row r="18087" spans="1:12" x14ac:dyDescent="0.3">
      <c r="A18087" s="82" t="str">
        <f t="shared" si="564"/>
        <v>2020</v>
      </c>
      <c r="B18087" s="260" t="s">
        <v>2228</v>
      </c>
      <c r="C18087" s="261" t="s">
        <v>138</v>
      </c>
      <c r="D18087" s="74" t="str">
        <f t="shared" si="565"/>
        <v>abr/2020</v>
      </c>
      <c r="E18087" s="264">
        <v>43935</v>
      </c>
      <c r="F18087" s="282">
        <v>5</v>
      </c>
      <c r="G18087" s="282" t="s">
        <v>2229</v>
      </c>
      <c r="H18087" s="265" t="s">
        <v>5049</v>
      </c>
      <c r="I18087" s="265" t="s">
        <v>2176</v>
      </c>
      <c r="J18087" s="266">
        <v>-8488.73</v>
      </c>
      <c r="K18087" s="83" t="str">
        <f>IFERROR(IFERROR(VLOOKUP(I18087,'DE-PARA'!B:D,3,0),VLOOKUP(I18087,'DE-PARA'!C:D,2,0)),"NÃO ENCONTRADO")</f>
        <v>Pessoal</v>
      </c>
      <c r="L18087" s="50" t="str">
        <f>VLOOKUP(K18087,'Base -Receita-Despesa'!$B:$AS,1,FALSE)</f>
        <v>Pessoal</v>
      </c>
    </row>
    <row r="18088" spans="1:12" x14ac:dyDescent="0.3">
      <c r="A18088" s="82" t="str">
        <f t="shared" si="564"/>
        <v>2020</v>
      </c>
      <c r="B18088" s="260" t="s">
        <v>2228</v>
      </c>
      <c r="C18088" s="261" t="s">
        <v>138</v>
      </c>
      <c r="D18088" s="74" t="str">
        <f t="shared" si="565"/>
        <v>abr/2020</v>
      </c>
      <c r="E18088" s="264">
        <v>43935</v>
      </c>
      <c r="F18088" s="282">
        <v>49</v>
      </c>
      <c r="G18088" s="282" t="s">
        <v>2229</v>
      </c>
      <c r="H18088" s="265" t="s">
        <v>5115</v>
      </c>
      <c r="I18088" s="265" t="s">
        <v>118</v>
      </c>
      <c r="J18088" s="266">
        <v>-110929.86</v>
      </c>
      <c r="K18088" s="83" t="str">
        <f>IFERROR(IFERROR(VLOOKUP(I18088,'DE-PARA'!B:D,3,0),VLOOKUP(I18088,'DE-PARA'!C:D,2,0)),"NÃO ENCONTRADO")</f>
        <v>Serviços</v>
      </c>
      <c r="L18088" s="50" t="str">
        <f>VLOOKUP(K18088,'Base -Receita-Despesa'!$B:$AS,1,FALSE)</f>
        <v>Serviços</v>
      </c>
    </row>
    <row r="18089" spans="1:12" x14ac:dyDescent="0.3">
      <c r="A18089" s="82" t="str">
        <f t="shared" si="564"/>
        <v>2020</v>
      </c>
      <c r="B18089" s="260" t="s">
        <v>2228</v>
      </c>
      <c r="C18089" s="261" t="s">
        <v>138</v>
      </c>
      <c r="D18089" s="74" t="str">
        <f t="shared" si="565"/>
        <v>abr/2020</v>
      </c>
      <c r="E18089" s="264">
        <v>43935</v>
      </c>
      <c r="F18089" s="282">
        <v>52</v>
      </c>
      <c r="G18089" s="282" t="s">
        <v>2229</v>
      </c>
      <c r="H18089" s="265" t="s">
        <v>5115</v>
      </c>
      <c r="I18089" s="265" t="s">
        <v>118</v>
      </c>
      <c r="J18089" s="266">
        <v>-2694.71</v>
      </c>
      <c r="K18089" s="83" t="str">
        <f>IFERROR(IFERROR(VLOOKUP(I18089,'DE-PARA'!B:D,3,0),VLOOKUP(I18089,'DE-PARA'!C:D,2,0)),"NÃO ENCONTRADO")</f>
        <v>Serviços</v>
      </c>
      <c r="L18089" s="50" t="str">
        <f>VLOOKUP(K18089,'Base -Receita-Despesa'!$B:$AS,1,FALSE)</f>
        <v>Serviços</v>
      </c>
    </row>
    <row r="18090" spans="1:12" x14ac:dyDescent="0.3">
      <c r="A18090" s="82" t="str">
        <f t="shared" ref="A18090:A18153" si="566">IF(K18090="NÃO ENCONTRADO",0,RIGHT(D18090,4))</f>
        <v>2020</v>
      </c>
      <c r="B18090" s="260" t="s">
        <v>2228</v>
      </c>
      <c r="C18090" s="261" t="s">
        <v>138</v>
      </c>
      <c r="D18090" s="74" t="str">
        <f t="shared" si="565"/>
        <v>abr/2020</v>
      </c>
      <c r="E18090" s="264">
        <v>43935</v>
      </c>
      <c r="F18090" s="282">
        <v>2639108</v>
      </c>
      <c r="G18090" s="282" t="s">
        <v>2229</v>
      </c>
      <c r="H18090" s="265" t="s">
        <v>5175</v>
      </c>
      <c r="I18090" s="265" t="s">
        <v>145</v>
      </c>
      <c r="J18090" s="265">
        <v>-415.11</v>
      </c>
      <c r="K18090" s="83" t="str">
        <f>IFERROR(IFERROR(VLOOKUP(I18090,'DE-PARA'!B:D,3,0),VLOOKUP(I18090,'DE-PARA'!C:D,2,0)),"NÃO ENCONTRADO")</f>
        <v>Serviços</v>
      </c>
      <c r="L18090" s="50" t="str">
        <f>VLOOKUP(K18090,'Base -Receita-Despesa'!$B:$AS,1,FALSE)</f>
        <v>Serviços</v>
      </c>
    </row>
    <row r="18091" spans="1:12" x14ac:dyDescent="0.3">
      <c r="A18091" s="82" t="str">
        <f t="shared" si="566"/>
        <v>2020</v>
      </c>
      <c r="B18091" s="260" t="s">
        <v>2228</v>
      </c>
      <c r="C18091" s="261" t="s">
        <v>138</v>
      </c>
      <c r="D18091" s="74" t="str">
        <f t="shared" si="565"/>
        <v>abr/2020</v>
      </c>
      <c r="E18091" s="264">
        <v>43935</v>
      </c>
      <c r="F18091" s="282">
        <v>2642829</v>
      </c>
      <c r="G18091" s="282" t="s">
        <v>2229</v>
      </c>
      <c r="H18091" s="265" t="s">
        <v>5175</v>
      </c>
      <c r="I18091" s="265" t="s">
        <v>145</v>
      </c>
      <c r="J18091" s="265">
        <v>-415.11</v>
      </c>
      <c r="K18091" s="83" t="str">
        <f>IFERROR(IFERROR(VLOOKUP(I18091,'DE-PARA'!B:D,3,0),VLOOKUP(I18091,'DE-PARA'!C:D,2,0)),"NÃO ENCONTRADO")</f>
        <v>Serviços</v>
      </c>
      <c r="L18091" s="50" t="str">
        <f>VLOOKUP(K18091,'Base -Receita-Despesa'!$B:$AS,1,FALSE)</f>
        <v>Serviços</v>
      </c>
    </row>
    <row r="18092" spans="1:12" x14ac:dyDescent="0.3">
      <c r="A18092" s="82" t="str">
        <f t="shared" si="566"/>
        <v>2020</v>
      </c>
      <c r="B18092" s="260" t="s">
        <v>2228</v>
      </c>
      <c r="C18092" s="261" t="s">
        <v>138</v>
      </c>
      <c r="D18092" s="74" t="str">
        <f t="shared" si="565"/>
        <v>abr/2020</v>
      </c>
      <c r="E18092" s="264">
        <v>43935</v>
      </c>
      <c r="F18092" s="282">
        <v>2661134</v>
      </c>
      <c r="G18092" s="282" t="s">
        <v>2229</v>
      </c>
      <c r="H18092" s="265" t="s">
        <v>5175</v>
      </c>
      <c r="I18092" s="265" t="s">
        <v>145</v>
      </c>
      <c r="J18092" s="265">
        <v>-415.11</v>
      </c>
      <c r="K18092" s="83" t="str">
        <f>IFERROR(IFERROR(VLOOKUP(I18092,'DE-PARA'!B:D,3,0),VLOOKUP(I18092,'DE-PARA'!C:D,2,0)),"NÃO ENCONTRADO")</f>
        <v>Serviços</v>
      </c>
      <c r="L18092" s="50" t="str">
        <f>VLOOKUP(K18092,'Base -Receita-Despesa'!$B:$AS,1,FALSE)</f>
        <v>Serviços</v>
      </c>
    </row>
    <row r="18093" spans="1:12" x14ac:dyDescent="0.3">
      <c r="A18093" s="82" t="str">
        <f t="shared" si="566"/>
        <v>2020</v>
      </c>
      <c r="B18093" s="260" t="s">
        <v>2228</v>
      </c>
      <c r="C18093" s="261" t="s">
        <v>138</v>
      </c>
      <c r="D18093" s="74" t="str">
        <f t="shared" si="565"/>
        <v>abr/2020</v>
      </c>
      <c r="E18093" s="264">
        <v>43935</v>
      </c>
      <c r="F18093" s="282">
        <v>2692380</v>
      </c>
      <c r="G18093" s="282" t="s">
        <v>2229</v>
      </c>
      <c r="H18093" s="265" t="s">
        <v>5175</v>
      </c>
      <c r="I18093" s="265" t="s">
        <v>145</v>
      </c>
      <c r="J18093" s="265">
        <v>-415.11</v>
      </c>
      <c r="K18093" s="83" t="str">
        <f>IFERROR(IFERROR(VLOOKUP(I18093,'DE-PARA'!B:D,3,0),VLOOKUP(I18093,'DE-PARA'!C:D,2,0)),"NÃO ENCONTRADO")</f>
        <v>Serviços</v>
      </c>
      <c r="L18093" s="50" t="str">
        <f>VLOOKUP(K18093,'Base -Receita-Despesa'!$B:$AS,1,FALSE)</f>
        <v>Serviços</v>
      </c>
    </row>
    <row r="18094" spans="1:12" x14ac:dyDescent="0.3">
      <c r="A18094" s="82" t="str">
        <f t="shared" si="566"/>
        <v>2020</v>
      </c>
      <c r="B18094" s="260" t="s">
        <v>2228</v>
      </c>
      <c r="C18094" s="261" t="s">
        <v>138</v>
      </c>
      <c r="D18094" s="74" t="str">
        <f t="shared" si="565"/>
        <v>abr/2020</v>
      </c>
      <c r="E18094" s="264">
        <v>43935</v>
      </c>
      <c r="F18094" s="282">
        <v>2717564</v>
      </c>
      <c r="G18094" s="282" t="s">
        <v>2229</v>
      </c>
      <c r="H18094" s="265" t="s">
        <v>5175</v>
      </c>
      <c r="I18094" s="265" t="s">
        <v>145</v>
      </c>
      <c r="J18094" s="265">
        <v>-415.11</v>
      </c>
      <c r="K18094" s="83" t="str">
        <f>IFERROR(IFERROR(VLOOKUP(I18094,'DE-PARA'!B:D,3,0),VLOOKUP(I18094,'DE-PARA'!C:D,2,0)),"NÃO ENCONTRADO")</f>
        <v>Serviços</v>
      </c>
      <c r="L18094" s="50" t="str">
        <f>VLOOKUP(K18094,'Base -Receita-Despesa'!$B:$AS,1,FALSE)</f>
        <v>Serviços</v>
      </c>
    </row>
    <row r="18095" spans="1:12" x14ac:dyDescent="0.3">
      <c r="A18095" s="82" t="str">
        <f t="shared" si="566"/>
        <v>2020</v>
      </c>
      <c r="B18095" s="260" t="s">
        <v>2228</v>
      </c>
      <c r="C18095" s="261" t="s">
        <v>138</v>
      </c>
      <c r="D18095" s="74" t="str">
        <f t="shared" si="565"/>
        <v>abr/2020</v>
      </c>
      <c r="E18095" s="264">
        <v>43935</v>
      </c>
      <c r="F18095" s="282">
        <v>51</v>
      </c>
      <c r="G18095" s="282" t="s">
        <v>2229</v>
      </c>
      <c r="H18095" s="265" t="s">
        <v>5376</v>
      </c>
      <c r="I18095" s="265" t="s">
        <v>2182</v>
      </c>
      <c r="J18095" s="266">
        <v>-140000</v>
      </c>
      <c r="K18095" s="83" t="str">
        <f>IFERROR(IFERROR(VLOOKUP(I18095,'DE-PARA'!B:D,3,0),VLOOKUP(I18095,'DE-PARA'!C:D,2,0)),"NÃO ENCONTRADO")</f>
        <v>Materiais</v>
      </c>
      <c r="L18095" s="50" t="str">
        <f>VLOOKUP(K18095,'Base -Receita-Despesa'!$B:$AS,1,FALSE)</f>
        <v>Materiais</v>
      </c>
    </row>
    <row r="18096" spans="1:12" x14ac:dyDescent="0.3">
      <c r="A18096" s="82" t="str">
        <f t="shared" si="566"/>
        <v>2020</v>
      </c>
      <c r="B18096" s="260" t="s">
        <v>2228</v>
      </c>
      <c r="C18096" s="261" t="s">
        <v>138</v>
      </c>
      <c r="D18096" s="74" t="str">
        <f t="shared" si="565"/>
        <v>abr/2020</v>
      </c>
      <c r="E18096" s="264">
        <v>43935</v>
      </c>
      <c r="F18096" s="282">
        <v>47</v>
      </c>
      <c r="G18096" s="282" t="s">
        <v>2229</v>
      </c>
      <c r="H18096" s="265" t="s">
        <v>5376</v>
      </c>
      <c r="I18096" s="265" t="s">
        <v>2182</v>
      </c>
      <c r="J18096" s="266">
        <v>-47520</v>
      </c>
      <c r="K18096" s="83" t="str">
        <f>IFERROR(IFERROR(VLOOKUP(I18096,'DE-PARA'!B:D,3,0),VLOOKUP(I18096,'DE-PARA'!C:D,2,0)),"NÃO ENCONTRADO")</f>
        <v>Materiais</v>
      </c>
      <c r="L18096" s="50" t="str">
        <f>VLOOKUP(K18096,'Base -Receita-Despesa'!$B:$AS,1,FALSE)</f>
        <v>Materiais</v>
      </c>
    </row>
    <row r="18097" spans="1:12" x14ac:dyDescent="0.3">
      <c r="A18097" s="82" t="str">
        <f t="shared" si="566"/>
        <v>2020</v>
      </c>
      <c r="B18097" s="260" t="s">
        <v>2228</v>
      </c>
      <c r="C18097" s="261" t="s">
        <v>138</v>
      </c>
      <c r="D18097" s="74" t="str">
        <f t="shared" si="565"/>
        <v>abr/2020</v>
      </c>
      <c r="E18097" s="264">
        <v>43935</v>
      </c>
      <c r="F18097" s="282" t="s">
        <v>1008</v>
      </c>
      <c r="G18097" s="282" t="s">
        <v>2229</v>
      </c>
      <c r="H18097" s="265" t="s">
        <v>542</v>
      </c>
      <c r="I18097" s="265" t="s">
        <v>133</v>
      </c>
      <c r="J18097" s="266">
        <v>-4580.53</v>
      </c>
      <c r="K18097" s="83" t="str">
        <f>IFERROR(IFERROR(VLOOKUP(I18097,'DE-PARA'!B:D,3,0),VLOOKUP(I18097,'DE-PARA'!C:D,2,0)),"NÃO ENCONTRADO")</f>
        <v>Pessoal</v>
      </c>
      <c r="L18097" s="50" t="str">
        <f>VLOOKUP(K18097,'Base -Receita-Despesa'!$B:$AS,1,FALSE)</f>
        <v>Pessoal</v>
      </c>
    </row>
    <row r="18098" spans="1:12" x14ac:dyDescent="0.3">
      <c r="A18098" s="82" t="str">
        <f t="shared" si="566"/>
        <v>2020</v>
      </c>
      <c r="B18098" s="260" t="s">
        <v>2228</v>
      </c>
      <c r="C18098" s="261" t="s">
        <v>138</v>
      </c>
      <c r="D18098" s="74" t="str">
        <f t="shared" si="565"/>
        <v>abr/2020</v>
      </c>
      <c r="E18098" s="264">
        <v>43935</v>
      </c>
      <c r="F18098" s="282" t="s">
        <v>1261</v>
      </c>
      <c r="G18098" s="282" t="s">
        <v>2229</v>
      </c>
      <c r="H18098" s="265" t="s">
        <v>2250</v>
      </c>
      <c r="I18098" s="265" t="s">
        <v>135</v>
      </c>
      <c r="J18098" s="265">
        <v>-9.5</v>
      </c>
      <c r="K18098" s="83" t="str">
        <f>IFERROR(IFERROR(VLOOKUP(I18098,'DE-PARA'!B:D,3,0),VLOOKUP(I18098,'DE-PARA'!C:D,2,0)),"NÃO ENCONTRADO")</f>
        <v>Outras Saídas</v>
      </c>
      <c r="L18098" s="50" t="str">
        <f>VLOOKUP(K18098,'Base -Receita-Despesa'!$B:$AS,1,FALSE)</f>
        <v>Outras Saídas</v>
      </c>
    </row>
    <row r="18099" spans="1:12" x14ac:dyDescent="0.3">
      <c r="A18099" s="82" t="str">
        <f t="shared" si="566"/>
        <v>2020</v>
      </c>
      <c r="B18099" s="260" t="s">
        <v>2228</v>
      </c>
      <c r="C18099" s="261" t="s">
        <v>138</v>
      </c>
      <c r="D18099" s="74" t="str">
        <f t="shared" si="565"/>
        <v>abr/2020</v>
      </c>
      <c r="E18099" s="264">
        <v>43935</v>
      </c>
      <c r="F18099" s="282" t="s">
        <v>1261</v>
      </c>
      <c r="G18099" s="282" t="s">
        <v>2229</v>
      </c>
      <c r="H18099" s="265" t="s">
        <v>2250</v>
      </c>
      <c r="I18099" s="265" t="s">
        <v>135</v>
      </c>
      <c r="J18099" s="265">
        <v>-9.5</v>
      </c>
      <c r="K18099" s="83" t="str">
        <f>IFERROR(IFERROR(VLOOKUP(I18099,'DE-PARA'!B:D,3,0),VLOOKUP(I18099,'DE-PARA'!C:D,2,0)),"NÃO ENCONTRADO")</f>
        <v>Outras Saídas</v>
      </c>
      <c r="L18099" s="50" t="str">
        <f>VLOOKUP(K18099,'Base -Receita-Despesa'!$B:$AS,1,FALSE)</f>
        <v>Outras Saídas</v>
      </c>
    </row>
    <row r="18100" spans="1:12" x14ac:dyDescent="0.3">
      <c r="A18100" s="82" t="str">
        <f t="shared" si="566"/>
        <v>2020</v>
      </c>
      <c r="B18100" s="260" t="s">
        <v>2228</v>
      </c>
      <c r="C18100" s="261" t="s">
        <v>138</v>
      </c>
      <c r="D18100" s="74" t="str">
        <f t="shared" si="565"/>
        <v>abr/2020</v>
      </c>
      <c r="E18100" s="264">
        <v>43935</v>
      </c>
      <c r="F18100" s="282" t="s">
        <v>1261</v>
      </c>
      <c r="G18100" s="282" t="s">
        <v>2229</v>
      </c>
      <c r="H18100" s="265" t="s">
        <v>2250</v>
      </c>
      <c r="I18100" s="265" t="s">
        <v>135</v>
      </c>
      <c r="J18100" s="265">
        <v>-9.5</v>
      </c>
      <c r="K18100" s="83" t="str">
        <f>IFERROR(IFERROR(VLOOKUP(I18100,'DE-PARA'!B:D,3,0),VLOOKUP(I18100,'DE-PARA'!C:D,2,0)),"NÃO ENCONTRADO")</f>
        <v>Outras Saídas</v>
      </c>
      <c r="L18100" s="50" t="str">
        <f>VLOOKUP(K18100,'Base -Receita-Despesa'!$B:$AS,1,FALSE)</f>
        <v>Outras Saídas</v>
      </c>
    </row>
    <row r="18101" spans="1:12" x14ac:dyDescent="0.3">
      <c r="A18101" s="82" t="str">
        <f t="shared" si="566"/>
        <v>2020</v>
      </c>
      <c r="B18101" s="260" t="s">
        <v>2228</v>
      </c>
      <c r="C18101" s="261" t="s">
        <v>138</v>
      </c>
      <c r="D18101" s="74" t="str">
        <f t="shared" si="565"/>
        <v>abr/2020</v>
      </c>
      <c r="E18101" s="264">
        <v>43935</v>
      </c>
      <c r="F18101" s="282" t="s">
        <v>1261</v>
      </c>
      <c r="G18101" s="282" t="s">
        <v>2229</v>
      </c>
      <c r="H18101" s="265" t="s">
        <v>2250</v>
      </c>
      <c r="I18101" s="265" t="s">
        <v>135</v>
      </c>
      <c r="J18101" s="265">
        <v>-9.5</v>
      </c>
      <c r="K18101" s="83" t="str">
        <f>IFERROR(IFERROR(VLOOKUP(I18101,'DE-PARA'!B:D,3,0),VLOOKUP(I18101,'DE-PARA'!C:D,2,0)),"NÃO ENCONTRADO")</f>
        <v>Outras Saídas</v>
      </c>
      <c r="L18101" s="50" t="str">
        <f>VLOOKUP(K18101,'Base -Receita-Despesa'!$B:$AS,1,FALSE)</f>
        <v>Outras Saídas</v>
      </c>
    </row>
    <row r="18102" spans="1:12" x14ac:dyDescent="0.3">
      <c r="A18102" s="82" t="str">
        <f t="shared" si="566"/>
        <v>2020</v>
      </c>
      <c r="B18102" s="260" t="s">
        <v>2228</v>
      </c>
      <c r="C18102" s="261" t="s">
        <v>138</v>
      </c>
      <c r="D18102" s="74" t="str">
        <f t="shared" si="565"/>
        <v>abr/2020</v>
      </c>
      <c r="E18102" s="264">
        <v>43935</v>
      </c>
      <c r="F18102" s="282" t="s">
        <v>1261</v>
      </c>
      <c r="G18102" s="282" t="s">
        <v>2229</v>
      </c>
      <c r="H18102" s="265" t="s">
        <v>2250</v>
      </c>
      <c r="I18102" s="265" t="s">
        <v>135</v>
      </c>
      <c r="J18102" s="265">
        <v>-9.5</v>
      </c>
      <c r="K18102" s="83" t="str">
        <f>IFERROR(IFERROR(VLOOKUP(I18102,'DE-PARA'!B:D,3,0),VLOOKUP(I18102,'DE-PARA'!C:D,2,0)),"NÃO ENCONTRADO")</f>
        <v>Outras Saídas</v>
      </c>
      <c r="L18102" s="50" t="str">
        <f>VLOOKUP(K18102,'Base -Receita-Despesa'!$B:$AS,1,FALSE)</f>
        <v>Outras Saídas</v>
      </c>
    </row>
    <row r="18103" spans="1:12" x14ac:dyDescent="0.3">
      <c r="A18103" s="82" t="str">
        <f t="shared" si="566"/>
        <v>2020</v>
      </c>
      <c r="B18103" s="260" t="s">
        <v>2228</v>
      </c>
      <c r="C18103" s="261" t="s">
        <v>138</v>
      </c>
      <c r="D18103" s="74" t="str">
        <f t="shared" si="565"/>
        <v>abr/2020</v>
      </c>
      <c r="E18103" s="264">
        <v>43935</v>
      </c>
      <c r="F18103" s="282" t="s">
        <v>1261</v>
      </c>
      <c r="G18103" s="282" t="s">
        <v>2229</v>
      </c>
      <c r="H18103" s="265" t="s">
        <v>2250</v>
      </c>
      <c r="I18103" s="265" t="s">
        <v>135</v>
      </c>
      <c r="J18103" s="265">
        <v>-9.5</v>
      </c>
      <c r="K18103" s="83" t="str">
        <f>IFERROR(IFERROR(VLOOKUP(I18103,'DE-PARA'!B:D,3,0),VLOOKUP(I18103,'DE-PARA'!C:D,2,0)),"NÃO ENCONTRADO")</f>
        <v>Outras Saídas</v>
      </c>
      <c r="L18103" s="50" t="str">
        <f>VLOOKUP(K18103,'Base -Receita-Despesa'!$B:$AS,1,FALSE)</f>
        <v>Outras Saídas</v>
      </c>
    </row>
    <row r="18104" spans="1:12" x14ac:dyDescent="0.3">
      <c r="A18104" s="82" t="str">
        <f t="shared" si="566"/>
        <v>2020</v>
      </c>
      <c r="B18104" s="260" t="s">
        <v>2228</v>
      </c>
      <c r="C18104" s="261" t="s">
        <v>138</v>
      </c>
      <c r="D18104" s="74" t="str">
        <f t="shared" si="565"/>
        <v>abr/2020</v>
      </c>
      <c r="E18104" s="264">
        <v>43935</v>
      </c>
      <c r="F18104" s="282" t="s">
        <v>1261</v>
      </c>
      <c r="G18104" s="282" t="s">
        <v>2229</v>
      </c>
      <c r="H18104" s="265" t="s">
        <v>2250</v>
      </c>
      <c r="I18104" s="265" t="s">
        <v>135</v>
      </c>
      <c r="J18104" s="265">
        <v>-9.5</v>
      </c>
      <c r="K18104" s="83" t="str">
        <f>IFERROR(IFERROR(VLOOKUP(I18104,'DE-PARA'!B:D,3,0),VLOOKUP(I18104,'DE-PARA'!C:D,2,0)),"NÃO ENCONTRADO")</f>
        <v>Outras Saídas</v>
      </c>
      <c r="L18104" s="50" t="str">
        <f>VLOOKUP(K18104,'Base -Receita-Despesa'!$B:$AS,1,FALSE)</f>
        <v>Outras Saídas</v>
      </c>
    </row>
    <row r="18105" spans="1:12" x14ac:dyDescent="0.3">
      <c r="A18105" s="82" t="str">
        <f t="shared" si="566"/>
        <v>2020</v>
      </c>
      <c r="B18105" s="260" t="s">
        <v>2228</v>
      </c>
      <c r="C18105" s="261" t="s">
        <v>138</v>
      </c>
      <c r="D18105" s="74" t="str">
        <f t="shared" si="565"/>
        <v>abr/2020</v>
      </c>
      <c r="E18105" s="264">
        <v>43935</v>
      </c>
      <c r="F18105" s="282" t="s">
        <v>1261</v>
      </c>
      <c r="G18105" s="282" t="s">
        <v>2229</v>
      </c>
      <c r="H18105" s="265" t="s">
        <v>2250</v>
      </c>
      <c r="I18105" s="265" t="s">
        <v>135</v>
      </c>
      <c r="J18105" s="265">
        <v>-9.5</v>
      </c>
      <c r="K18105" s="83" t="str">
        <f>IFERROR(IFERROR(VLOOKUP(I18105,'DE-PARA'!B:D,3,0),VLOOKUP(I18105,'DE-PARA'!C:D,2,0)),"NÃO ENCONTRADO")</f>
        <v>Outras Saídas</v>
      </c>
      <c r="L18105" s="50" t="str">
        <f>VLOOKUP(K18105,'Base -Receita-Despesa'!$B:$AS,1,FALSE)</f>
        <v>Outras Saídas</v>
      </c>
    </row>
    <row r="18106" spans="1:12" x14ac:dyDescent="0.3">
      <c r="A18106" s="82" t="str">
        <f t="shared" si="566"/>
        <v>2020</v>
      </c>
      <c r="B18106" s="260" t="s">
        <v>2228</v>
      </c>
      <c r="C18106" s="261" t="s">
        <v>138</v>
      </c>
      <c r="D18106" s="74" t="str">
        <f t="shared" si="565"/>
        <v>abr/2020</v>
      </c>
      <c r="E18106" s="264">
        <v>43935</v>
      </c>
      <c r="F18106" s="282" t="s">
        <v>1261</v>
      </c>
      <c r="G18106" s="282" t="s">
        <v>2229</v>
      </c>
      <c r="H18106" s="265" t="s">
        <v>2250</v>
      </c>
      <c r="I18106" s="265" t="s">
        <v>135</v>
      </c>
      <c r="J18106" s="265">
        <v>-9.5</v>
      </c>
      <c r="K18106" s="83" t="str">
        <f>IFERROR(IFERROR(VLOOKUP(I18106,'DE-PARA'!B:D,3,0),VLOOKUP(I18106,'DE-PARA'!C:D,2,0)),"NÃO ENCONTRADO")</f>
        <v>Outras Saídas</v>
      </c>
      <c r="L18106" s="50" t="str">
        <f>VLOOKUP(K18106,'Base -Receita-Despesa'!$B:$AS,1,FALSE)</f>
        <v>Outras Saídas</v>
      </c>
    </row>
    <row r="18107" spans="1:12" x14ac:dyDescent="0.3">
      <c r="A18107" s="82" t="str">
        <f t="shared" si="566"/>
        <v>2020</v>
      </c>
      <c r="B18107" s="260" t="s">
        <v>2228</v>
      </c>
      <c r="C18107" s="261" t="s">
        <v>138</v>
      </c>
      <c r="D18107" s="74" t="str">
        <f t="shared" si="565"/>
        <v>abr/2020</v>
      </c>
      <c r="E18107" s="264">
        <v>43935</v>
      </c>
      <c r="F18107" s="282" t="s">
        <v>1261</v>
      </c>
      <c r="G18107" s="282" t="s">
        <v>2229</v>
      </c>
      <c r="H18107" s="265" t="s">
        <v>2250</v>
      </c>
      <c r="I18107" s="265" t="s">
        <v>135</v>
      </c>
      <c r="J18107" s="265">
        <v>-9.5</v>
      </c>
      <c r="K18107" s="83" t="str">
        <f>IFERROR(IFERROR(VLOOKUP(I18107,'DE-PARA'!B:D,3,0),VLOOKUP(I18107,'DE-PARA'!C:D,2,0)),"NÃO ENCONTRADO")</f>
        <v>Outras Saídas</v>
      </c>
      <c r="L18107" s="50" t="str">
        <f>VLOOKUP(K18107,'Base -Receita-Despesa'!$B:$AS,1,FALSE)</f>
        <v>Outras Saídas</v>
      </c>
    </row>
    <row r="18108" spans="1:12" x14ac:dyDescent="0.3">
      <c r="A18108" s="82" t="str">
        <f t="shared" si="566"/>
        <v>2020</v>
      </c>
      <c r="B18108" s="260" t="s">
        <v>2228</v>
      </c>
      <c r="C18108" s="261" t="s">
        <v>138</v>
      </c>
      <c r="D18108" s="74" t="str">
        <f t="shared" si="565"/>
        <v>abr/2020</v>
      </c>
      <c r="E18108" s="264">
        <v>43935</v>
      </c>
      <c r="F18108" s="282" t="s">
        <v>1070</v>
      </c>
      <c r="G18108" s="282" t="s">
        <v>2229</v>
      </c>
      <c r="H18108" s="265" t="s">
        <v>1071</v>
      </c>
      <c r="I18108" s="265" t="s">
        <v>2237</v>
      </c>
      <c r="J18108" s="266">
        <v>237503.08</v>
      </c>
      <c r="K18108" s="83" t="str">
        <f>IFERROR(IFERROR(VLOOKUP(I18108,'DE-PARA'!B:D,3,0),VLOOKUP(I18108,'DE-PARA'!C:D,2,0)),"NÃO ENCONTRADO")</f>
        <v>Entrada Conta Aplicação (+)</v>
      </c>
      <c r="L18108" s="50" t="str">
        <f>VLOOKUP(K18108,'Base -Receita-Despesa'!$B:$AS,1,FALSE)</f>
        <v>ENTRADA CONTA APLICAÇÃO (+)</v>
      </c>
    </row>
    <row r="18109" spans="1:12" x14ac:dyDescent="0.3">
      <c r="A18109" s="82" t="str">
        <f t="shared" si="566"/>
        <v>2020</v>
      </c>
      <c r="B18109" s="260" t="s">
        <v>2228</v>
      </c>
      <c r="C18109" s="261" t="s">
        <v>138</v>
      </c>
      <c r="D18109" s="74" t="str">
        <f t="shared" si="565"/>
        <v>abr/2020</v>
      </c>
      <c r="E18109" s="264">
        <v>43936</v>
      </c>
      <c r="F18109" s="282" t="s">
        <v>5439</v>
      </c>
      <c r="G18109" s="282" t="s">
        <v>2229</v>
      </c>
      <c r="H18109" s="265" t="s">
        <v>3427</v>
      </c>
      <c r="I18109" s="265" t="s">
        <v>176</v>
      </c>
      <c r="J18109" s="265">
        <v>-51.65</v>
      </c>
      <c r="K18109" s="83" t="str">
        <f>IFERROR(IFERROR(VLOOKUP(I18109,'DE-PARA'!B:D,3,0),VLOOKUP(I18109,'DE-PARA'!C:D,2,0)),"NÃO ENCONTRADO")</f>
        <v>Pessoal</v>
      </c>
      <c r="L18109" s="50" t="str">
        <f>VLOOKUP(K18109,'Base -Receita-Despesa'!$B:$AS,1,FALSE)</f>
        <v>Pessoal</v>
      </c>
    </row>
    <row r="18110" spans="1:12" x14ac:dyDescent="0.3">
      <c r="A18110" s="82" t="str">
        <f t="shared" si="566"/>
        <v>2020</v>
      </c>
      <c r="B18110" s="260" t="s">
        <v>2228</v>
      </c>
      <c r="C18110" s="261" t="s">
        <v>138</v>
      </c>
      <c r="D18110" s="74" t="str">
        <f t="shared" si="565"/>
        <v>abr/2020</v>
      </c>
      <c r="E18110" s="264">
        <v>43936</v>
      </c>
      <c r="F18110" s="282" t="s">
        <v>5440</v>
      </c>
      <c r="G18110" s="282" t="s">
        <v>2229</v>
      </c>
      <c r="H18110" s="265" t="s">
        <v>3379</v>
      </c>
      <c r="I18110" s="265" t="s">
        <v>176</v>
      </c>
      <c r="J18110" s="265">
        <v>-203.1</v>
      </c>
      <c r="K18110" s="83" t="str">
        <f>IFERROR(IFERROR(VLOOKUP(I18110,'DE-PARA'!B:D,3,0),VLOOKUP(I18110,'DE-PARA'!C:D,2,0)),"NÃO ENCONTRADO")</f>
        <v>Pessoal</v>
      </c>
      <c r="L18110" s="50" t="str">
        <f>VLOOKUP(K18110,'Base -Receita-Despesa'!$B:$AS,1,FALSE)</f>
        <v>Pessoal</v>
      </c>
    </row>
    <row r="18111" spans="1:12" x14ac:dyDescent="0.3">
      <c r="A18111" s="82" t="str">
        <f t="shared" si="566"/>
        <v>2020</v>
      </c>
      <c r="B18111" s="260" t="s">
        <v>2228</v>
      </c>
      <c r="C18111" s="261" t="s">
        <v>138</v>
      </c>
      <c r="D18111" s="74" t="str">
        <f t="shared" si="565"/>
        <v>abr/2020</v>
      </c>
      <c r="E18111" s="264">
        <v>43936</v>
      </c>
      <c r="F18111" s="282" t="s">
        <v>5441</v>
      </c>
      <c r="G18111" s="282" t="s">
        <v>2229</v>
      </c>
      <c r="H18111" s="265" t="s">
        <v>5409</v>
      </c>
      <c r="I18111" s="265" t="s">
        <v>176</v>
      </c>
      <c r="J18111" s="265">
        <v>-56.86</v>
      </c>
      <c r="K18111" s="83" t="str">
        <f>IFERROR(IFERROR(VLOOKUP(I18111,'DE-PARA'!B:D,3,0),VLOOKUP(I18111,'DE-PARA'!C:D,2,0)),"NÃO ENCONTRADO")</f>
        <v>Pessoal</v>
      </c>
      <c r="L18111" s="50" t="str">
        <f>VLOOKUP(K18111,'Base -Receita-Despesa'!$B:$AS,1,FALSE)</f>
        <v>Pessoal</v>
      </c>
    </row>
    <row r="18112" spans="1:12" x14ac:dyDescent="0.3">
      <c r="A18112" s="82" t="str">
        <f t="shared" si="566"/>
        <v>2020</v>
      </c>
      <c r="B18112" s="260" t="s">
        <v>2228</v>
      </c>
      <c r="C18112" s="261" t="s">
        <v>138</v>
      </c>
      <c r="D18112" s="74" t="str">
        <f t="shared" si="565"/>
        <v>abr/2020</v>
      </c>
      <c r="E18112" s="264">
        <v>43936</v>
      </c>
      <c r="F18112" s="282" t="s">
        <v>5442</v>
      </c>
      <c r="G18112" s="282" t="s">
        <v>2229</v>
      </c>
      <c r="H18112" s="265" t="s">
        <v>5414</v>
      </c>
      <c r="I18112" s="265" t="s">
        <v>176</v>
      </c>
      <c r="J18112" s="265">
        <v>-51.65</v>
      </c>
      <c r="K18112" s="83" t="str">
        <f>IFERROR(IFERROR(VLOOKUP(I18112,'DE-PARA'!B:D,3,0),VLOOKUP(I18112,'DE-PARA'!C:D,2,0)),"NÃO ENCONTRADO")</f>
        <v>Pessoal</v>
      </c>
      <c r="L18112" s="50" t="str">
        <f>VLOOKUP(K18112,'Base -Receita-Despesa'!$B:$AS,1,FALSE)</f>
        <v>Pessoal</v>
      </c>
    </row>
    <row r="18113" spans="1:12" x14ac:dyDescent="0.3">
      <c r="A18113" s="82" t="str">
        <f t="shared" si="566"/>
        <v>2020</v>
      </c>
      <c r="B18113" s="260" t="s">
        <v>2228</v>
      </c>
      <c r="C18113" s="261" t="s">
        <v>138</v>
      </c>
      <c r="D18113" s="74" t="str">
        <f t="shared" si="565"/>
        <v>abr/2020</v>
      </c>
      <c r="E18113" s="264">
        <v>43936</v>
      </c>
      <c r="F18113" s="282" t="s">
        <v>5443</v>
      </c>
      <c r="G18113" s="282" t="s">
        <v>2229</v>
      </c>
      <c r="H18113" s="265" t="s">
        <v>4366</v>
      </c>
      <c r="I18113" s="265" t="s">
        <v>176</v>
      </c>
      <c r="J18113" s="265">
        <v>-46.45</v>
      </c>
      <c r="K18113" s="83" t="str">
        <f>IFERROR(IFERROR(VLOOKUP(I18113,'DE-PARA'!B:D,3,0),VLOOKUP(I18113,'DE-PARA'!C:D,2,0)),"NÃO ENCONTRADO")</f>
        <v>Pessoal</v>
      </c>
      <c r="L18113" s="50" t="str">
        <f>VLOOKUP(K18113,'Base -Receita-Despesa'!$B:$AS,1,FALSE)</f>
        <v>Pessoal</v>
      </c>
    </row>
    <row r="18114" spans="1:12" x14ac:dyDescent="0.3">
      <c r="A18114" s="82" t="str">
        <f t="shared" si="566"/>
        <v>2020</v>
      </c>
      <c r="B18114" s="260" t="s">
        <v>2228</v>
      </c>
      <c r="C18114" s="261" t="s">
        <v>138</v>
      </c>
      <c r="D18114" s="74" t="str">
        <f t="shared" si="565"/>
        <v>abr/2020</v>
      </c>
      <c r="E18114" s="264">
        <v>43936</v>
      </c>
      <c r="F18114" s="282" t="s">
        <v>5444</v>
      </c>
      <c r="G18114" s="282" t="s">
        <v>2229</v>
      </c>
      <c r="H18114" s="265" t="s">
        <v>5209</v>
      </c>
      <c r="I18114" s="265" t="s">
        <v>176</v>
      </c>
      <c r="J18114" s="265">
        <v>-101.49</v>
      </c>
      <c r="K18114" s="83" t="str">
        <f>IFERROR(IFERROR(VLOOKUP(I18114,'DE-PARA'!B:D,3,0),VLOOKUP(I18114,'DE-PARA'!C:D,2,0)),"NÃO ENCONTRADO")</f>
        <v>Pessoal</v>
      </c>
      <c r="L18114" s="50" t="str">
        <f>VLOOKUP(K18114,'Base -Receita-Despesa'!$B:$AS,1,FALSE)</f>
        <v>Pessoal</v>
      </c>
    </row>
    <row r="18115" spans="1:12" x14ac:dyDescent="0.3">
      <c r="A18115" s="82" t="str">
        <f t="shared" si="566"/>
        <v>2020</v>
      </c>
      <c r="B18115" s="260" t="s">
        <v>2228</v>
      </c>
      <c r="C18115" s="261" t="s">
        <v>138</v>
      </c>
      <c r="D18115" s="74" t="str">
        <f t="shared" si="565"/>
        <v>abr/2020</v>
      </c>
      <c r="E18115" s="264">
        <v>43936</v>
      </c>
      <c r="F18115" s="282" t="s">
        <v>5445</v>
      </c>
      <c r="G18115" s="282" t="s">
        <v>2229</v>
      </c>
      <c r="H18115" s="265" t="s">
        <v>5400</v>
      </c>
      <c r="I18115" s="265" t="s">
        <v>176</v>
      </c>
      <c r="J18115" s="265">
        <v>-18.78</v>
      </c>
      <c r="K18115" s="83" t="str">
        <f>IFERROR(IFERROR(VLOOKUP(I18115,'DE-PARA'!B:D,3,0),VLOOKUP(I18115,'DE-PARA'!C:D,2,0)),"NÃO ENCONTRADO")</f>
        <v>Pessoal</v>
      </c>
      <c r="L18115" s="50" t="str">
        <f>VLOOKUP(K18115,'Base -Receita-Despesa'!$B:$AS,1,FALSE)</f>
        <v>Pessoal</v>
      </c>
    </row>
    <row r="18116" spans="1:12" x14ac:dyDescent="0.3">
      <c r="A18116" s="82" t="str">
        <f t="shared" si="566"/>
        <v>2020</v>
      </c>
      <c r="B18116" s="260" t="s">
        <v>2228</v>
      </c>
      <c r="C18116" s="261" t="s">
        <v>138</v>
      </c>
      <c r="D18116" s="74" t="str">
        <f t="shared" ref="D18116:D18179" si="567">TEXT(E18116,"mmm/aaaa")</f>
        <v>abr/2020</v>
      </c>
      <c r="E18116" s="264">
        <v>43936</v>
      </c>
      <c r="F18116" s="282" t="s">
        <v>5446</v>
      </c>
      <c r="G18116" s="282" t="s">
        <v>2229</v>
      </c>
      <c r="H18116" s="265" t="s">
        <v>5398</v>
      </c>
      <c r="I18116" s="265" t="s">
        <v>176</v>
      </c>
      <c r="J18116" s="265">
        <v>-63.1</v>
      </c>
      <c r="K18116" s="83" t="str">
        <f>IFERROR(IFERROR(VLOOKUP(I18116,'DE-PARA'!B:D,3,0),VLOOKUP(I18116,'DE-PARA'!C:D,2,0)),"NÃO ENCONTRADO")</f>
        <v>Pessoal</v>
      </c>
      <c r="L18116" s="50" t="str">
        <f>VLOOKUP(K18116,'Base -Receita-Despesa'!$B:$AS,1,FALSE)</f>
        <v>Pessoal</v>
      </c>
    </row>
    <row r="18117" spans="1:12" x14ac:dyDescent="0.3">
      <c r="A18117" s="82" t="str">
        <f t="shared" si="566"/>
        <v>2020</v>
      </c>
      <c r="B18117" s="260" t="s">
        <v>2228</v>
      </c>
      <c r="C18117" s="261" t="s">
        <v>138</v>
      </c>
      <c r="D18117" s="74" t="str">
        <f t="shared" si="567"/>
        <v>abr/2020</v>
      </c>
      <c r="E18117" s="264">
        <v>43936</v>
      </c>
      <c r="F18117" s="282" t="s">
        <v>5447</v>
      </c>
      <c r="G18117" s="282" t="s">
        <v>2229</v>
      </c>
      <c r="H18117" s="265" t="s">
        <v>2868</v>
      </c>
      <c r="I18117" s="265" t="s">
        <v>176</v>
      </c>
      <c r="J18117" s="265">
        <v>-56.86</v>
      </c>
      <c r="K18117" s="83" t="str">
        <f>IFERROR(IFERROR(VLOOKUP(I18117,'DE-PARA'!B:D,3,0),VLOOKUP(I18117,'DE-PARA'!C:D,2,0)),"NÃO ENCONTRADO")</f>
        <v>Pessoal</v>
      </c>
      <c r="L18117" s="50" t="str">
        <f>VLOOKUP(K18117,'Base -Receita-Despesa'!$B:$AS,1,FALSE)</f>
        <v>Pessoal</v>
      </c>
    </row>
    <row r="18118" spans="1:12" x14ac:dyDescent="0.3">
      <c r="A18118" s="82" t="str">
        <f t="shared" si="566"/>
        <v>2020</v>
      </c>
      <c r="B18118" s="260" t="s">
        <v>2228</v>
      </c>
      <c r="C18118" s="261" t="s">
        <v>138</v>
      </c>
      <c r="D18118" s="74" t="str">
        <f t="shared" si="567"/>
        <v>abr/2020</v>
      </c>
      <c r="E18118" s="264">
        <v>43936</v>
      </c>
      <c r="F18118" s="282" t="s">
        <v>5448</v>
      </c>
      <c r="G18118" s="282" t="s">
        <v>2229</v>
      </c>
      <c r="H18118" s="265" t="s">
        <v>5406</v>
      </c>
      <c r="I18118" s="265" t="s">
        <v>176</v>
      </c>
      <c r="J18118" s="265">
        <v>-13.55</v>
      </c>
      <c r="K18118" s="83" t="str">
        <f>IFERROR(IFERROR(VLOOKUP(I18118,'DE-PARA'!B:D,3,0),VLOOKUP(I18118,'DE-PARA'!C:D,2,0)),"NÃO ENCONTRADO")</f>
        <v>Pessoal</v>
      </c>
      <c r="L18118" s="50" t="str">
        <f>VLOOKUP(K18118,'Base -Receita-Despesa'!$B:$AS,1,FALSE)</f>
        <v>Pessoal</v>
      </c>
    </row>
    <row r="18119" spans="1:12" x14ac:dyDescent="0.3">
      <c r="A18119" s="82" t="str">
        <f t="shared" si="566"/>
        <v>2020</v>
      </c>
      <c r="B18119" s="260" t="s">
        <v>2228</v>
      </c>
      <c r="C18119" s="261" t="s">
        <v>138</v>
      </c>
      <c r="D18119" s="74" t="str">
        <f t="shared" si="567"/>
        <v>abr/2020</v>
      </c>
      <c r="E18119" s="264">
        <v>43936</v>
      </c>
      <c r="F18119" s="282" t="s">
        <v>5449</v>
      </c>
      <c r="G18119" s="282" t="s">
        <v>2229</v>
      </c>
      <c r="H18119" s="265" t="s">
        <v>1504</v>
      </c>
      <c r="I18119" s="265" t="s">
        <v>176</v>
      </c>
      <c r="J18119" s="265">
        <v>-62.23</v>
      </c>
      <c r="K18119" s="83" t="str">
        <f>IFERROR(IFERROR(VLOOKUP(I18119,'DE-PARA'!B:D,3,0),VLOOKUP(I18119,'DE-PARA'!C:D,2,0)),"NÃO ENCONTRADO")</f>
        <v>Pessoal</v>
      </c>
      <c r="L18119" s="50" t="str">
        <f>VLOOKUP(K18119,'Base -Receita-Despesa'!$B:$AS,1,FALSE)</f>
        <v>Pessoal</v>
      </c>
    </row>
    <row r="18120" spans="1:12" x14ac:dyDescent="0.3">
      <c r="A18120" s="82" t="str">
        <f t="shared" si="566"/>
        <v>2020</v>
      </c>
      <c r="B18120" s="260" t="s">
        <v>2228</v>
      </c>
      <c r="C18120" s="261" t="s">
        <v>138</v>
      </c>
      <c r="D18120" s="74" t="str">
        <f t="shared" si="567"/>
        <v>abr/2020</v>
      </c>
      <c r="E18120" s="264">
        <v>43936</v>
      </c>
      <c r="F18120" s="282" t="s">
        <v>5450</v>
      </c>
      <c r="G18120" s="282" t="s">
        <v>2229</v>
      </c>
      <c r="H18120" s="265" t="s">
        <v>5412</v>
      </c>
      <c r="I18120" s="265" t="s">
        <v>176</v>
      </c>
      <c r="J18120" s="265">
        <v>-56.51</v>
      </c>
      <c r="K18120" s="83" t="str">
        <f>IFERROR(IFERROR(VLOOKUP(I18120,'DE-PARA'!B:D,3,0),VLOOKUP(I18120,'DE-PARA'!C:D,2,0)),"NÃO ENCONTRADO")</f>
        <v>Pessoal</v>
      </c>
      <c r="L18120" s="50" t="str">
        <f>VLOOKUP(K18120,'Base -Receita-Despesa'!$B:$AS,1,FALSE)</f>
        <v>Pessoal</v>
      </c>
    </row>
    <row r="18121" spans="1:12" x14ac:dyDescent="0.3">
      <c r="A18121" s="82" t="str">
        <f t="shared" si="566"/>
        <v>2020</v>
      </c>
      <c r="B18121" s="260" t="s">
        <v>2228</v>
      </c>
      <c r="C18121" s="261" t="s">
        <v>138</v>
      </c>
      <c r="D18121" s="74" t="str">
        <f t="shared" si="567"/>
        <v>abr/2020</v>
      </c>
      <c r="E18121" s="264">
        <v>43936</v>
      </c>
      <c r="F18121" s="282" t="s">
        <v>5451</v>
      </c>
      <c r="G18121" s="282" t="s">
        <v>2229</v>
      </c>
      <c r="H18121" s="265" t="s">
        <v>3762</v>
      </c>
      <c r="I18121" s="265" t="s">
        <v>176</v>
      </c>
      <c r="J18121" s="265">
        <v>-56.86</v>
      </c>
      <c r="K18121" s="83" t="str">
        <f>IFERROR(IFERROR(VLOOKUP(I18121,'DE-PARA'!B:D,3,0),VLOOKUP(I18121,'DE-PARA'!C:D,2,0)),"NÃO ENCONTRADO")</f>
        <v>Pessoal</v>
      </c>
      <c r="L18121" s="50" t="str">
        <f>VLOOKUP(K18121,'Base -Receita-Despesa'!$B:$AS,1,FALSE)</f>
        <v>Pessoal</v>
      </c>
    </row>
    <row r="18122" spans="1:12" x14ac:dyDescent="0.3">
      <c r="A18122" s="82" t="str">
        <f t="shared" si="566"/>
        <v>2020</v>
      </c>
      <c r="B18122" s="260" t="s">
        <v>2228</v>
      </c>
      <c r="C18122" s="261" t="s">
        <v>138</v>
      </c>
      <c r="D18122" s="74" t="str">
        <f t="shared" si="567"/>
        <v>abr/2020</v>
      </c>
      <c r="E18122" s="264">
        <v>43936</v>
      </c>
      <c r="F18122" s="282" t="s">
        <v>5452</v>
      </c>
      <c r="G18122" s="282" t="s">
        <v>2229</v>
      </c>
      <c r="H18122" s="265" t="s">
        <v>5115</v>
      </c>
      <c r="I18122" s="265" t="s">
        <v>118</v>
      </c>
      <c r="J18122" s="266">
        <v>-5223.47</v>
      </c>
      <c r="K18122" s="83" t="str">
        <f>IFERROR(IFERROR(VLOOKUP(I18122,'DE-PARA'!B:D,3,0),VLOOKUP(I18122,'DE-PARA'!C:D,2,0)),"NÃO ENCONTRADO")</f>
        <v>Serviços</v>
      </c>
      <c r="L18122" s="50" t="str">
        <f>VLOOKUP(K18122,'Base -Receita-Despesa'!$B:$AS,1,FALSE)</f>
        <v>Serviços</v>
      </c>
    </row>
    <row r="18123" spans="1:12" x14ac:dyDescent="0.3">
      <c r="A18123" s="82" t="str">
        <f t="shared" si="566"/>
        <v>2020</v>
      </c>
      <c r="B18123" s="260" t="s">
        <v>2228</v>
      </c>
      <c r="C18123" s="261" t="s">
        <v>138</v>
      </c>
      <c r="D18123" s="74" t="str">
        <f t="shared" si="567"/>
        <v>abr/2020</v>
      </c>
      <c r="E18123" s="264">
        <v>43936</v>
      </c>
      <c r="F18123" s="282" t="s">
        <v>5453</v>
      </c>
      <c r="G18123" s="282" t="s">
        <v>2229</v>
      </c>
      <c r="H18123" s="265" t="s">
        <v>5115</v>
      </c>
      <c r="I18123" s="265" t="s">
        <v>118</v>
      </c>
      <c r="J18123" s="265">
        <v>-130.06</v>
      </c>
      <c r="K18123" s="83" t="str">
        <f>IFERROR(IFERROR(VLOOKUP(I18123,'DE-PARA'!B:D,3,0),VLOOKUP(I18123,'DE-PARA'!C:D,2,0)),"NÃO ENCONTRADO")</f>
        <v>Serviços</v>
      </c>
      <c r="L18123" s="50" t="str">
        <f>VLOOKUP(K18123,'Base -Receita-Despesa'!$B:$AS,1,FALSE)</f>
        <v>Serviços</v>
      </c>
    </row>
    <row r="18124" spans="1:12" x14ac:dyDescent="0.3">
      <c r="A18124" s="82" t="str">
        <f t="shared" si="566"/>
        <v>2020</v>
      </c>
      <c r="B18124" s="260" t="s">
        <v>2228</v>
      </c>
      <c r="C18124" s="261" t="s">
        <v>138</v>
      </c>
      <c r="D18124" s="74" t="str">
        <f t="shared" si="567"/>
        <v>abr/2020</v>
      </c>
      <c r="E18124" s="264">
        <v>43936</v>
      </c>
      <c r="F18124" s="282" t="s">
        <v>5454</v>
      </c>
      <c r="G18124" s="282" t="s">
        <v>2229</v>
      </c>
      <c r="H18124" s="265" t="s">
        <v>4736</v>
      </c>
      <c r="I18124" s="265" t="s">
        <v>188</v>
      </c>
      <c r="J18124" s="266">
        <v>-1225.26</v>
      </c>
      <c r="K18124" s="83" t="str">
        <f>IFERROR(IFERROR(VLOOKUP(I18124,'DE-PARA'!B:D,3,0),VLOOKUP(I18124,'DE-PARA'!C:D,2,0)),"NÃO ENCONTRADO")</f>
        <v>Serviços</v>
      </c>
      <c r="L18124" s="50" t="str">
        <f>VLOOKUP(K18124,'Base -Receita-Despesa'!$B:$AS,1,FALSE)</f>
        <v>Serviços</v>
      </c>
    </row>
    <row r="18125" spans="1:12" x14ac:dyDescent="0.3">
      <c r="A18125" s="82" t="str">
        <f t="shared" si="566"/>
        <v>2020</v>
      </c>
      <c r="B18125" s="260" t="s">
        <v>2228</v>
      </c>
      <c r="C18125" s="261" t="s">
        <v>138</v>
      </c>
      <c r="D18125" s="74" t="str">
        <f t="shared" si="567"/>
        <v>abr/2020</v>
      </c>
      <c r="E18125" s="264">
        <v>43936</v>
      </c>
      <c r="F18125" s="282">
        <v>16638</v>
      </c>
      <c r="G18125" s="282" t="s">
        <v>2229</v>
      </c>
      <c r="H18125" s="265" t="s">
        <v>5170</v>
      </c>
      <c r="I18125" s="265" t="s">
        <v>2181</v>
      </c>
      <c r="J18125" s="266">
        <v>-1690</v>
      </c>
      <c r="K18125" s="83" t="str">
        <f>IFERROR(IFERROR(VLOOKUP(I18125,'DE-PARA'!B:D,3,0),VLOOKUP(I18125,'DE-PARA'!C:D,2,0)),"NÃO ENCONTRADO")</f>
        <v>Materiais</v>
      </c>
      <c r="L18125" s="50" t="str">
        <f>VLOOKUP(K18125,'Base -Receita-Despesa'!$B:$AS,1,FALSE)</f>
        <v>Materiais</v>
      </c>
    </row>
    <row r="18126" spans="1:12" x14ac:dyDescent="0.3">
      <c r="A18126" s="82" t="str">
        <f t="shared" si="566"/>
        <v>2020</v>
      </c>
      <c r="B18126" s="260" t="s">
        <v>2228</v>
      </c>
      <c r="C18126" s="261" t="s">
        <v>138</v>
      </c>
      <c r="D18126" s="74" t="str">
        <f t="shared" si="567"/>
        <v>abr/2020</v>
      </c>
      <c r="E18126" s="264">
        <v>43936</v>
      </c>
      <c r="F18126" s="282">
        <v>117128</v>
      </c>
      <c r="G18126" s="282" t="s">
        <v>2229</v>
      </c>
      <c r="H18126" s="265" t="s">
        <v>5140</v>
      </c>
      <c r="I18126" s="265" t="s">
        <v>2192</v>
      </c>
      <c r="J18126" s="266">
        <v>-7467.41</v>
      </c>
      <c r="K18126" s="83" t="str">
        <f>IFERROR(IFERROR(VLOOKUP(I18126,'DE-PARA'!B:D,3,0),VLOOKUP(I18126,'DE-PARA'!C:D,2,0)),"NÃO ENCONTRADO")</f>
        <v>Materiais</v>
      </c>
      <c r="L18126" s="50" t="str">
        <f>VLOOKUP(K18126,'Base -Receita-Despesa'!$B:$AS,1,FALSE)</f>
        <v>Materiais</v>
      </c>
    </row>
    <row r="18127" spans="1:12" x14ac:dyDescent="0.3">
      <c r="A18127" s="82" t="str">
        <f t="shared" si="566"/>
        <v>2020</v>
      </c>
      <c r="B18127" s="260" t="s">
        <v>2228</v>
      </c>
      <c r="C18127" s="261" t="s">
        <v>138</v>
      </c>
      <c r="D18127" s="74" t="str">
        <f t="shared" si="567"/>
        <v>abr/2020</v>
      </c>
      <c r="E18127" s="264">
        <v>43936</v>
      </c>
      <c r="F18127" s="282">
        <v>1196</v>
      </c>
      <c r="G18127" s="282" t="s">
        <v>2229</v>
      </c>
      <c r="H18127" s="265" t="s">
        <v>5275</v>
      </c>
      <c r="I18127" s="265" t="s">
        <v>157</v>
      </c>
      <c r="J18127" s="266">
        <v>-2001.57</v>
      </c>
      <c r="K18127" s="83" t="str">
        <f>IFERROR(IFERROR(VLOOKUP(I18127,'DE-PARA'!B:D,3,0),VLOOKUP(I18127,'DE-PARA'!C:D,2,0)),"NÃO ENCONTRADO")</f>
        <v>Materiais</v>
      </c>
      <c r="L18127" s="50" t="str">
        <f>VLOOKUP(K18127,'Base -Receita-Despesa'!$B:$AS,1,FALSE)</f>
        <v>Materiais</v>
      </c>
    </row>
    <row r="18128" spans="1:12" x14ac:dyDescent="0.3">
      <c r="A18128" s="82" t="str">
        <f t="shared" si="566"/>
        <v>2020</v>
      </c>
      <c r="B18128" s="260" t="s">
        <v>2228</v>
      </c>
      <c r="C18128" s="261" t="s">
        <v>138</v>
      </c>
      <c r="D18128" s="74" t="str">
        <f t="shared" si="567"/>
        <v>abr/2020</v>
      </c>
      <c r="E18128" s="264">
        <v>43936</v>
      </c>
      <c r="F18128" s="282">
        <v>1197</v>
      </c>
      <c r="G18128" s="282" t="s">
        <v>2229</v>
      </c>
      <c r="H18128" s="265" t="s">
        <v>5275</v>
      </c>
      <c r="I18128" s="265" t="s">
        <v>157</v>
      </c>
      <c r="J18128" s="266">
        <v>-5322.54</v>
      </c>
      <c r="K18128" s="83" t="str">
        <f>IFERROR(IFERROR(VLOOKUP(I18128,'DE-PARA'!B:D,3,0),VLOOKUP(I18128,'DE-PARA'!C:D,2,0)),"NÃO ENCONTRADO")</f>
        <v>Materiais</v>
      </c>
      <c r="L18128" s="50" t="str">
        <f>VLOOKUP(K18128,'Base -Receita-Despesa'!$B:$AS,1,FALSE)</f>
        <v>Materiais</v>
      </c>
    </row>
    <row r="18129" spans="1:12" x14ac:dyDescent="0.3">
      <c r="A18129" s="82" t="str">
        <f t="shared" si="566"/>
        <v>2020</v>
      </c>
      <c r="B18129" s="260" t="s">
        <v>2228</v>
      </c>
      <c r="C18129" s="261" t="s">
        <v>138</v>
      </c>
      <c r="D18129" s="74" t="str">
        <f t="shared" si="567"/>
        <v>abr/2020</v>
      </c>
      <c r="E18129" s="264">
        <v>43936</v>
      </c>
      <c r="F18129" s="282">
        <v>1194</v>
      </c>
      <c r="G18129" s="282" t="s">
        <v>2229</v>
      </c>
      <c r="H18129" s="265" t="s">
        <v>5275</v>
      </c>
      <c r="I18129" s="265" t="s">
        <v>157</v>
      </c>
      <c r="J18129" s="266">
        <v>-2260.1</v>
      </c>
      <c r="K18129" s="83" t="str">
        <f>IFERROR(IFERROR(VLOOKUP(I18129,'DE-PARA'!B:D,3,0),VLOOKUP(I18129,'DE-PARA'!C:D,2,0)),"NÃO ENCONTRADO")</f>
        <v>Materiais</v>
      </c>
      <c r="L18129" s="50" t="str">
        <f>VLOOKUP(K18129,'Base -Receita-Despesa'!$B:$AS,1,FALSE)</f>
        <v>Materiais</v>
      </c>
    </row>
    <row r="18130" spans="1:12" x14ac:dyDescent="0.3">
      <c r="A18130" s="82" t="str">
        <f t="shared" si="566"/>
        <v>2020</v>
      </c>
      <c r="B18130" s="260" t="s">
        <v>2228</v>
      </c>
      <c r="C18130" s="261" t="s">
        <v>138</v>
      </c>
      <c r="D18130" s="74" t="str">
        <f t="shared" si="567"/>
        <v>abr/2020</v>
      </c>
      <c r="E18130" s="264">
        <v>43936</v>
      </c>
      <c r="F18130" s="282">
        <v>55505</v>
      </c>
      <c r="G18130" s="282" t="s">
        <v>2284</v>
      </c>
      <c r="H18130" s="265" t="s">
        <v>4514</v>
      </c>
      <c r="I18130" s="265" t="s">
        <v>2181</v>
      </c>
      <c r="J18130" s="265">
        <v>-760.25</v>
      </c>
      <c r="K18130" s="83" t="str">
        <f>IFERROR(IFERROR(VLOOKUP(I18130,'DE-PARA'!B:D,3,0),VLOOKUP(I18130,'DE-PARA'!C:D,2,0)),"NÃO ENCONTRADO")</f>
        <v>Materiais</v>
      </c>
      <c r="L18130" s="50" t="str">
        <f>VLOOKUP(K18130,'Base -Receita-Despesa'!$B:$AS,1,FALSE)</f>
        <v>Materiais</v>
      </c>
    </row>
    <row r="18131" spans="1:12" x14ac:dyDescent="0.3">
      <c r="A18131" s="82" t="str">
        <f t="shared" si="566"/>
        <v>2020</v>
      </c>
      <c r="B18131" s="260" t="s">
        <v>2228</v>
      </c>
      <c r="C18131" s="261" t="s">
        <v>138</v>
      </c>
      <c r="D18131" s="74" t="str">
        <f t="shared" si="567"/>
        <v>abr/2020</v>
      </c>
      <c r="E18131" s="264">
        <v>43936</v>
      </c>
      <c r="F18131" s="282">
        <v>55514</v>
      </c>
      <c r="G18131" s="282" t="s">
        <v>2229</v>
      </c>
      <c r="H18131" s="265" t="s">
        <v>4514</v>
      </c>
      <c r="I18131" s="265" t="s">
        <v>2182</v>
      </c>
      <c r="J18131" s="265">
        <v>-520</v>
      </c>
      <c r="K18131" s="83" t="str">
        <f>IFERROR(IFERROR(VLOOKUP(I18131,'DE-PARA'!B:D,3,0),VLOOKUP(I18131,'DE-PARA'!C:D,2,0)),"NÃO ENCONTRADO")</f>
        <v>Materiais</v>
      </c>
      <c r="L18131" s="50" t="str">
        <f>VLOOKUP(K18131,'Base -Receita-Despesa'!$B:$AS,1,FALSE)</f>
        <v>Materiais</v>
      </c>
    </row>
    <row r="18132" spans="1:12" x14ac:dyDescent="0.3">
      <c r="A18132" s="82" t="str">
        <f t="shared" si="566"/>
        <v>2020</v>
      </c>
      <c r="B18132" s="260" t="s">
        <v>2228</v>
      </c>
      <c r="C18132" s="261" t="s">
        <v>138</v>
      </c>
      <c r="D18132" s="74" t="str">
        <f t="shared" si="567"/>
        <v>abr/2020</v>
      </c>
      <c r="E18132" s="264">
        <v>43936</v>
      </c>
      <c r="F18132" s="282">
        <v>531045</v>
      </c>
      <c r="G18132" s="282" t="s">
        <v>2229</v>
      </c>
      <c r="H18132" s="265" t="s">
        <v>339</v>
      </c>
      <c r="I18132" s="265" t="s">
        <v>2181</v>
      </c>
      <c r="J18132" s="266">
        <v>-2241.7800000000002</v>
      </c>
      <c r="K18132" s="83" t="str">
        <f>IFERROR(IFERROR(VLOOKUP(I18132,'DE-PARA'!B:D,3,0),VLOOKUP(I18132,'DE-PARA'!C:D,2,0)),"NÃO ENCONTRADO")</f>
        <v>Materiais</v>
      </c>
      <c r="L18132" s="50" t="str">
        <f>VLOOKUP(K18132,'Base -Receita-Despesa'!$B:$AS,1,FALSE)</f>
        <v>Materiais</v>
      </c>
    </row>
    <row r="18133" spans="1:12" x14ac:dyDescent="0.3">
      <c r="A18133" s="82" t="str">
        <f t="shared" si="566"/>
        <v>2020</v>
      </c>
      <c r="B18133" s="260" t="s">
        <v>2228</v>
      </c>
      <c r="C18133" s="261" t="s">
        <v>138</v>
      </c>
      <c r="D18133" s="74" t="str">
        <f t="shared" si="567"/>
        <v>abr/2020</v>
      </c>
      <c r="E18133" s="264">
        <v>43936</v>
      </c>
      <c r="F18133" s="282">
        <v>531156</v>
      </c>
      <c r="G18133" s="282" t="s">
        <v>2229</v>
      </c>
      <c r="H18133" s="265" t="s">
        <v>339</v>
      </c>
      <c r="I18133" s="265" t="s">
        <v>2182</v>
      </c>
      <c r="J18133" s="266">
        <v>-2280.88</v>
      </c>
      <c r="K18133" s="83" t="str">
        <f>IFERROR(IFERROR(VLOOKUP(I18133,'DE-PARA'!B:D,3,0),VLOOKUP(I18133,'DE-PARA'!C:D,2,0)),"NÃO ENCONTRADO")</f>
        <v>Materiais</v>
      </c>
      <c r="L18133" s="50" t="str">
        <f>VLOOKUP(K18133,'Base -Receita-Despesa'!$B:$AS,1,FALSE)</f>
        <v>Materiais</v>
      </c>
    </row>
    <row r="18134" spans="1:12" x14ac:dyDescent="0.3">
      <c r="A18134" s="82" t="str">
        <f t="shared" si="566"/>
        <v>2020</v>
      </c>
      <c r="B18134" s="260" t="s">
        <v>2228</v>
      </c>
      <c r="C18134" s="261" t="s">
        <v>138</v>
      </c>
      <c r="D18134" s="74" t="str">
        <f t="shared" si="567"/>
        <v>abr/2020</v>
      </c>
      <c r="E18134" s="264">
        <v>43936</v>
      </c>
      <c r="F18134" s="282">
        <v>118372</v>
      </c>
      <c r="G18134" s="282" t="s">
        <v>2229</v>
      </c>
      <c r="H18134" s="265" t="s">
        <v>2602</v>
      </c>
      <c r="I18134" s="265" t="s">
        <v>2181</v>
      </c>
      <c r="J18134" s="265">
        <v>-253.57</v>
      </c>
      <c r="K18134" s="83" t="str">
        <f>IFERROR(IFERROR(VLOOKUP(I18134,'DE-PARA'!B:D,3,0),VLOOKUP(I18134,'DE-PARA'!C:D,2,0)),"NÃO ENCONTRADO")</f>
        <v>Materiais</v>
      </c>
      <c r="L18134" s="50" t="str">
        <f>VLOOKUP(K18134,'Base -Receita-Despesa'!$B:$AS,1,FALSE)</f>
        <v>Materiais</v>
      </c>
    </row>
    <row r="18135" spans="1:12" x14ac:dyDescent="0.3">
      <c r="A18135" s="82" t="str">
        <f t="shared" si="566"/>
        <v>2020</v>
      </c>
      <c r="B18135" s="260" t="s">
        <v>2228</v>
      </c>
      <c r="C18135" s="261" t="s">
        <v>138</v>
      </c>
      <c r="D18135" s="74" t="str">
        <f t="shared" si="567"/>
        <v>abr/2020</v>
      </c>
      <c r="E18135" s="264">
        <v>43936</v>
      </c>
      <c r="F18135" s="282" t="s">
        <v>5455</v>
      </c>
      <c r="G18135" s="282" t="s">
        <v>2229</v>
      </c>
      <c r="H18135" s="265" t="s">
        <v>4753</v>
      </c>
      <c r="I18135" s="265" t="s">
        <v>2176</v>
      </c>
      <c r="J18135" s="266">
        <v>-11169.72</v>
      </c>
      <c r="K18135" s="83" t="str">
        <f>IFERROR(IFERROR(VLOOKUP(I18135,'DE-PARA'!B:D,3,0),VLOOKUP(I18135,'DE-PARA'!C:D,2,0)),"NÃO ENCONTRADO")</f>
        <v>Pessoal</v>
      </c>
      <c r="L18135" s="50" t="str">
        <f>VLOOKUP(K18135,'Base -Receita-Despesa'!$B:$AS,1,FALSE)</f>
        <v>Pessoal</v>
      </c>
    </row>
    <row r="18136" spans="1:12" x14ac:dyDescent="0.3">
      <c r="A18136" s="82" t="str">
        <f t="shared" si="566"/>
        <v>2020</v>
      </c>
      <c r="B18136" s="260" t="s">
        <v>2228</v>
      </c>
      <c r="C18136" s="261" t="s">
        <v>138</v>
      </c>
      <c r="D18136" s="74" t="str">
        <f t="shared" si="567"/>
        <v>abr/2020</v>
      </c>
      <c r="E18136" s="264">
        <v>43936</v>
      </c>
      <c r="F18136" s="282" t="s">
        <v>3035</v>
      </c>
      <c r="G18136" s="282" t="s">
        <v>2229</v>
      </c>
      <c r="H18136" s="265" t="s">
        <v>4753</v>
      </c>
      <c r="I18136" s="265" t="s">
        <v>2176</v>
      </c>
      <c r="J18136" s="266">
        <v>-27943.91</v>
      </c>
      <c r="K18136" s="83" t="str">
        <f>IFERROR(IFERROR(VLOOKUP(I18136,'DE-PARA'!B:D,3,0),VLOOKUP(I18136,'DE-PARA'!C:D,2,0)),"NÃO ENCONTRADO")</f>
        <v>Pessoal</v>
      </c>
      <c r="L18136" s="50" t="str">
        <f>VLOOKUP(K18136,'Base -Receita-Despesa'!$B:$AS,1,FALSE)</f>
        <v>Pessoal</v>
      </c>
    </row>
    <row r="18137" spans="1:12" x14ac:dyDescent="0.3">
      <c r="A18137" s="82" t="str">
        <f t="shared" si="566"/>
        <v>2020</v>
      </c>
      <c r="B18137" s="260" t="s">
        <v>2228</v>
      </c>
      <c r="C18137" s="261" t="s">
        <v>138</v>
      </c>
      <c r="D18137" s="74" t="str">
        <f t="shared" si="567"/>
        <v>abr/2020</v>
      </c>
      <c r="E18137" s="264">
        <v>43936</v>
      </c>
      <c r="F18137" s="282">
        <v>2185</v>
      </c>
      <c r="G18137" s="282" t="s">
        <v>2229</v>
      </c>
      <c r="H18137" s="270" t="s">
        <v>5456</v>
      </c>
      <c r="I18137" s="265" t="s">
        <v>200</v>
      </c>
      <c r="J18137" s="266">
        <v>-12110</v>
      </c>
      <c r="K18137" s="83" t="str">
        <f>IFERROR(IFERROR(VLOOKUP(I18137,'DE-PARA'!B:D,3,0),VLOOKUP(I18137,'DE-PARA'!C:D,2,0)),"NÃO ENCONTRADO")</f>
        <v>Serviços</v>
      </c>
      <c r="L18137" s="50" t="str">
        <f>VLOOKUP(K18137,'Base -Receita-Despesa'!$B:$AS,1,FALSE)</f>
        <v>Serviços</v>
      </c>
    </row>
    <row r="18138" spans="1:12" x14ac:dyDescent="0.3">
      <c r="A18138" s="82" t="str">
        <f t="shared" si="566"/>
        <v>2020</v>
      </c>
      <c r="B18138" s="260" t="s">
        <v>2228</v>
      </c>
      <c r="C18138" s="261" t="s">
        <v>138</v>
      </c>
      <c r="D18138" s="74" t="str">
        <f t="shared" si="567"/>
        <v>abr/2020</v>
      </c>
      <c r="E18138" s="264">
        <v>43936</v>
      </c>
      <c r="F18138" s="282" t="s">
        <v>437</v>
      </c>
      <c r="G18138" s="282" t="s">
        <v>2229</v>
      </c>
      <c r="H18138" s="265" t="s">
        <v>438</v>
      </c>
      <c r="I18138" s="265" t="s">
        <v>439</v>
      </c>
      <c r="J18138" s="266">
        <v>-1045</v>
      </c>
      <c r="K18138" s="83" t="str">
        <f>IFERROR(IFERROR(VLOOKUP(I18138,'DE-PARA'!B:D,3,0),VLOOKUP(I18138,'DE-PARA'!C:D,2,0)),"NÃO ENCONTRADO")</f>
        <v>Aluguéis</v>
      </c>
      <c r="L18138" s="50" t="str">
        <f>VLOOKUP(K18138,'Base -Receita-Despesa'!$B:$AS,1,FALSE)</f>
        <v>Aluguéis</v>
      </c>
    </row>
    <row r="18139" spans="1:12" x14ac:dyDescent="0.3">
      <c r="A18139" s="82" t="str">
        <f t="shared" si="566"/>
        <v>2020</v>
      </c>
      <c r="B18139" s="260" t="s">
        <v>2228</v>
      </c>
      <c r="C18139" s="261" t="s">
        <v>138</v>
      </c>
      <c r="D18139" s="74" t="str">
        <f t="shared" si="567"/>
        <v>abr/2020</v>
      </c>
      <c r="E18139" s="264">
        <v>43936</v>
      </c>
      <c r="F18139" s="282" t="s">
        <v>1261</v>
      </c>
      <c r="G18139" s="282" t="s">
        <v>2229</v>
      </c>
      <c r="H18139" s="265" t="s">
        <v>2250</v>
      </c>
      <c r="I18139" s="265" t="s">
        <v>135</v>
      </c>
      <c r="J18139" s="265">
        <v>-10</v>
      </c>
      <c r="K18139" s="83" t="str">
        <f>IFERROR(IFERROR(VLOOKUP(I18139,'DE-PARA'!B:D,3,0),VLOOKUP(I18139,'DE-PARA'!C:D,2,0)),"NÃO ENCONTRADO")</f>
        <v>Outras Saídas</v>
      </c>
      <c r="L18139" s="50" t="str">
        <f>VLOOKUP(K18139,'Base -Receita-Despesa'!$B:$AS,1,FALSE)</f>
        <v>Outras Saídas</v>
      </c>
    </row>
    <row r="18140" spans="1:12" x14ac:dyDescent="0.3">
      <c r="A18140" s="82" t="str">
        <f t="shared" si="566"/>
        <v>2020</v>
      </c>
      <c r="B18140" s="260" t="s">
        <v>2228</v>
      </c>
      <c r="C18140" s="261" t="s">
        <v>138</v>
      </c>
      <c r="D18140" s="74" t="str">
        <f t="shared" si="567"/>
        <v>abr/2020</v>
      </c>
      <c r="E18140" s="264">
        <v>43936</v>
      </c>
      <c r="F18140" s="282" t="s">
        <v>1261</v>
      </c>
      <c r="G18140" s="282" t="s">
        <v>2229</v>
      </c>
      <c r="H18140" s="265" t="s">
        <v>2250</v>
      </c>
      <c r="I18140" s="265" t="s">
        <v>135</v>
      </c>
      <c r="J18140" s="265">
        <v>-10</v>
      </c>
      <c r="K18140" s="83" t="str">
        <f>IFERROR(IFERROR(VLOOKUP(I18140,'DE-PARA'!B:D,3,0),VLOOKUP(I18140,'DE-PARA'!C:D,2,0)),"NÃO ENCONTRADO")</f>
        <v>Outras Saídas</v>
      </c>
      <c r="L18140" s="50" t="str">
        <f>VLOOKUP(K18140,'Base -Receita-Despesa'!$B:$AS,1,FALSE)</f>
        <v>Outras Saídas</v>
      </c>
    </row>
    <row r="18141" spans="1:12" x14ac:dyDescent="0.3">
      <c r="A18141" s="82" t="str">
        <f t="shared" si="566"/>
        <v>2020</v>
      </c>
      <c r="B18141" s="260" t="s">
        <v>2228</v>
      </c>
      <c r="C18141" s="261" t="s">
        <v>138</v>
      </c>
      <c r="D18141" s="74" t="str">
        <f t="shared" si="567"/>
        <v>abr/2020</v>
      </c>
      <c r="E18141" s="264">
        <v>43936</v>
      </c>
      <c r="F18141" s="282" t="s">
        <v>1261</v>
      </c>
      <c r="G18141" s="282" t="s">
        <v>2229</v>
      </c>
      <c r="H18141" s="265" t="s">
        <v>2338</v>
      </c>
      <c r="I18141" s="265" t="s">
        <v>135</v>
      </c>
      <c r="J18141" s="265">
        <v>-74.25</v>
      </c>
      <c r="K18141" s="83" t="str">
        <f>IFERROR(IFERROR(VLOOKUP(I18141,'DE-PARA'!B:D,3,0),VLOOKUP(I18141,'DE-PARA'!C:D,2,0)),"NÃO ENCONTRADO")</f>
        <v>Outras Saídas</v>
      </c>
      <c r="L18141" s="50" t="str">
        <f>VLOOKUP(K18141,'Base -Receita-Despesa'!$B:$AS,1,FALSE)</f>
        <v>Outras Saídas</v>
      </c>
    </row>
    <row r="18142" spans="1:12" x14ac:dyDescent="0.3">
      <c r="A18142" s="82" t="str">
        <f t="shared" si="566"/>
        <v>2020</v>
      </c>
      <c r="B18142" s="260" t="s">
        <v>2228</v>
      </c>
      <c r="C18142" s="261" t="s">
        <v>138</v>
      </c>
      <c r="D18142" s="74" t="str">
        <f t="shared" si="567"/>
        <v>abr/2020</v>
      </c>
      <c r="E18142" s="264">
        <v>43936</v>
      </c>
      <c r="F18142" s="282" t="s">
        <v>1070</v>
      </c>
      <c r="G18142" s="282" t="s">
        <v>2229</v>
      </c>
      <c r="H18142" s="265" t="s">
        <v>1071</v>
      </c>
      <c r="I18142" s="265" t="s">
        <v>2237</v>
      </c>
      <c r="J18142" s="266">
        <v>84578.86</v>
      </c>
      <c r="K18142" s="83" t="str">
        <f>IFERROR(IFERROR(VLOOKUP(I18142,'DE-PARA'!B:D,3,0),VLOOKUP(I18142,'DE-PARA'!C:D,2,0)),"NÃO ENCONTRADO")</f>
        <v>Entrada Conta Aplicação (+)</v>
      </c>
      <c r="L18142" s="50" t="str">
        <f>VLOOKUP(K18142,'Base -Receita-Despesa'!$B:$AS,1,FALSE)</f>
        <v>ENTRADA CONTA APLICAÇÃO (+)</v>
      </c>
    </row>
    <row r="18143" spans="1:12" x14ac:dyDescent="0.3">
      <c r="A18143" s="82" t="str">
        <f t="shared" si="566"/>
        <v>2020</v>
      </c>
      <c r="B18143" s="260" t="s">
        <v>2228</v>
      </c>
      <c r="C18143" s="261" t="s">
        <v>138</v>
      </c>
      <c r="D18143" s="74" t="str">
        <f t="shared" si="567"/>
        <v>abr/2020</v>
      </c>
      <c r="E18143" s="264">
        <v>43937</v>
      </c>
      <c r="F18143" s="282" t="s">
        <v>5457</v>
      </c>
      <c r="G18143" s="282" t="s">
        <v>2229</v>
      </c>
      <c r="H18143" s="265" t="s">
        <v>180</v>
      </c>
      <c r="I18143" s="265" t="s">
        <v>181</v>
      </c>
      <c r="J18143" s="265">
        <v>-451.58</v>
      </c>
      <c r="K18143" s="83" t="str">
        <f>IFERROR(IFERROR(VLOOKUP(I18143,'DE-PARA'!B:D,3,0),VLOOKUP(I18143,'DE-PARA'!C:D,2,0)),"NÃO ENCONTRADO")</f>
        <v>Serviços</v>
      </c>
      <c r="L18143" s="50" t="str">
        <f>VLOOKUP(K18143,'Base -Receita-Despesa'!$B:$AS,1,FALSE)</f>
        <v>Serviços</v>
      </c>
    </row>
    <row r="18144" spans="1:12" x14ac:dyDescent="0.3">
      <c r="A18144" s="82" t="str">
        <f t="shared" si="566"/>
        <v>2020</v>
      </c>
      <c r="B18144" s="260" t="s">
        <v>2228</v>
      </c>
      <c r="C18144" s="261" t="s">
        <v>138</v>
      </c>
      <c r="D18144" s="74" t="str">
        <f t="shared" si="567"/>
        <v>abr/2020</v>
      </c>
      <c r="E18144" s="264">
        <v>43937</v>
      </c>
      <c r="F18144" s="282" t="s">
        <v>5457</v>
      </c>
      <c r="G18144" s="282" t="s">
        <v>2229</v>
      </c>
      <c r="H18144" s="265" t="s">
        <v>180</v>
      </c>
      <c r="I18144" s="265" t="s">
        <v>562</v>
      </c>
      <c r="J18144" s="265">
        <v>-158.08000000000001</v>
      </c>
      <c r="K18144" s="83" t="str">
        <f>IFERROR(IFERROR(VLOOKUP(I18144,'DE-PARA'!B:D,3,0),VLOOKUP(I18144,'DE-PARA'!C:D,2,0)),"NÃO ENCONTRADO")</f>
        <v>Outras Saídas</v>
      </c>
      <c r="L18144" s="50" t="str">
        <f>VLOOKUP(K18144,'Base -Receita-Despesa'!$B:$AS,1,FALSE)</f>
        <v>Outras Saídas</v>
      </c>
    </row>
    <row r="18145" spans="1:12" x14ac:dyDescent="0.3">
      <c r="A18145" s="82" t="str">
        <f t="shared" si="566"/>
        <v>2020</v>
      </c>
      <c r="B18145" s="260" t="s">
        <v>2228</v>
      </c>
      <c r="C18145" s="261" t="s">
        <v>138</v>
      </c>
      <c r="D18145" s="74" t="str">
        <f t="shared" si="567"/>
        <v>abr/2020</v>
      </c>
      <c r="E18145" s="264">
        <v>43937</v>
      </c>
      <c r="F18145" s="282" t="s">
        <v>5458</v>
      </c>
      <c r="G18145" s="282" t="s">
        <v>2229</v>
      </c>
      <c r="H18145" s="265" t="s">
        <v>180</v>
      </c>
      <c r="I18145" s="265" t="s">
        <v>181</v>
      </c>
      <c r="J18145" s="266">
        <v>-1015.51</v>
      </c>
      <c r="K18145" s="83" t="str">
        <f>IFERROR(IFERROR(VLOOKUP(I18145,'DE-PARA'!B:D,3,0),VLOOKUP(I18145,'DE-PARA'!C:D,2,0)),"NÃO ENCONTRADO")</f>
        <v>Serviços</v>
      </c>
      <c r="L18145" s="50" t="str">
        <f>VLOOKUP(K18145,'Base -Receita-Despesa'!$B:$AS,1,FALSE)</f>
        <v>Serviços</v>
      </c>
    </row>
    <row r="18146" spans="1:12" x14ac:dyDescent="0.3">
      <c r="A18146" s="82" t="str">
        <f t="shared" si="566"/>
        <v>2020</v>
      </c>
      <c r="B18146" s="260" t="s">
        <v>2228</v>
      </c>
      <c r="C18146" s="261" t="s">
        <v>138</v>
      </c>
      <c r="D18146" s="74" t="str">
        <f t="shared" si="567"/>
        <v>abr/2020</v>
      </c>
      <c r="E18146" s="264">
        <v>43937</v>
      </c>
      <c r="F18146" s="282" t="s">
        <v>5458</v>
      </c>
      <c r="G18146" s="282" t="s">
        <v>2229</v>
      </c>
      <c r="H18146" s="265" t="s">
        <v>180</v>
      </c>
      <c r="I18146" s="265" t="s">
        <v>562</v>
      </c>
      <c r="J18146" s="265">
        <v>-356.76</v>
      </c>
      <c r="K18146" s="83" t="str">
        <f>IFERROR(IFERROR(VLOOKUP(I18146,'DE-PARA'!B:D,3,0),VLOOKUP(I18146,'DE-PARA'!C:D,2,0)),"NÃO ENCONTRADO")</f>
        <v>Outras Saídas</v>
      </c>
      <c r="L18146" s="50" t="str">
        <f>VLOOKUP(K18146,'Base -Receita-Despesa'!$B:$AS,1,FALSE)</f>
        <v>Outras Saídas</v>
      </c>
    </row>
    <row r="18147" spans="1:12" x14ac:dyDescent="0.3">
      <c r="A18147" s="82" t="str">
        <f t="shared" si="566"/>
        <v>2020</v>
      </c>
      <c r="B18147" s="260" t="s">
        <v>2228</v>
      </c>
      <c r="C18147" s="261" t="s">
        <v>138</v>
      </c>
      <c r="D18147" s="74" t="str">
        <f t="shared" si="567"/>
        <v>abr/2020</v>
      </c>
      <c r="E18147" s="264">
        <v>43937</v>
      </c>
      <c r="F18147" s="282" t="s">
        <v>5459</v>
      </c>
      <c r="G18147" s="282" t="s">
        <v>2229</v>
      </c>
      <c r="H18147" s="265" t="s">
        <v>4768</v>
      </c>
      <c r="I18147" s="265" t="s">
        <v>118</v>
      </c>
      <c r="J18147" s="266">
        <v>-5830.81</v>
      </c>
      <c r="K18147" s="83" t="str">
        <f>IFERROR(IFERROR(VLOOKUP(I18147,'DE-PARA'!B:D,3,0),VLOOKUP(I18147,'DE-PARA'!C:D,2,0)),"NÃO ENCONTRADO")</f>
        <v>Serviços</v>
      </c>
      <c r="L18147" s="50" t="str">
        <f>VLOOKUP(K18147,'Base -Receita-Despesa'!$B:$AS,1,FALSE)</f>
        <v>Serviços</v>
      </c>
    </row>
    <row r="18148" spans="1:12" x14ac:dyDescent="0.3">
      <c r="A18148" s="82" t="str">
        <f t="shared" si="566"/>
        <v>2020</v>
      </c>
      <c r="B18148" s="260" t="s">
        <v>2228</v>
      </c>
      <c r="C18148" s="261" t="s">
        <v>138</v>
      </c>
      <c r="D18148" s="74" t="str">
        <f t="shared" si="567"/>
        <v>abr/2020</v>
      </c>
      <c r="E18148" s="264">
        <v>43937</v>
      </c>
      <c r="F18148" s="282" t="s">
        <v>5459</v>
      </c>
      <c r="G18148" s="282" t="s">
        <v>2229</v>
      </c>
      <c r="H18148" s="265" t="s">
        <v>4768</v>
      </c>
      <c r="I18148" s="265" t="s">
        <v>562</v>
      </c>
      <c r="J18148" s="266">
        <v>-2053.19</v>
      </c>
      <c r="K18148" s="83" t="str">
        <f>IFERROR(IFERROR(VLOOKUP(I18148,'DE-PARA'!B:D,3,0),VLOOKUP(I18148,'DE-PARA'!C:D,2,0)),"NÃO ENCONTRADO")</f>
        <v>Outras Saídas</v>
      </c>
      <c r="L18148" s="50" t="str">
        <f>VLOOKUP(K18148,'Base -Receita-Despesa'!$B:$AS,1,FALSE)</f>
        <v>Outras Saídas</v>
      </c>
    </row>
    <row r="18149" spans="1:12" x14ac:dyDescent="0.3">
      <c r="A18149" s="82" t="str">
        <f t="shared" si="566"/>
        <v>2020</v>
      </c>
      <c r="B18149" s="260" t="s">
        <v>2228</v>
      </c>
      <c r="C18149" s="261" t="s">
        <v>138</v>
      </c>
      <c r="D18149" s="74" t="str">
        <f t="shared" si="567"/>
        <v>abr/2020</v>
      </c>
      <c r="E18149" s="264">
        <v>43937</v>
      </c>
      <c r="F18149" s="282" t="s">
        <v>5460</v>
      </c>
      <c r="G18149" s="282" t="s">
        <v>2229</v>
      </c>
      <c r="H18149" s="265" t="s">
        <v>5461</v>
      </c>
      <c r="I18149" s="280" t="s">
        <v>2204</v>
      </c>
      <c r="J18149" s="265">
        <v>-83.05</v>
      </c>
      <c r="K18149" s="83" t="str">
        <f>IFERROR(IFERROR(VLOOKUP(I18149,'DE-PARA'!B:D,3,0),VLOOKUP(I18149,'DE-PARA'!C:D,2,0)),"NÃO ENCONTRADO")</f>
        <v>Serviços</v>
      </c>
      <c r="L18149" s="50" t="str">
        <f>VLOOKUP(K18149,'Base -Receita-Despesa'!$B:$AS,1,FALSE)</f>
        <v>Serviços</v>
      </c>
    </row>
    <row r="18150" spans="1:12" x14ac:dyDescent="0.3">
      <c r="A18150" s="82" t="str">
        <f t="shared" si="566"/>
        <v>2020</v>
      </c>
      <c r="B18150" s="260" t="s">
        <v>2228</v>
      </c>
      <c r="C18150" s="261" t="s">
        <v>138</v>
      </c>
      <c r="D18150" s="74" t="str">
        <f t="shared" si="567"/>
        <v>abr/2020</v>
      </c>
      <c r="E18150" s="264">
        <v>43937</v>
      </c>
      <c r="F18150" s="282" t="s">
        <v>5460</v>
      </c>
      <c r="G18150" s="282" t="s">
        <v>2229</v>
      </c>
      <c r="H18150" s="265" t="s">
        <v>5461</v>
      </c>
      <c r="I18150" s="265" t="s">
        <v>562</v>
      </c>
      <c r="J18150" s="265">
        <v>-28.25</v>
      </c>
      <c r="K18150" s="83" t="str">
        <f>IFERROR(IFERROR(VLOOKUP(I18150,'DE-PARA'!B:D,3,0),VLOOKUP(I18150,'DE-PARA'!C:D,2,0)),"NÃO ENCONTRADO")</f>
        <v>Outras Saídas</v>
      </c>
      <c r="L18150" s="50" t="str">
        <f>VLOOKUP(K18150,'Base -Receita-Despesa'!$B:$AS,1,FALSE)</f>
        <v>Outras Saídas</v>
      </c>
    </row>
    <row r="18151" spans="1:12" x14ac:dyDescent="0.3">
      <c r="A18151" s="82" t="str">
        <f t="shared" si="566"/>
        <v>2020</v>
      </c>
      <c r="B18151" s="260" t="s">
        <v>2228</v>
      </c>
      <c r="C18151" s="261" t="s">
        <v>138</v>
      </c>
      <c r="D18151" s="74" t="str">
        <f t="shared" si="567"/>
        <v>abr/2020</v>
      </c>
      <c r="E18151" s="264">
        <v>43937</v>
      </c>
      <c r="F18151" s="282" t="s">
        <v>5462</v>
      </c>
      <c r="G18151" s="282" t="s">
        <v>2229</v>
      </c>
      <c r="H18151" s="265" t="s">
        <v>4736</v>
      </c>
      <c r="I18151" s="265" t="s">
        <v>188</v>
      </c>
      <c r="J18151" s="265">
        <v>-460.03</v>
      </c>
      <c r="K18151" s="83" t="str">
        <f>IFERROR(IFERROR(VLOOKUP(I18151,'DE-PARA'!B:D,3,0),VLOOKUP(I18151,'DE-PARA'!C:D,2,0)),"NÃO ENCONTRADO")</f>
        <v>Serviços</v>
      </c>
      <c r="L18151" s="50" t="str">
        <f>VLOOKUP(K18151,'Base -Receita-Despesa'!$B:$AS,1,FALSE)</f>
        <v>Serviços</v>
      </c>
    </row>
    <row r="18152" spans="1:12" x14ac:dyDescent="0.3">
      <c r="A18152" s="82" t="str">
        <f t="shared" si="566"/>
        <v>2020</v>
      </c>
      <c r="B18152" s="260" t="s">
        <v>2228</v>
      </c>
      <c r="C18152" s="261" t="s">
        <v>138</v>
      </c>
      <c r="D18152" s="74" t="str">
        <f t="shared" si="567"/>
        <v>abr/2020</v>
      </c>
      <c r="E18152" s="264">
        <v>43937</v>
      </c>
      <c r="F18152" s="282" t="s">
        <v>5462</v>
      </c>
      <c r="G18152" s="282" t="s">
        <v>2229</v>
      </c>
      <c r="H18152" s="265" t="s">
        <v>4736</v>
      </c>
      <c r="I18152" s="265" t="s">
        <v>562</v>
      </c>
      <c r="J18152" s="265">
        <v>-161.06</v>
      </c>
      <c r="K18152" s="83" t="str">
        <f>IFERROR(IFERROR(VLOOKUP(I18152,'DE-PARA'!B:D,3,0),VLOOKUP(I18152,'DE-PARA'!C:D,2,0)),"NÃO ENCONTRADO")</f>
        <v>Outras Saídas</v>
      </c>
      <c r="L18152" s="50" t="str">
        <f>VLOOKUP(K18152,'Base -Receita-Despesa'!$B:$AS,1,FALSE)</f>
        <v>Outras Saídas</v>
      </c>
    </row>
    <row r="18153" spans="1:12" x14ac:dyDescent="0.3">
      <c r="A18153" s="82" t="str">
        <f t="shared" si="566"/>
        <v>2020</v>
      </c>
      <c r="B18153" s="260" t="s">
        <v>2228</v>
      </c>
      <c r="C18153" s="261" t="s">
        <v>138</v>
      </c>
      <c r="D18153" s="74" t="str">
        <f t="shared" si="567"/>
        <v>abr/2020</v>
      </c>
      <c r="E18153" s="264">
        <v>43937</v>
      </c>
      <c r="F18153" s="282" t="s">
        <v>5463</v>
      </c>
      <c r="G18153" s="282" t="s">
        <v>2229</v>
      </c>
      <c r="H18153" s="265" t="s">
        <v>4736</v>
      </c>
      <c r="I18153" s="265" t="s">
        <v>188</v>
      </c>
      <c r="J18153" s="265">
        <v>-767.87</v>
      </c>
      <c r="K18153" s="83" t="str">
        <f>IFERROR(IFERROR(VLOOKUP(I18153,'DE-PARA'!B:D,3,0),VLOOKUP(I18153,'DE-PARA'!C:D,2,0)),"NÃO ENCONTRADO")</f>
        <v>Serviços</v>
      </c>
      <c r="L18153" s="50" t="str">
        <f>VLOOKUP(K18153,'Base -Receita-Despesa'!$B:$AS,1,FALSE)</f>
        <v>Serviços</v>
      </c>
    </row>
    <row r="18154" spans="1:12" x14ac:dyDescent="0.3">
      <c r="A18154" s="82" t="str">
        <f t="shared" ref="A18154:A18217" si="568">IF(K18154="NÃO ENCONTRADO",0,RIGHT(D18154,4))</f>
        <v>2020</v>
      </c>
      <c r="B18154" s="260" t="s">
        <v>2228</v>
      </c>
      <c r="C18154" s="261" t="s">
        <v>138</v>
      </c>
      <c r="D18154" s="74" t="str">
        <f t="shared" si="567"/>
        <v>abr/2020</v>
      </c>
      <c r="E18154" s="264">
        <v>43937</v>
      </c>
      <c r="F18154" s="282" t="s">
        <v>5463</v>
      </c>
      <c r="G18154" s="282" t="s">
        <v>2229</v>
      </c>
      <c r="H18154" s="265" t="s">
        <v>4736</v>
      </c>
      <c r="I18154" s="265" t="s">
        <v>188</v>
      </c>
      <c r="J18154" s="265">
        <v>-269.51</v>
      </c>
      <c r="K18154" s="83" t="str">
        <f>IFERROR(IFERROR(VLOOKUP(I18154,'DE-PARA'!B:D,3,0),VLOOKUP(I18154,'DE-PARA'!C:D,2,0)),"NÃO ENCONTRADO")</f>
        <v>Serviços</v>
      </c>
      <c r="L18154" s="50" t="str">
        <f>VLOOKUP(K18154,'Base -Receita-Despesa'!$B:$AS,1,FALSE)</f>
        <v>Serviços</v>
      </c>
    </row>
    <row r="18155" spans="1:12" x14ac:dyDescent="0.3">
      <c r="A18155" s="82" t="str">
        <f t="shared" si="568"/>
        <v>2020</v>
      </c>
      <c r="B18155" s="260" t="s">
        <v>2228</v>
      </c>
      <c r="C18155" s="261" t="s">
        <v>138</v>
      </c>
      <c r="D18155" s="74" t="str">
        <f t="shared" si="567"/>
        <v>abr/2020</v>
      </c>
      <c r="E18155" s="264">
        <v>43937</v>
      </c>
      <c r="F18155" s="282" t="s">
        <v>5464</v>
      </c>
      <c r="G18155" s="282" t="s">
        <v>2229</v>
      </c>
      <c r="H18155" s="265" t="s">
        <v>4736</v>
      </c>
      <c r="I18155" s="265" t="s">
        <v>179</v>
      </c>
      <c r="J18155" s="266">
        <v>-1545.04</v>
      </c>
      <c r="K18155" s="83" t="str">
        <f>IFERROR(IFERROR(VLOOKUP(I18155,'DE-PARA'!B:D,3,0),VLOOKUP(I18155,'DE-PARA'!C:D,2,0)),"NÃO ENCONTRADO")</f>
        <v>Serviços</v>
      </c>
      <c r="L18155" s="50" t="str">
        <f>VLOOKUP(K18155,'Base -Receita-Despesa'!$B:$AS,1,FALSE)</f>
        <v>Serviços</v>
      </c>
    </row>
    <row r="18156" spans="1:12" x14ac:dyDescent="0.3">
      <c r="A18156" s="82" t="str">
        <f t="shared" si="568"/>
        <v>2020</v>
      </c>
      <c r="B18156" s="260" t="s">
        <v>2228</v>
      </c>
      <c r="C18156" s="261" t="s">
        <v>138</v>
      </c>
      <c r="D18156" s="74" t="str">
        <f t="shared" si="567"/>
        <v>abr/2020</v>
      </c>
      <c r="E18156" s="264">
        <v>43937</v>
      </c>
      <c r="F18156" s="282" t="s">
        <v>5464</v>
      </c>
      <c r="G18156" s="282" t="s">
        <v>2229</v>
      </c>
      <c r="H18156" s="265" t="s">
        <v>4736</v>
      </c>
      <c r="I18156" s="265" t="s">
        <v>562</v>
      </c>
      <c r="J18156" s="265">
        <v>-543.29999999999995</v>
      </c>
      <c r="K18156" s="83" t="str">
        <f>IFERROR(IFERROR(VLOOKUP(I18156,'DE-PARA'!B:D,3,0),VLOOKUP(I18156,'DE-PARA'!C:D,2,0)),"NÃO ENCONTRADO")</f>
        <v>Outras Saídas</v>
      </c>
      <c r="L18156" s="50" t="str">
        <f>VLOOKUP(K18156,'Base -Receita-Despesa'!$B:$AS,1,FALSE)</f>
        <v>Outras Saídas</v>
      </c>
    </row>
    <row r="18157" spans="1:12" x14ac:dyDescent="0.3">
      <c r="A18157" s="82" t="str">
        <f t="shared" si="568"/>
        <v>2020</v>
      </c>
      <c r="B18157" s="260" t="s">
        <v>2228</v>
      </c>
      <c r="C18157" s="261" t="s">
        <v>138</v>
      </c>
      <c r="D18157" s="74" t="str">
        <f t="shared" si="567"/>
        <v>abr/2020</v>
      </c>
      <c r="E18157" s="264">
        <v>43937</v>
      </c>
      <c r="F18157" s="282" t="s">
        <v>5465</v>
      </c>
      <c r="G18157" s="282" t="s">
        <v>2229</v>
      </c>
      <c r="H18157" s="265" t="s">
        <v>180</v>
      </c>
      <c r="I18157" s="265" t="s">
        <v>181</v>
      </c>
      <c r="J18157" s="265">
        <v>-451.68</v>
      </c>
      <c r="K18157" s="83" t="str">
        <f>IFERROR(IFERROR(VLOOKUP(I18157,'DE-PARA'!B:D,3,0),VLOOKUP(I18157,'DE-PARA'!C:D,2,0)),"NÃO ENCONTRADO")</f>
        <v>Serviços</v>
      </c>
      <c r="L18157" s="50" t="str">
        <f>VLOOKUP(K18157,'Base -Receita-Despesa'!$B:$AS,1,FALSE)</f>
        <v>Serviços</v>
      </c>
    </row>
    <row r="18158" spans="1:12" x14ac:dyDescent="0.3">
      <c r="A18158" s="82" t="str">
        <f t="shared" si="568"/>
        <v>2020</v>
      </c>
      <c r="B18158" s="260" t="s">
        <v>2228</v>
      </c>
      <c r="C18158" s="261" t="s">
        <v>138</v>
      </c>
      <c r="D18158" s="74" t="str">
        <f t="shared" si="567"/>
        <v>abr/2020</v>
      </c>
      <c r="E18158" s="264">
        <v>43937</v>
      </c>
      <c r="F18158" s="282" t="s">
        <v>5465</v>
      </c>
      <c r="G18158" s="282" t="s">
        <v>2229</v>
      </c>
      <c r="H18158" s="265" t="s">
        <v>180</v>
      </c>
      <c r="I18158" s="265" t="s">
        <v>562</v>
      </c>
      <c r="J18158" s="265">
        <v>-153.46</v>
      </c>
      <c r="K18158" s="83" t="str">
        <f>IFERROR(IFERROR(VLOOKUP(I18158,'DE-PARA'!B:D,3,0),VLOOKUP(I18158,'DE-PARA'!C:D,2,0)),"NÃO ENCONTRADO")</f>
        <v>Outras Saídas</v>
      </c>
      <c r="L18158" s="50" t="str">
        <f>VLOOKUP(K18158,'Base -Receita-Despesa'!$B:$AS,1,FALSE)</f>
        <v>Outras Saídas</v>
      </c>
    </row>
    <row r="18159" spans="1:12" x14ac:dyDescent="0.3">
      <c r="A18159" s="82" t="str">
        <f t="shared" si="568"/>
        <v>2020</v>
      </c>
      <c r="B18159" s="260" t="s">
        <v>2228</v>
      </c>
      <c r="C18159" s="261" t="s">
        <v>138</v>
      </c>
      <c r="D18159" s="74" t="str">
        <f t="shared" si="567"/>
        <v>abr/2020</v>
      </c>
      <c r="E18159" s="264">
        <v>43937</v>
      </c>
      <c r="F18159" s="282" t="s">
        <v>5466</v>
      </c>
      <c r="G18159" s="282" t="s">
        <v>2229</v>
      </c>
      <c r="H18159" s="265" t="s">
        <v>180</v>
      </c>
      <c r="I18159" s="265" t="s">
        <v>181</v>
      </c>
      <c r="J18159" s="266">
        <v>-1015.61</v>
      </c>
      <c r="K18159" s="83" t="str">
        <f>IFERROR(IFERROR(VLOOKUP(I18159,'DE-PARA'!B:D,3,0),VLOOKUP(I18159,'DE-PARA'!C:D,2,0)),"NÃO ENCONTRADO")</f>
        <v>Serviços</v>
      </c>
      <c r="L18159" s="50" t="str">
        <f>VLOOKUP(K18159,'Base -Receita-Despesa'!$B:$AS,1,FALSE)</f>
        <v>Serviços</v>
      </c>
    </row>
    <row r="18160" spans="1:12" x14ac:dyDescent="0.3">
      <c r="A18160" s="82" t="str">
        <f t="shared" si="568"/>
        <v>2020</v>
      </c>
      <c r="B18160" s="260" t="s">
        <v>2228</v>
      </c>
      <c r="C18160" s="261" t="s">
        <v>138</v>
      </c>
      <c r="D18160" s="74" t="str">
        <f t="shared" si="567"/>
        <v>abr/2020</v>
      </c>
      <c r="E18160" s="264">
        <v>43937</v>
      </c>
      <c r="F18160" s="282" t="s">
        <v>5466</v>
      </c>
      <c r="G18160" s="282" t="s">
        <v>2229</v>
      </c>
      <c r="H18160" s="265" t="s">
        <v>180</v>
      </c>
      <c r="I18160" s="265" t="s">
        <v>562</v>
      </c>
      <c r="J18160" s="265">
        <v>-346.32</v>
      </c>
      <c r="K18160" s="83" t="str">
        <f>IFERROR(IFERROR(VLOOKUP(I18160,'DE-PARA'!B:D,3,0),VLOOKUP(I18160,'DE-PARA'!C:D,2,0)),"NÃO ENCONTRADO")</f>
        <v>Outras Saídas</v>
      </c>
      <c r="L18160" s="50" t="str">
        <f>VLOOKUP(K18160,'Base -Receita-Despesa'!$B:$AS,1,FALSE)</f>
        <v>Outras Saídas</v>
      </c>
    </row>
    <row r="18161" spans="1:12" x14ac:dyDescent="0.3">
      <c r="A18161" s="82" t="str">
        <f t="shared" si="568"/>
        <v>2020</v>
      </c>
      <c r="B18161" s="260" t="s">
        <v>2228</v>
      </c>
      <c r="C18161" s="261" t="s">
        <v>138</v>
      </c>
      <c r="D18161" s="74" t="str">
        <f t="shared" si="567"/>
        <v>abr/2020</v>
      </c>
      <c r="E18161" s="264">
        <v>43937</v>
      </c>
      <c r="F18161" s="282" t="s">
        <v>5467</v>
      </c>
      <c r="G18161" s="282" t="s">
        <v>2229</v>
      </c>
      <c r="H18161" s="265" t="s">
        <v>4768</v>
      </c>
      <c r="I18161" s="265" t="s">
        <v>118</v>
      </c>
      <c r="J18161" s="266">
        <v>-5873.17</v>
      </c>
      <c r="K18161" s="83" t="str">
        <f>IFERROR(IFERROR(VLOOKUP(I18161,'DE-PARA'!B:D,3,0),VLOOKUP(I18161,'DE-PARA'!C:D,2,0)),"NÃO ENCONTRADO")</f>
        <v>Serviços</v>
      </c>
      <c r="L18161" s="50" t="str">
        <f>VLOOKUP(K18161,'Base -Receita-Despesa'!$B:$AS,1,FALSE)</f>
        <v>Serviços</v>
      </c>
    </row>
    <row r="18162" spans="1:12" x14ac:dyDescent="0.3">
      <c r="A18162" s="82" t="str">
        <f t="shared" si="568"/>
        <v>2020</v>
      </c>
      <c r="B18162" s="260" t="s">
        <v>2228</v>
      </c>
      <c r="C18162" s="261" t="s">
        <v>138</v>
      </c>
      <c r="D18162" s="74" t="str">
        <f t="shared" si="567"/>
        <v>abr/2020</v>
      </c>
      <c r="E18162" s="264">
        <v>43937</v>
      </c>
      <c r="F18162" s="282" t="s">
        <v>5467</v>
      </c>
      <c r="G18162" s="282" t="s">
        <v>2229</v>
      </c>
      <c r="H18162" s="265" t="s">
        <v>4768</v>
      </c>
      <c r="I18162" s="265" t="s">
        <v>562</v>
      </c>
      <c r="J18162" s="266">
        <v>-2007.61</v>
      </c>
      <c r="K18162" s="83" t="str">
        <f>IFERROR(IFERROR(VLOOKUP(I18162,'DE-PARA'!B:D,3,0),VLOOKUP(I18162,'DE-PARA'!C:D,2,0)),"NÃO ENCONTRADO")</f>
        <v>Outras Saídas</v>
      </c>
      <c r="L18162" s="50" t="str">
        <f>VLOOKUP(K18162,'Base -Receita-Despesa'!$B:$AS,1,FALSE)</f>
        <v>Outras Saídas</v>
      </c>
    </row>
    <row r="18163" spans="1:12" x14ac:dyDescent="0.3">
      <c r="A18163" s="82" t="str">
        <f t="shared" si="568"/>
        <v>2020</v>
      </c>
      <c r="B18163" s="260" t="s">
        <v>2228</v>
      </c>
      <c r="C18163" s="261" t="s">
        <v>138</v>
      </c>
      <c r="D18163" s="74" t="str">
        <f t="shared" si="567"/>
        <v>abr/2020</v>
      </c>
      <c r="E18163" s="264">
        <v>43937</v>
      </c>
      <c r="F18163" s="282" t="s">
        <v>5468</v>
      </c>
      <c r="G18163" s="282" t="s">
        <v>2229</v>
      </c>
      <c r="H18163" s="265" t="s">
        <v>5461</v>
      </c>
      <c r="I18163" s="280" t="s">
        <v>2204</v>
      </c>
      <c r="J18163" s="265">
        <v>-115.05</v>
      </c>
      <c r="K18163" s="83" t="str">
        <f>IFERROR(IFERROR(VLOOKUP(I18163,'DE-PARA'!B:D,3,0),VLOOKUP(I18163,'DE-PARA'!C:D,2,0)),"NÃO ENCONTRADO")</f>
        <v>Serviços</v>
      </c>
      <c r="L18163" s="50" t="str">
        <f>VLOOKUP(K18163,'Base -Receita-Despesa'!$B:$AS,1,FALSE)</f>
        <v>Serviços</v>
      </c>
    </row>
    <row r="18164" spans="1:12" x14ac:dyDescent="0.3">
      <c r="A18164" s="82" t="str">
        <f t="shared" si="568"/>
        <v>2020</v>
      </c>
      <c r="B18164" s="260" t="s">
        <v>2228</v>
      </c>
      <c r="C18164" s="261" t="s">
        <v>138</v>
      </c>
      <c r="D18164" s="74" t="str">
        <f t="shared" si="567"/>
        <v>abr/2020</v>
      </c>
      <c r="E18164" s="264">
        <v>43937</v>
      </c>
      <c r="F18164" s="282" t="s">
        <v>5468</v>
      </c>
      <c r="G18164" s="282" t="s">
        <v>2229</v>
      </c>
      <c r="H18164" s="265" t="s">
        <v>5461</v>
      </c>
      <c r="I18164" s="265" t="s">
        <v>562</v>
      </c>
      <c r="J18164" s="265">
        <v>-38.340000000000003</v>
      </c>
      <c r="K18164" s="83" t="str">
        <f>IFERROR(IFERROR(VLOOKUP(I18164,'DE-PARA'!B:D,3,0),VLOOKUP(I18164,'DE-PARA'!C:D,2,0)),"NÃO ENCONTRADO")</f>
        <v>Outras Saídas</v>
      </c>
      <c r="L18164" s="50" t="str">
        <f>VLOOKUP(K18164,'Base -Receita-Despesa'!$B:$AS,1,FALSE)</f>
        <v>Outras Saídas</v>
      </c>
    </row>
    <row r="18165" spans="1:12" x14ac:dyDescent="0.3">
      <c r="A18165" s="82" t="str">
        <f t="shared" si="568"/>
        <v>2020</v>
      </c>
      <c r="B18165" s="260" t="s">
        <v>2228</v>
      </c>
      <c r="C18165" s="261" t="s">
        <v>138</v>
      </c>
      <c r="D18165" s="74" t="str">
        <f t="shared" si="567"/>
        <v>abr/2020</v>
      </c>
      <c r="E18165" s="264">
        <v>43937</v>
      </c>
      <c r="F18165" s="282" t="s">
        <v>5469</v>
      </c>
      <c r="G18165" s="282" t="s">
        <v>2229</v>
      </c>
      <c r="H18165" s="265" t="s">
        <v>4736</v>
      </c>
      <c r="I18165" s="265" t="s">
        <v>179</v>
      </c>
      <c r="J18165" s="266">
        <v>-1545.14</v>
      </c>
      <c r="K18165" s="83" t="str">
        <f>IFERROR(IFERROR(VLOOKUP(I18165,'DE-PARA'!B:D,3,0),VLOOKUP(I18165,'DE-PARA'!C:D,2,0)),"NÃO ENCONTRADO")</f>
        <v>Serviços</v>
      </c>
      <c r="L18165" s="50" t="str">
        <f>VLOOKUP(K18165,'Base -Receita-Despesa'!$B:$AS,1,FALSE)</f>
        <v>Serviços</v>
      </c>
    </row>
    <row r="18166" spans="1:12" x14ac:dyDescent="0.3">
      <c r="A18166" s="82" t="str">
        <f t="shared" si="568"/>
        <v>2020</v>
      </c>
      <c r="B18166" s="260" t="s">
        <v>2228</v>
      </c>
      <c r="C18166" s="261" t="s">
        <v>138</v>
      </c>
      <c r="D18166" s="74" t="str">
        <f t="shared" si="567"/>
        <v>abr/2020</v>
      </c>
      <c r="E18166" s="264">
        <v>43937</v>
      </c>
      <c r="F18166" s="282" t="s">
        <v>5469</v>
      </c>
      <c r="G18166" s="282" t="s">
        <v>2229</v>
      </c>
      <c r="H18166" s="265" t="s">
        <v>4736</v>
      </c>
      <c r="I18166" s="265" t="s">
        <v>562</v>
      </c>
      <c r="J18166" s="265">
        <v>-527.41999999999996</v>
      </c>
      <c r="K18166" s="83" t="str">
        <f>IFERROR(IFERROR(VLOOKUP(I18166,'DE-PARA'!B:D,3,0),VLOOKUP(I18166,'DE-PARA'!C:D,2,0)),"NÃO ENCONTRADO")</f>
        <v>Outras Saídas</v>
      </c>
      <c r="L18166" s="50" t="str">
        <f>VLOOKUP(K18166,'Base -Receita-Despesa'!$B:$AS,1,FALSE)</f>
        <v>Outras Saídas</v>
      </c>
    </row>
    <row r="18167" spans="1:12" x14ac:dyDescent="0.3">
      <c r="A18167" s="82" t="str">
        <f t="shared" si="568"/>
        <v>2020</v>
      </c>
      <c r="B18167" s="260" t="s">
        <v>2228</v>
      </c>
      <c r="C18167" s="261" t="s">
        <v>138</v>
      </c>
      <c r="D18167" s="74" t="str">
        <f t="shared" si="567"/>
        <v>abr/2020</v>
      </c>
      <c r="E18167" s="264">
        <v>43937</v>
      </c>
      <c r="F18167" s="282" t="s">
        <v>5470</v>
      </c>
      <c r="G18167" s="282" t="s">
        <v>2229</v>
      </c>
      <c r="H18167" s="265" t="s">
        <v>4736</v>
      </c>
      <c r="I18167" s="265" t="s">
        <v>188</v>
      </c>
      <c r="J18167" s="265">
        <v>-460.13</v>
      </c>
      <c r="K18167" s="83" t="str">
        <f>IFERROR(IFERROR(VLOOKUP(I18167,'DE-PARA'!B:D,3,0),VLOOKUP(I18167,'DE-PARA'!C:D,2,0)),"NÃO ENCONTRADO")</f>
        <v>Serviços</v>
      </c>
      <c r="L18167" s="50" t="str">
        <f>VLOOKUP(K18167,'Base -Receita-Despesa'!$B:$AS,1,FALSE)</f>
        <v>Serviços</v>
      </c>
    </row>
    <row r="18168" spans="1:12" x14ac:dyDescent="0.3">
      <c r="A18168" s="82" t="str">
        <f t="shared" si="568"/>
        <v>2020</v>
      </c>
      <c r="B18168" s="260" t="s">
        <v>2228</v>
      </c>
      <c r="C18168" s="261" t="s">
        <v>138</v>
      </c>
      <c r="D18168" s="74" t="str">
        <f t="shared" si="567"/>
        <v>abr/2020</v>
      </c>
      <c r="E18168" s="264">
        <v>43937</v>
      </c>
      <c r="F18168" s="282" t="s">
        <v>5470</v>
      </c>
      <c r="G18168" s="282" t="s">
        <v>2229</v>
      </c>
      <c r="H18168" s="265" t="s">
        <v>4736</v>
      </c>
      <c r="I18168" s="265" t="s">
        <v>562</v>
      </c>
      <c r="J18168" s="265">
        <v>-156.35</v>
      </c>
      <c r="K18168" s="83" t="str">
        <f>IFERROR(IFERROR(VLOOKUP(I18168,'DE-PARA'!B:D,3,0),VLOOKUP(I18168,'DE-PARA'!C:D,2,0)),"NÃO ENCONTRADO")</f>
        <v>Outras Saídas</v>
      </c>
      <c r="L18168" s="50" t="str">
        <f>VLOOKUP(K18168,'Base -Receita-Despesa'!$B:$AS,1,FALSE)</f>
        <v>Outras Saídas</v>
      </c>
    </row>
    <row r="18169" spans="1:12" x14ac:dyDescent="0.3">
      <c r="A18169" s="82" t="str">
        <f t="shared" si="568"/>
        <v>2020</v>
      </c>
      <c r="B18169" s="260" t="s">
        <v>2228</v>
      </c>
      <c r="C18169" s="261" t="s">
        <v>138</v>
      </c>
      <c r="D18169" s="74" t="str">
        <f t="shared" si="567"/>
        <v>abr/2020</v>
      </c>
      <c r="E18169" s="264">
        <v>43937</v>
      </c>
      <c r="F18169" s="282" t="s">
        <v>5471</v>
      </c>
      <c r="G18169" s="282" t="s">
        <v>2229</v>
      </c>
      <c r="H18169" s="265" t="s">
        <v>4736</v>
      </c>
      <c r="I18169" s="265" t="s">
        <v>188</v>
      </c>
      <c r="J18169" s="265">
        <v>-767.97</v>
      </c>
      <c r="K18169" s="83" t="str">
        <f>IFERROR(IFERROR(VLOOKUP(I18169,'DE-PARA'!B:D,3,0),VLOOKUP(I18169,'DE-PARA'!C:D,2,0)),"NÃO ENCONTRADO")</f>
        <v>Serviços</v>
      </c>
      <c r="L18169" s="50" t="str">
        <f>VLOOKUP(K18169,'Base -Receita-Despesa'!$B:$AS,1,FALSE)</f>
        <v>Serviços</v>
      </c>
    </row>
    <row r="18170" spans="1:12" x14ac:dyDescent="0.3">
      <c r="A18170" s="82" t="str">
        <f t="shared" si="568"/>
        <v>2020</v>
      </c>
      <c r="B18170" s="260" t="s">
        <v>2228</v>
      </c>
      <c r="C18170" s="261" t="s">
        <v>138</v>
      </c>
      <c r="D18170" s="74" t="str">
        <f t="shared" si="567"/>
        <v>abr/2020</v>
      </c>
      <c r="E18170" s="264">
        <v>43937</v>
      </c>
      <c r="F18170" s="282" t="s">
        <v>5471</v>
      </c>
      <c r="G18170" s="282" t="s">
        <v>2229</v>
      </c>
      <c r="H18170" s="265" t="s">
        <v>4736</v>
      </c>
      <c r="I18170" s="265" t="s">
        <v>562</v>
      </c>
      <c r="J18170" s="265">
        <v>-261.63</v>
      </c>
      <c r="K18170" s="83" t="str">
        <f>IFERROR(IFERROR(VLOOKUP(I18170,'DE-PARA'!B:D,3,0),VLOOKUP(I18170,'DE-PARA'!C:D,2,0)),"NÃO ENCONTRADO")</f>
        <v>Outras Saídas</v>
      </c>
      <c r="L18170" s="50" t="str">
        <f>VLOOKUP(K18170,'Base -Receita-Despesa'!$B:$AS,1,FALSE)</f>
        <v>Outras Saídas</v>
      </c>
    </row>
    <row r="18171" spans="1:12" x14ac:dyDescent="0.3">
      <c r="A18171" s="82" t="str">
        <f t="shared" si="568"/>
        <v>2020</v>
      </c>
      <c r="B18171" s="260" t="s">
        <v>2228</v>
      </c>
      <c r="C18171" s="261" t="s">
        <v>138</v>
      </c>
      <c r="D18171" s="74" t="str">
        <f t="shared" si="567"/>
        <v>abr/2020</v>
      </c>
      <c r="E18171" s="264">
        <v>43937</v>
      </c>
      <c r="F18171" s="282" t="s">
        <v>5420</v>
      </c>
      <c r="G18171" s="282" t="s">
        <v>2229</v>
      </c>
      <c r="H18171" s="265" t="s">
        <v>5472</v>
      </c>
      <c r="I18171" s="265" t="s">
        <v>194</v>
      </c>
      <c r="J18171" s="266">
        <v>-77392.72</v>
      </c>
      <c r="K18171" s="83" t="str">
        <f>IFERROR(IFERROR(VLOOKUP(I18171,'DE-PARA'!B:D,3,0),VLOOKUP(I18171,'DE-PARA'!C:D,2,0)),"NÃO ENCONTRADO")</f>
        <v>Encargos sobre Folha de Pagamento</v>
      </c>
      <c r="L18171" s="50" t="str">
        <f>VLOOKUP(K18171,'Base -Receita-Despesa'!$B:$AS,1,FALSE)</f>
        <v>Encargos sobre Folha de Pagamento</v>
      </c>
    </row>
    <row r="18172" spans="1:12" x14ac:dyDescent="0.3">
      <c r="A18172" s="82" t="str">
        <f t="shared" si="568"/>
        <v>2020</v>
      </c>
      <c r="B18172" s="260" t="s">
        <v>2228</v>
      </c>
      <c r="C18172" s="261" t="s">
        <v>138</v>
      </c>
      <c r="D18172" s="74" t="str">
        <f t="shared" si="567"/>
        <v>abr/2020</v>
      </c>
      <c r="E18172" s="264">
        <v>43937</v>
      </c>
      <c r="F18172" s="282" t="s">
        <v>5420</v>
      </c>
      <c r="G18172" s="282" t="s">
        <v>2229</v>
      </c>
      <c r="H18172" s="265" t="s">
        <v>5472</v>
      </c>
      <c r="I18172" s="265" t="s">
        <v>562</v>
      </c>
      <c r="J18172" s="266">
        <v>-21097.25</v>
      </c>
      <c r="K18172" s="83" t="str">
        <f>IFERROR(IFERROR(VLOOKUP(I18172,'DE-PARA'!B:D,3,0),VLOOKUP(I18172,'DE-PARA'!C:D,2,0)),"NÃO ENCONTRADO")</f>
        <v>Outras Saídas</v>
      </c>
      <c r="L18172" s="50" t="str">
        <f>VLOOKUP(K18172,'Base -Receita-Despesa'!$B:$AS,1,FALSE)</f>
        <v>Outras Saídas</v>
      </c>
    </row>
    <row r="18173" spans="1:12" x14ac:dyDescent="0.3">
      <c r="A18173" s="82" t="str">
        <f t="shared" si="568"/>
        <v>2020</v>
      </c>
      <c r="B18173" s="260" t="s">
        <v>2228</v>
      </c>
      <c r="C18173" s="261" t="s">
        <v>138</v>
      </c>
      <c r="D18173" s="74" t="str">
        <f t="shared" si="567"/>
        <v>abr/2020</v>
      </c>
      <c r="E18173" s="264">
        <v>43937</v>
      </c>
      <c r="F18173" s="282" t="s">
        <v>5420</v>
      </c>
      <c r="G18173" s="282" t="s">
        <v>2229</v>
      </c>
      <c r="H18173" s="265" t="s">
        <v>5473</v>
      </c>
      <c r="I18173" s="265" t="s">
        <v>194</v>
      </c>
      <c r="J18173" s="265">
        <v>-472.06</v>
      </c>
      <c r="K18173" s="83" t="str">
        <f>IFERROR(IFERROR(VLOOKUP(I18173,'DE-PARA'!B:D,3,0),VLOOKUP(I18173,'DE-PARA'!C:D,2,0)),"NÃO ENCONTRADO")</f>
        <v>Encargos sobre Folha de Pagamento</v>
      </c>
      <c r="L18173" s="50" t="str">
        <f>VLOOKUP(K18173,'Base -Receita-Despesa'!$B:$AS,1,FALSE)</f>
        <v>Encargos sobre Folha de Pagamento</v>
      </c>
    </row>
    <row r="18174" spans="1:12" x14ac:dyDescent="0.3">
      <c r="A18174" s="82" t="str">
        <f t="shared" si="568"/>
        <v>2020</v>
      </c>
      <c r="B18174" s="260" t="s">
        <v>2228</v>
      </c>
      <c r="C18174" s="261" t="s">
        <v>138</v>
      </c>
      <c r="D18174" s="74" t="str">
        <f t="shared" si="567"/>
        <v>abr/2020</v>
      </c>
      <c r="E18174" s="264">
        <v>43937</v>
      </c>
      <c r="F18174" s="282" t="s">
        <v>5420</v>
      </c>
      <c r="G18174" s="282" t="s">
        <v>2229</v>
      </c>
      <c r="H18174" s="265" t="s">
        <v>5473</v>
      </c>
      <c r="I18174" s="265" t="s">
        <v>562</v>
      </c>
      <c r="J18174" s="265">
        <v>-128.68</v>
      </c>
      <c r="K18174" s="83" t="str">
        <f>IFERROR(IFERROR(VLOOKUP(I18174,'DE-PARA'!B:D,3,0),VLOOKUP(I18174,'DE-PARA'!C:D,2,0)),"NÃO ENCONTRADO")</f>
        <v>Outras Saídas</v>
      </c>
      <c r="L18174" s="50" t="str">
        <f>VLOOKUP(K18174,'Base -Receita-Despesa'!$B:$AS,1,FALSE)</f>
        <v>Outras Saídas</v>
      </c>
    </row>
    <row r="18175" spans="1:12" x14ac:dyDescent="0.3">
      <c r="A18175" s="82" t="str">
        <f t="shared" si="568"/>
        <v>2020</v>
      </c>
      <c r="B18175" s="260" t="s">
        <v>2228</v>
      </c>
      <c r="C18175" s="261" t="s">
        <v>138</v>
      </c>
      <c r="D18175" s="74" t="str">
        <f t="shared" si="567"/>
        <v>abr/2020</v>
      </c>
      <c r="E18175" s="264">
        <v>43937</v>
      </c>
      <c r="F18175" s="282" t="s">
        <v>5420</v>
      </c>
      <c r="G18175" s="282" t="s">
        <v>2229</v>
      </c>
      <c r="H18175" s="265" t="s">
        <v>5474</v>
      </c>
      <c r="I18175" s="265" t="s">
        <v>194</v>
      </c>
      <c r="J18175" s="266">
        <v>-5345.5</v>
      </c>
      <c r="K18175" s="83" t="str">
        <f>IFERROR(IFERROR(VLOOKUP(I18175,'DE-PARA'!B:D,3,0),VLOOKUP(I18175,'DE-PARA'!C:D,2,0)),"NÃO ENCONTRADO")</f>
        <v>Encargos sobre Folha de Pagamento</v>
      </c>
      <c r="L18175" s="50" t="str">
        <f>VLOOKUP(K18175,'Base -Receita-Despesa'!$B:$AS,1,FALSE)</f>
        <v>Encargos sobre Folha de Pagamento</v>
      </c>
    </row>
    <row r="18176" spans="1:12" x14ac:dyDescent="0.3">
      <c r="A18176" s="82" t="str">
        <f t="shared" si="568"/>
        <v>2020</v>
      </c>
      <c r="B18176" s="260" t="s">
        <v>2228</v>
      </c>
      <c r="C18176" s="261" t="s">
        <v>138</v>
      </c>
      <c r="D18176" s="74" t="str">
        <f t="shared" si="567"/>
        <v>abr/2020</v>
      </c>
      <c r="E18176" s="264">
        <v>43937</v>
      </c>
      <c r="F18176" s="282" t="s">
        <v>5420</v>
      </c>
      <c r="G18176" s="282" t="s">
        <v>2229</v>
      </c>
      <c r="H18176" s="265" t="s">
        <v>5474</v>
      </c>
      <c r="I18176" s="265" t="s">
        <v>562</v>
      </c>
      <c r="J18176" s="266">
        <v>-1430.99</v>
      </c>
      <c r="K18176" s="83" t="str">
        <f>IFERROR(IFERROR(VLOOKUP(I18176,'DE-PARA'!B:D,3,0),VLOOKUP(I18176,'DE-PARA'!C:D,2,0)),"NÃO ENCONTRADO")</f>
        <v>Outras Saídas</v>
      </c>
      <c r="L18176" s="50" t="str">
        <f>VLOOKUP(K18176,'Base -Receita-Despesa'!$B:$AS,1,FALSE)</f>
        <v>Outras Saídas</v>
      </c>
    </row>
    <row r="18177" spans="1:12" x14ac:dyDescent="0.3">
      <c r="A18177" s="82" t="str">
        <f t="shared" si="568"/>
        <v>2020</v>
      </c>
      <c r="B18177" s="260" t="s">
        <v>2228</v>
      </c>
      <c r="C18177" s="261" t="s">
        <v>138</v>
      </c>
      <c r="D18177" s="74" t="str">
        <f t="shared" si="567"/>
        <v>abr/2020</v>
      </c>
      <c r="E18177" s="264">
        <v>43937</v>
      </c>
      <c r="F18177" s="282" t="s">
        <v>5418</v>
      </c>
      <c r="G18177" s="282" t="s">
        <v>2229</v>
      </c>
      <c r="H18177" s="265" t="s">
        <v>5475</v>
      </c>
      <c r="I18177" s="265" t="s">
        <v>194</v>
      </c>
      <c r="J18177" s="266">
        <v>-23173.05</v>
      </c>
      <c r="K18177" s="83" t="str">
        <f>IFERROR(IFERROR(VLOOKUP(I18177,'DE-PARA'!B:D,3,0),VLOOKUP(I18177,'DE-PARA'!C:D,2,0)),"NÃO ENCONTRADO")</f>
        <v>Encargos sobre Folha de Pagamento</v>
      </c>
      <c r="L18177" s="50" t="str">
        <f>VLOOKUP(K18177,'Base -Receita-Despesa'!$B:$AS,1,FALSE)</f>
        <v>Encargos sobre Folha de Pagamento</v>
      </c>
    </row>
    <row r="18178" spans="1:12" x14ac:dyDescent="0.3">
      <c r="A18178" s="82" t="str">
        <f t="shared" si="568"/>
        <v>2020</v>
      </c>
      <c r="B18178" s="260" t="s">
        <v>2228</v>
      </c>
      <c r="C18178" s="261" t="s">
        <v>138</v>
      </c>
      <c r="D18178" s="74" t="str">
        <f t="shared" si="567"/>
        <v>abr/2020</v>
      </c>
      <c r="E18178" s="264">
        <v>43937</v>
      </c>
      <c r="F18178" s="282" t="s">
        <v>5418</v>
      </c>
      <c r="G18178" s="282" t="s">
        <v>2229</v>
      </c>
      <c r="H18178" s="265" t="s">
        <v>5475</v>
      </c>
      <c r="I18178" s="265" t="s">
        <v>562</v>
      </c>
      <c r="J18178" s="266">
        <v>-6316.97</v>
      </c>
      <c r="K18178" s="83" t="str">
        <f>IFERROR(IFERROR(VLOOKUP(I18178,'DE-PARA'!B:D,3,0),VLOOKUP(I18178,'DE-PARA'!C:D,2,0)),"NÃO ENCONTRADO")</f>
        <v>Outras Saídas</v>
      </c>
      <c r="L18178" s="50" t="str">
        <f>VLOOKUP(K18178,'Base -Receita-Despesa'!$B:$AS,1,FALSE)</f>
        <v>Outras Saídas</v>
      </c>
    </row>
    <row r="18179" spans="1:12" x14ac:dyDescent="0.3">
      <c r="A18179" s="82" t="str">
        <f t="shared" si="568"/>
        <v>2020</v>
      </c>
      <c r="B18179" s="260" t="s">
        <v>2228</v>
      </c>
      <c r="C18179" s="261" t="s">
        <v>138</v>
      </c>
      <c r="D18179" s="74" t="str">
        <f t="shared" si="567"/>
        <v>abr/2020</v>
      </c>
      <c r="E18179" s="264">
        <v>43937</v>
      </c>
      <c r="F18179" s="282" t="s">
        <v>5418</v>
      </c>
      <c r="G18179" s="282" t="s">
        <v>2229</v>
      </c>
      <c r="H18179" s="265" t="s">
        <v>5476</v>
      </c>
      <c r="I18179" s="265" t="s">
        <v>194</v>
      </c>
      <c r="J18179" s="265">
        <v>-152.58000000000001</v>
      </c>
      <c r="K18179" s="83" t="str">
        <f>IFERROR(IFERROR(VLOOKUP(I18179,'DE-PARA'!B:D,3,0),VLOOKUP(I18179,'DE-PARA'!C:D,2,0)),"NÃO ENCONTRADO")</f>
        <v>Encargos sobre Folha de Pagamento</v>
      </c>
      <c r="L18179" s="50" t="str">
        <f>VLOOKUP(K18179,'Base -Receita-Despesa'!$B:$AS,1,FALSE)</f>
        <v>Encargos sobre Folha de Pagamento</v>
      </c>
    </row>
    <row r="18180" spans="1:12" x14ac:dyDescent="0.3">
      <c r="A18180" s="82" t="str">
        <f t="shared" si="568"/>
        <v>2020</v>
      </c>
      <c r="B18180" s="260" t="s">
        <v>2228</v>
      </c>
      <c r="C18180" s="261" t="s">
        <v>138</v>
      </c>
      <c r="D18180" s="74" t="str">
        <f t="shared" ref="D18180:D18243" si="569">TEXT(E18180,"mmm/aaaa")</f>
        <v>abr/2020</v>
      </c>
      <c r="E18180" s="264">
        <v>43937</v>
      </c>
      <c r="F18180" s="282" t="s">
        <v>5418</v>
      </c>
      <c r="G18180" s="282" t="s">
        <v>2229</v>
      </c>
      <c r="H18180" s="265" t="s">
        <v>5476</v>
      </c>
      <c r="I18180" s="265" t="s">
        <v>562</v>
      </c>
      <c r="J18180" s="265">
        <v>-41.58</v>
      </c>
      <c r="K18180" s="83" t="str">
        <f>IFERROR(IFERROR(VLOOKUP(I18180,'DE-PARA'!B:D,3,0),VLOOKUP(I18180,'DE-PARA'!C:D,2,0)),"NÃO ENCONTRADO")</f>
        <v>Outras Saídas</v>
      </c>
      <c r="L18180" s="50" t="str">
        <f>VLOOKUP(K18180,'Base -Receita-Despesa'!$B:$AS,1,FALSE)</f>
        <v>Outras Saídas</v>
      </c>
    </row>
    <row r="18181" spans="1:12" x14ac:dyDescent="0.3">
      <c r="A18181" s="82" t="str">
        <f t="shared" si="568"/>
        <v>2020</v>
      </c>
      <c r="B18181" s="260" t="s">
        <v>2228</v>
      </c>
      <c r="C18181" s="261" t="s">
        <v>138</v>
      </c>
      <c r="D18181" s="74" t="str">
        <f t="shared" si="569"/>
        <v>abr/2020</v>
      </c>
      <c r="E18181" s="264">
        <v>43937</v>
      </c>
      <c r="F18181" s="282" t="s">
        <v>5418</v>
      </c>
      <c r="G18181" s="282" t="s">
        <v>2229</v>
      </c>
      <c r="H18181" s="265" t="s">
        <v>5477</v>
      </c>
      <c r="I18181" s="265" t="s">
        <v>194</v>
      </c>
      <c r="J18181" s="266">
        <v>-20642.599999999999</v>
      </c>
      <c r="K18181" s="83" t="str">
        <f>IFERROR(IFERROR(VLOOKUP(I18181,'DE-PARA'!B:D,3,0),VLOOKUP(I18181,'DE-PARA'!C:D,2,0)),"NÃO ENCONTRADO")</f>
        <v>Encargos sobre Folha de Pagamento</v>
      </c>
      <c r="L18181" s="50" t="str">
        <f>VLOOKUP(K18181,'Base -Receita-Despesa'!$B:$AS,1,FALSE)</f>
        <v>Encargos sobre Folha de Pagamento</v>
      </c>
    </row>
    <row r="18182" spans="1:12" x14ac:dyDescent="0.3">
      <c r="A18182" s="82" t="str">
        <f t="shared" si="568"/>
        <v>2020</v>
      </c>
      <c r="B18182" s="260" t="s">
        <v>2228</v>
      </c>
      <c r="C18182" s="261" t="s">
        <v>138</v>
      </c>
      <c r="D18182" s="74" t="str">
        <f t="shared" si="569"/>
        <v>abr/2020</v>
      </c>
      <c r="E18182" s="264">
        <v>43937</v>
      </c>
      <c r="F18182" s="282" t="s">
        <v>5145</v>
      </c>
      <c r="G18182" s="282" t="s">
        <v>2229</v>
      </c>
      <c r="H18182" s="265" t="s">
        <v>5477</v>
      </c>
      <c r="I18182" s="265" t="s">
        <v>562</v>
      </c>
      <c r="J18182" s="266">
        <v>-5526.02</v>
      </c>
      <c r="K18182" s="83" t="str">
        <f>IFERROR(IFERROR(VLOOKUP(I18182,'DE-PARA'!B:D,3,0),VLOOKUP(I18182,'DE-PARA'!C:D,2,0)),"NÃO ENCONTRADO")</f>
        <v>Outras Saídas</v>
      </c>
      <c r="L18182" s="50" t="str">
        <f>VLOOKUP(K18182,'Base -Receita-Despesa'!$B:$AS,1,FALSE)</f>
        <v>Outras Saídas</v>
      </c>
    </row>
    <row r="18183" spans="1:12" x14ac:dyDescent="0.3">
      <c r="A18183" s="82" t="str">
        <f t="shared" si="568"/>
        <v>2020</v>
      </c>
      <c r="B18183" s="260" t="s">
        <v>2228</v>
      </c>
      <c r="C18183" s="261" t="s">
        <v>138</v>
      </c>
      <c r="D18183" s="74" t="str">
        <f t="shared" si="569"/>
        <v>abr/2020</v>
      </c>
      <c r="E18183" s="264">
        <v>43937</v>
      </c>
      <c r="F18183" s="282">
        <v>3691</v>
      </c>
      <c r="G18183" s="282" t="s">
        <v>2229</v>
      </c>
      <c r="H18183" s="265" t="s">
        <v>2231</v>
      </c>
      <c r="I18183" s="265" t="s">
        <v>2185</v>
      </c>
      <c r="J18183" s="266">
        <v>-3793.39</v>
      </c>
      <c r="K18183" s="83" t="str">
        <f>IFERROR(IFERROR(VLOOKUP(I18183,'DE-PARA'!B:D,3,0),VLOOKUP(I18183,'DE-PARA'!C:D,2,0)),"NÃO ENCONTRADO")</f>
        <v>Materiais</v>
      </c>
      <c r="L18183" s="50" t="str">
        <f>VLOOKUP(K18183,'Base -Receita-Despesa'!$B:$AS,1,FALSE)</f>
        <v>Materiais</v>
      </c>
    </row>
    <row r="18184" spans="1:12" x14ac:dyDescent="0.3">
      <c r="A18184" s="82" t="str">
        <f t="shared" si="568"/>
        <v>2020</v>
      </c>
      <c r="B18184" s="260" t="s">
        <v>2228</v>
      </c>
      <c r="C18184" s="261" t="s">
        <v>138</v>
      </c>
      <c r="D18184" s="74" t="str">
        <f t="shared" si="569"/>
        <v>abr/2020</v>
      </c>
      <c r="E18184" s="264">
        <v>43937</v>
      </c>
      <c r="F18184" s="282">
        <v>19921</v>
      </c>
      <c r="G18184" s="282" t="s">
        <v>2229</v>
      </c>
      <c r="H18184" s="265" t="s">
        <v>3145</v>
      </c>
      <c r="I18184" s="265" t="s">
        <v>2181</v>
      </c>
      <c r="J18184" s="265">
        <v>-854.4</v>
      </c>
      <c r="K18184" s="83" t="str">
        <f>IFERROR(IFERROR(VLOOKUP(I18184,'DE-PARA'!B:D,3,0),VLOOKUP(I18184,'DE-PARA'!C:D,2,0)),"NÃO ENCONTRADO")</f>
        <v>Materiais</v>
      </c>
      <c r="L18184" s="50" t="str">
        <f>VLOOKUP(K18184,'Base -Receita-Despesa'!$B:$AS,1,FALSE)</f>
        <v>Materiais</v>
      </c>
    </row>
    <row r="18185" spans="1:12" x14ac:dyDescent="0.3">
      <c r="A18185" s="82" t="str">
        <f t="shared" si="568"/>
        <v>2020</v>
      </c>
      <c r="B18185" s="260" t="s">
        <v>2228</v>
      </c>
      <c r="C18185" s="261" t="s">
        <v>138</v>
      </c>
      <c r="D18185" s="74" t="str">
        <f t="shared" si="569"/>
        <v>abr/2020</v>
      </c>
      <c r="E18185" s="264">
        <v>43937</v>
      </c>
      <c r="F18185" s="282">
        <v>19922</v>
      </c>
      <c r="G18185" s="282" t="s">
        <v>2229</v>
      </c>
      <c r="H18185" s="265" t="s">
        <v>3145</v>
      </c>
      <c r="I18185" s="265" t="s">
        <v>2182</v>
      </c>
      <c r="J18185" s="266">
        <v>-2969.1</v>
      </c>
      <c r="K18185" s="83" t="str">
        <f>IFERROR(IFERROR(VLOOKUP(I18185,'DE-PARA'!B:D,3,0),VLOOKUP(I18185,'DE-PARA'!C:D,2,0)),"NÃO ENCONTRADO")</f>
        <v>Materiais</v>
      </c>
      <c r="L18185" s="50" t="str">
        <f>VLOOKUP(K18185,'Base -Receita-Despesa'!$B:$AS,1,FALSE)</f>
        <v>Materiais</v>
      </c>
    </row>
    <row r="18186" spans="1:12" x14ac:dyDescent="0.3">
      <c r="A18186" s="82" t="str">
        <f t="shared" si="568"/>
        <v>2020</v>
      </c>
      <c r="B18186" s="260" t="s">
        <v>2228</v>
      </c>
      <c r="C18186" s="261" t="s">
        <v>138</v>
      </c>
      <c r="D18186" s="74" t="str">
        <f t="shared" si="569"/>
        <v>abr/2020</v>
      </c>
      <c r="E18186" s="264">
        <v>43937</v>
      </c>
      <c r="F18186" s="282">
        <v>74869</v>
      </c>
      <c r="G18186" s="282" t="s">
        <v>2229</v>
      </c>
      <c r="H18186" s="265" t="s">
        <v>5203</v>
      </c>
      <c r="I18186" s="265" t="s">
        <v>2183</v>
      </c>
      <c r="J18186" s="266">
        <v>-7799.57</v>
      </c>
      <c r="K18186" s="83" t="str">
        <f>IFERROR(IFERROR(VLOOKUP(I18186,'DE-PARA'!B:D,3,0),VLOOKUP(I18186,'DE-PARA'!C:D,2,0)),"NÃO ENCONTRADO")</f>
        <v>Materiais</v>
      </c>
      <c r="L18186" s="50" t="str">
        <f>VLOOKUP(K18186,'Base -Receita-Despesa'!$B:$AS,1,FALSE)</f>
        <v>Materiais</v>
      </c>
    </row>
    <row r="18187" spans="1:12" x14ac:dyDescent="0.3">
      <c r="A18187" s="82" t="str">
        <f t="shared" si="568"/>
        <v>2020</v>
      </c>
      <c r="B18187" s="260" t="s">
        <v>2228</v>
      </c>
      <c r="C18187" s="261" t="s">
        <v>138</v>
      </c>
      <c r="D18187" s="74" t="str">
        <f t="shared" si="569"/>
        <v>abr/2020</v>
      </c>
      <c r="E18187" s="264">
        <v>43937</v>
      </c>
      <c r="F18187" s="282">
        <v>118466</v>
      </c>
      <c r="G18187" s="282" t="s">
        <v>2229</v>
      </c>
      <c r="H18187" s="265" t="s">
        <v>2602</v>
      </c>
      <c r="I18187" s="265" t="s">
        <v>2181</v>
      </c>
      <c r="J18187" s="266">
        <v>-1066.79</v>
      </c>
      <c r="K18187" s="83" t="str">
        <f>IFERROR(IFERROR(VLOOKUP(I18187,'DE-PARA'!B:D,3,0),VLOOKUP(I18187,'DE-PARA'!C:D,2,0)),"NÃO ENCONTRADO")</f>
        <v>Materiais</v>
      </c>
      <c r="L18187" s="50" t="str">
        <f>VLOOKUP(K18187,'Base -Receita-Despesa'!$B:$AS,1,FALSE)</f>
        <v>Materiais</v>
      </c>
    </row>
    <row r="18188" spans="1:12" x14ac:dyDescent="0.3">
      <c r="A18188" s="82" t="str">
        <f t="shared" si="568"/>
        <v>2020</v>
      </c>
      <c r="B18188" s="260" t="s">
        <v>2228</v>
      </c>
      <c r="C18188" s="261" t="s">
        <v>138</v>
      </c>
      <c r="D18188" s="74" t="str">
        <f t="shared" si="569"/>
        <v>abr/2020</v>
      </c>
      <c r="E18188" s="264">
        <v>43937</v>
      </c>
      <c r="F18188" s="282">
        <v>1195678</v>
      </c>
      <c r="G18188" s="282" t="s">
        <v>2284</v>
      </c>
      <c r="H18188" s="265" t="s">
        <v>5153</v>
      </c>
      <c r="I18188" s="265" t="s">
        <v>2182</v>
      </c>
      <c r="J18188" s="266">
        <v>-1822.09</v>
      </c>
      <c r="K18188" s="83" t="str">
        <f>IFERROR(IFERROR(VLOOKUP(I18188,'DE-PARA'!B:D,3,0),VLOOKUP(I18188,'DE-PARA'!C:D,2,0)),"NÃO ENCONTRADO")</f>
        <v>Materiais</v>
      </c>
      <c r="L18188" s="50" t="str">
        <f>VLOOKUP(K18188,'Base -Receita-Despesa'!$B:$AS,1,FALSE)</f>
        <v>Materiais</v>
      </c>
    </row>
    <row r="18189" spans="1:12" x14ac:dyDescent="0.3">
      <c r="A18189" s="82" t="str">
        <f t="shared" si="568"/>
        <v>2020</v>
      </c>
      <c r="B18189" s="260" t="s">
        <v>2228</v>
      </c>
      <c r="C18189" s="261" t="s">
        <v>138</v>
      </c>
      <c r="D18189" s="74" t="str">
        <f t="shared" si="569"/>
        <v>abr/2020</v>
      </c>
      <c r="E18189" s="264">
        <v>43937</v>
      </c>
      <c r="F18189" s="282" t="s">
        <v>5478</v>
      </c>
      <c r="G18189" s="282" t="s">
        <v>2229</v>
      </c>
      <c r="H18189" s="265" t="s">
        <v>180</v>
      </c>
      <c r="I18189" s="265" t="s">
        <v>181</v>
      </c>
      <c r="J18189" s="266">
        <v>-2784.75</v>
      </c>
      <c r="K18189" s="83" t="str">
        <f>IFERROR(IFERROR(VLOOKUP(I18189,'DE-PARA'!B:D,3,0),VLOOKUP(I18189,'DE-PARA'!C:D,2,0)),"NÃO ENCONTRADO")</f>
        <v>Serviços</v>
      </c>
      <c r="L18189" s="50" t="str">
        <f>VLOOKUP(K18189,'Base -Receita-Despesa'!$B:$AS,1,FALSE)</f>
        <v>Serviços</v>
      </c>
    </row>
    <row r="18190" spans="1:12" x14ac:dyDescent="0.3">
      <c r="A18190" s="82" t="str">
        <f t="shared" si="568"/>
        <v>2020</v>
      </c>
      <c r="B18190" s="260" t="s">
        <v>2228</v>
      </c>
      <c r="C18190" s="261" t="s">
        <v>138</v>
      </c>
      <c r="D18190" s="74" t="str">
        <f t="shared" si="569"/>
        <v>abr/2020</v>
      </c>
      <c r="E18190" s="264">
        <v>43937</v>
      </c>
      <c r="F18190" s="282" t="s">
        <v>5478</v>
      </c>
      <c r="G18190" s="282" t="s">
        <v>2229</v>
      </c>
      <c r="H18190" s="265" t="s">
        <v>180</v>
      </c>
      <c r="I18190" s="265" t="s">
        <v>562</v>
      </c>
      <c r="J18190" s="265">
        <v>-745.47</v>
      </c>
      <c r="K18190" s="83" t="str">
        <f>IFERROR(IFERROR(VLOOKUP(I18190,'DE-PARA'!B:D,3,0),VLOOKUP(I18190,'DE-PARA'!C:D,2,0)),"NÃO ENCONTRADO")</f>
        <v>Outras Saídas</v>
      </c>
      <c r="L18190" s="50" t="str">
        <f>VLOOKUP(K18190,'Base -Receita-Despesa'!$B:$AS,1,FALSE)</f>
        <v>Outras Saídas</v>
      </c>
    </row>
    <row r="18191" spans="1:12" x14ac:dyDescent="0.3">
      <c r="A18191" s="82" t="str">
        <f t="shared" si="568"/>
        <v>2020</v>
      </c>
      <c r="B18191" s="260" t="s">
        <v>2228</v>
      </c>
      <c r="C18191" s="261" t="s">
        <v>138</v>
      </c>
      <c r="D18191" s="74" t="str">
        <f t="shared" si="569"/>
        <v>abr/2020</v>
      </c>
      <c r="E18191" s="264">
        <v>43937</v>
      </c>
      <c r="F18191" s="282" t="s">
        <v>5479</v>
      </c>
      <c r="G18191" s="282" t="s">
        <v>2229</v>
      </c>
      <c r="H18191" s="265" t="s">
        <v>4768</v>
      </c>
      <c r="I18191" s="265" t="s">
        <v>118</v>
      </c>
      <c r="J18191" s="266">
        <v>-16143.05</v>
      </c>
      <c r="K18191" s="83" t="str">
        <f>IFERROR(IFERROR(VLOOKUP(I18191,'DE-PARA'!B:D,3,0),VLOOKUP(I18191,'DE-PARA'!C:D,2,0)),"NÃO ENCONTRADO")</f>
        <v>Serviços</v>
      </c>
      <c r="L18191" s="50" t="str">
        <f>VLOOKUP(K18191,'Base -Receita-Despesa'!$B:$AS,1,FALSE)</f>
        <v>Serviços</v>
      </c>
    </row>
    <row r="18192" spans="1:12" x14ac:dyDescent="0.3">
      <c r="A18192" s="82" t="str">
        <f t="shared" si="568"/>
        <v>2020</v>
      </c>
      <c r="B18192" s="260" t="s">
        <v>2228</v>
      </c>
      <c r="C18192" s="261" t="s">
        <v>138</v>
      </c>
      <c r="D18192" s="74" t="str">
        <f t="shared" si="569"/>
        <v>abr/2020</v>
      </c>
      <c r="E18192" s="264">
        <v>43937</v>
      </c>
      <c r="F18192" s="282" t="s">
        <v>5479</v>
      </c>
      <c r="G18192" s="282" t="s">
        <v>2229</v>
      </c>
      <c r="H18192" s="265" t="s">
        <v>4768</v>
      </c>
      <c r="I18192" s="265" t="s">
        <v>562</v>
      </c>
      <c r="J18192" s="266">
        <v>-4321.49</v>
      </c>
      <c r="K18192" s="83" t="str">
        <f>IFERROR(IFERROR(VLOOKUP(I18192,'DE-PARA'!B:D,3,0),VLOOKUP(I18192,'DE-PARA'!C:D,2,0)),"NÃO ENCONTRADO")</f>
        <v>Outras Saídas</v>
      </c>
      <c r="L18192" s="50" t="str">
        <f>VLOOKUP(K18192,'Base -Receita-Despesa'!$B:$AS,1,FALSE)</f>
        <v>Outras Saídas</v>
      </c>
    </row>
    <row r="18193" spans="1:12" x14ac:dyDescent="0.3">
      <c r="A18193" s="82" t="str">
        <f t="shared" si="568"/>
        <v>2020</v>
      </c>
      <c r="B18193" s="260" t="s">
        <v>2228</v>
      </c>
      <c r="C18193" s="261" t="s">
        <v>138</v>
      </c>
      <c r="D18193" s="74" t="str">
        <f t="shared" si="569"/>
        <v>abr/2020</v>
      </c>
      <c r="E18193" s="264">
        <v>43937</v>
      </c>
      <c r="F18193" s="282" t="s">
        <v>4358</v>
      </c>
      <c r="G18193" s="282" t="s">
        <v>2229</v>
      </c>
      <c r="H18193" s="265" t="s">
        <v>4753</v>
      </c>
      <c r="I18193" s="265" t="s">
        <v>2176</v>
      </c>
      <c r="J18193" s="266">
        <v>-21865.35</v>
      </c>
      <c r="K18193" s="83" t="str">
        <f>IFERROR(IFERROR(VLOOKUP(I18193,'DE-PARA'!B:D,3,0),VLOOKUP(I18193,'DE-PARA'!C:D,2,0)),"NÃO ENCONTRADO")</f>
        <v>Pessoal</v>
      </c>
      <c r="L18193" s="50" t="str">
        <f>VLOOKUP(K18193,'Base -Receita-Despesa'!$B:$AS,1,FALSE)</f>
        <v>Pessoal</v>
      </c>
    </row>
    <row r="18194" spans="1:12" x14ac:dyDescent="0.3">
      <c r="A18194" s="82" t="str">
        <f t="shared" si="568"/>
        <v>2020</v>
      </c>
      <c r="B18194" s="260" t="s">
        <v>2228</v>
      </c>
      <c r="C18194" s="261" t="s">
        <v>138</v>
      </c>
      <c r="D18194" s="74" t="str">
        <f t="shared" si="569"/>
        <v>abr/2020</v>
      </c>
      <c r="E18194" s="264">
        <v>43937</v>
      </c>
      <c r="F18194" s="282" t="s">
        <v>4358</v>
      </c>
      <c r="G18194" s="282" t="s">
        <v>2229</v>
      </c>
      <c r="H18194" s="265" t="s">
        <v>4753</v>
      </c>
      <c r="I18194" s="265" t="s">
        <v>562</v>
      </c>
      <c r="J18194" s="266">
        <v>-5853.35</v>
      </c>
      <c r="K18194" s="83" t="str">
        <f>IFERROR(IFERROR(VLOOKUP(I18194,'DE-PARA'!B:D,3,0),VLOOKUP(I18194,'DE-PARA'!C:D,2,0)),"NÃO ENCONTRADO")</f>
        <v>Outras Saídas</v>
      </c>
      <c r="L18194" s="50" t="str">
        <f>VLOOKUP(K18194,'Base -Receita-Despesa'!$B:$AS,1,FALSE)</f>
        <v>Outras Saídas</v>
      </c>
    </row>
    <row r="18195" spans="1:12" x14ac:dyDescent="0.3">
      <c r="A18195" s="82" t="str">
        <f t="shared" si="568"/>
        <v>2020</v>
      </c>
      <c r="B18195" s="260" t="s">
        <v>2228</v>
      </c>
      <c r="C18195" s="261" t="s">
        <v>138</v>
      </c>
      <c r="D18195" s="74" t="str">
        <f t="shared" si="569"/>
        <v>abr/2020</v>
      </c>
      <c r="E18195" s="264">
        <v>43937</v>
      </c>
      <c r="F18195" s="282" t="s">
        <v>3547</v>
      </c>
      <c r="G18195" s="282" t="s">
        <v>2229</v>
      </c>
      <c r="H18195" s="265" t="s">
        <v>4753</v>
      </c>
      <c r="I18195" s="265" t="s">
        <v>2176</v>
      </c>
      <c r="J18195" s="266">
        <v>-28279.35</v>
      </c>
      <c r="K18195" s="83" t="str">
        <f>IFERROR(IFERROR(VLOOKUP(I18195,'DE-PARA'!B:D,3,0),VLOOKUP(I18195,'DE-PARA'!C:D,2,0)),"NÃO ENCONTRADO")</f>
        <v>Pessoal</v>
      </c>
      <c r="L18195" s="50" t="str">
        <f>VLOOKUP(K18195,'Base -Receita-Despesa'!$B:$AS,1,FALSE)</f>
        <v>Pessoal</v>
      </c>
    </row>
    <row r="18196" spans="1:12" x14ac:dyDescent="0.3">
      <c r="A18196" s="82" t="str">
        <f t="shared" si="568"/>
        <v>2020</v>
      </c>
      <c r="B18196" s="260" t="s">
        <v>2228</v>
      </c>
      <c r="C18196" s="261" t="s">
        <v>138</v>
      </c>
      <c r="D18196" s="74" t="str">
        <f t="shared" si="569"/>
        <v>abr/2020</v>
      </c>
      <c r="E18196" s="264">
        <v>43937</v>
      </c>
      <c r="F18196" s="282" t="s">
        <v>3547</v>
      </c>
      <c r="G18196" s="282" t="s">
        <v>2229</v>
      </c>
      <c r="H18196" s="265" t="s">
        <v>4753</v>
      </c>
      <c r="I18196" s="265" t="s">
        <v>562</v>
      </c>
      <c r="J18196" s="266">
        <v>-7570.38</v>
      </c>
      <c r="K18196" s="83" t="str">
        <f>IFERROR(IFERROR(VLOOKUP(I18196,'DE-PARA'!B:D,3,0),VLOOKUP(I18196,'DE-PARA'!C:D,2,0)),"NÃO ENCONTRADO")</f>
        <v>Outras Saídas</v>
      </c>
      <c r="L18196" s="50" t="str">
        <f>VLOOKUP(K18196,'Base -Receita-Despesa'!$B:$AS,1,FALSE)</f>
        <v>Outras Saídas</v>
      </c>
    </row>
    <row r="18197" spans="1:12" x14ac:dyDescent="0.3">
      <c r="A18197" s="82" t="str">
        <f t="shared" si="568"/>
        <v>2020</v>
      </c>
      <c r="B18197" s="260" t="s">
        <v>2228</v>
      </c>
      <c r="C18197" s="261" t="s">
        <v>138</v>
      </c>
      <c r="D18197" s="74" t="str">
        <f t="shared" si="569"/>
        <v>abr/2020</v>
      </c>
      <c r="E18197" s="264">
        <v>43937</v>
      </c>
      <c r="F18197" s="282" t="s">
        <v>5480</v>
      </c>
      <c r="G18197" s="282" t="s">
        <v>2229</v>
      </c>
      <c r="H18197" s="265" t="s">
        <v>4753</v>
      </c>
      <c r="I18197" s="265" t="s">
        <v>2176</v>
      </c>
      <c r="J18197" s="266">
        <v>-8740</v>
      </c>
      <c r="K18197" s="83" t="str">
        <f>IFERROR(IFERROR(VLOOKUP(I18197,'DE-PARA'!B:D,3,0),VLOOKUP(I18197,'DE-PARA'!C:D,2,0)),"NÃO ENCONTRADO")</f>
        <v>Pessoal</v>
      </c>
      <c r="L18197" s="50" t="str">
        <f>VLOOKUP(K18197,'Base -Receita-Despesa'!$B:$AS,1,FALSE)</f>
        <v>Pessoal</v>
      </c>
    </row>
    <row r="18198" spans="1:12" x14ac:dyDescent="0.3">
      <c r="A18198" s="82" t="str">
        <f t="shared" si="568"/>
        <v>2020</v>
      </c>
      <c r="B18198" s="260" t="s">
        <v>2228</v>
      </c>
      <c r="C18198" s="261" t="s">
        <v>138</v>
      </c>
      <c r="D18198" s="74" t="str">
        <f t="shared" si="569"/>
        <v>abr/2020</v>
      </c>
      <c r="E18198" s="264">
        <v>43937</v>
      </c>
      <c r="F18198" s="282" t="s">
        <v>5480</v>
      </c>
      <c r="G18198" s="282" t="s">
        <v>2229</v>
      </c>
      <c r="H18198" s="265" t="s">
        <v>4753</v>
      </c>
      <c r="I18198" s="265" t="s">
        <v>562</v>
      </c>
      <c r="J18198" s="266">
        <v>-2339.69</v>
      </c>
      <c r="K18198" s="83" t="str">
        <f>IFERROR(IFERROR(VLOOKUP(I18198,'DE-PARA'!B:D,3,0),VLOOKUP(I18198,'DE-PARA'!C:D,2,0)),"NÃO ENCONTRADO")</f>
        <v>Outras Saídas</v>
      </c>
      <c r="L18198" s="50" t="str">
        <f>VLOOKUP(K18198,'Base -Receita-Despesa'!$B:$AS,1,FALSE)</f>
        <v>Outras Saídas</v>
      </c>
    </row>
    <row r="18199" spans="1:12" x14ac:dyDescent="0.3">
      <c r="A18199" s="82" t="str">
        <f t="shared" si="568"/>
        <v>2020</v>
      </c>
      <c r="B18199" s="260" t="s">
        <v>2228</v>
      </c>
      <c r="C18199" s="261" t="s">
        <v>138</v>
      </c>
      <c r="D18199" s="74" t="str">
        <f t="shared" si="569"/>
        <v>abr/2020</v>
      </c>
      <c r="E18199" s="264">
        <v>43937</v>
      </c>
      <c r="F18199" s="282" t="s">
        <v>5481</v>
      </c>
      <c r="G18199" s="282" t="s">
        <v>2229</v>
      </c>
      <c r="H18199" s="265" t="s">
        <v>4736</v>
      </c>
      <c r="I18199" s="265" t="s">
        <v>179</v>
      </c>
      <c r="J18199" s="266">
        <v>-2827.31</v>
      </c>
      <c r="K18199" s="83" t="str">
        <f>IFERROR(IFERROR(VLOOKUP(I18199,'DE-PARA'!B:D,3,0),VLOOKUP(I18199,'DE-PARA'!C:D,2,0)),"NÃO ENCONTRADO")</f>
        <v>Serviços</v>
      </c>
      <c r="L18199" s="50" t="str">
        <f>VLOOKUP(K18199,'Base -Receita-Despesa'!$B:$AS,1,FALSE)</f>
        <v>Serviços</v>
      </c>
    </row>
    <row r="18200" spans="1:12" x14ac:dyDescent="0.3">
      <c r="A18200" s="82" t="str">
        <f t="shared" si="568"/>
        <v>2020</v>
      </c>
      <c r="B18200" s="260" t="s">
        <v>2228</v>
      </c>
      <c r="C18200" s="261" t="s">
        <v>138</v>
      </c>
      <c r="D18200" s="74" t="str">
        <f t="shared" si="569"/>
        <v>abr/2020</v>
      </c>
      <c r="E18200" s="264">
        <v>43937</v>
      </c>
      <c r="F18200" s="282" t="s">
        <v>5481</v>
      </c>
      <c r="G18200" s="282" t="s">
        <v>2229</v>
      </c>
      <c r="H18200" s="265" t="s">
        <v>4736</v>
      </c>
      <c r="I18200" s="265" t="s">
        <v>562</v>
      </c>
      <c r="J18200" s="265">
        <v>-756.86</v>
      </c>
      <c r="K18200" s="83" t="str">
        <f>IFERROR(IFERROR(VLOOKUP(I18200,'DE-PARA'!B:D,3,0),VLOOKUP(I18200,'DE-PARA'!C:D,2,0)),"NÃO ENCONTRADO")</f>
        <v>Outras Saídas</v>
      </c>
      <c r="L18200" s="50" t="str">
        <f>VLOOKUP(K18200,'Base -Receita-Despesa'!$B:$AS,1,FALSE)</f>
        <v>Outras Saídas</v>
      </c>
    </row>
    <row r="18201" spans="1:12" x14ac:dyDescent="0.3">
      <c r="A18201" s="82" t="str">
        <f t="shared" si="568"/>
        <v>2020</v>
      </c>
      <c r="B18201" s="260" t="s">
        <v>2228</v>
      </c>
      <c r="C18201" s="261" t="s">
        <v>138</v>
      </c>
      <c r="D18201" s="74" t="str">
        <f t="shared" si="569"/>
        <v>abr/2020</v>
      </c>
      <c r="E18201" s="264">
        <v>43937</v>
      </c>
      <c r="F18201" s="282" t="s">
        <v>5482</v>
      </c>
      <c r="G18201" s="282" t="s">
        <v>2229</v>
      </c>
      <c r="H18201" s="265" t="s">
        <v>4736</v>
      </c>
      <c r="I18201" s="265" t="s">
        <v>188</v>
      </c>
      <c r="J18201" s="266">
        <v>-1676.24</v>
      </c>
      <c r="K18201" s="83" t="str">
        <f>IFERROR(IFERROR(VLOOKUP(I18201,'DE-PARA'!B:D,3,0),VLOOKUP(I18201,'DE-PARA'!C:D,2,0)),"NÃO ENCONTRADO")</f>
        <v>Serviços</v>
      </c>
      <c r="L18201" s="50" t="str">
        <f>VLOOKUP(K18201,'Base -Receita-Despesa'!$B:$AS,1,FALSE)</f>
        <v>Serviços</v>
      </c>
    </row>
    <row r="18202" spans="1:12" x14ac:dyDescent="0.3">
      <c r="A18202" s="82" t="str">
        <f t="shared" si="568"/>
        <v>2020</v>
      </c>
      <c r="B18202" s="260" t="s">
        <v>2228</v>
      </c>
      <c r="C18202" s="261" t="s">
        <v>138</v>
      </c>
      <c r="D18202" s="74" t="str">
        <f t="shared" si="569"/>
        <v>abr/2020</v>
      </c>
      <c r="E18202" s="264">
        <v>43937</v>
      </c>
      <c r="F18202" s="282" t="s">
        <v>5482</v>
      </c>
      <c r="G18202" s="282" t="s">
        <v>2229</v>
      </c>
      <c r="H18202" s="265" t="s">
        <v>4736</v>
      </c>
      <c r="I18202" s="265" t="s">
        <v>562</v>
      </c>
      <c r="J18202" s="265">
        <v>-448.72</v>
      </c>
      <c r="K18202" s="83" t="str">
        <f>IFERROR(IFERROR(VLOOKUP(I18202,'DE-PARA'!B:D,3,0),VLOOKUP(I18202,'DE-PARA'!C:D,2,0)),"NÃO ENCONTRADO")</f>
        <v>Outras Saídas</v>
      </c>
      <c r="L18202" s="50" t="str">
        <f>VLOOKUP(K18202,'Base -Receita-Despesa'!$B:$AS,1,FALSE)</f>
        <v>Outras Saídas</v>
      </c>
    </row>
    <row r="18203" spans="1:12" x14ac:dyDescent="0.3">
      <c r="A18203" s="82" t="str">
        <f t="shared" si="568"/>
        <v>2020</v>
      </c>
      <c r="B18203" s="260" t="s">
        <v>2228</v>
      </c>
      <c r="C18203" s="261" t="s">
        <v>138</v>
      </c>
      <c r="D18203" s="74" t="str">
        <f t="shared" si="569"/>
        <v>abr/2020</v>
      </c>
      <c r="E18203" s="264">
        <v>43937</v>
      </c>
      <c r="F18203" s="282" t="s">
        <v>3033</v>
      </c>
      <c r="G18203" s="282" t="s">
        <v>2229</v>
      </c>
      <c r="H18203" s="265" t="s">
        <v>4736</v>
      </c>
      <c r="I18203" s="265" t="s">
        <v>188</v>
      </c>
      <c r="J18203" s="266">
        <v>-2805</v>
      </c>
      <c r="K18203" s="83" t="str">
        <f>IFERROR(IFERROR(VLOOKUP(I18203,'DE-PARA'!B:D,3,0),VLOOKUP(I18203,'DE-PARA'!C:D,2,0)),"NÃO ENCONTRADO")</f>
        <v>Serviços</v>
      </c>
      <c r="L18203" s="50" t="str">
        <f>VLOOKUP(K18203,'Base -Receita-Despesa'!$B:$AS,1,FALSE)</f>
        <v>Serviços</v>
      </c>
    </row>
    <row r="18204" spans="1:12" x14ac:dyDescent="0.3">
      <c r="A18204" s="82" t="str">
        <f t="shared" si="568"/>
        <v>2020</v>
      </c>
      <c r="B18204" s="260" t="s">
        <v>2228</v>
      </c>
      <c r="C18204" s="261" t="s">
        <v>138</v>
      </c>
      <c r="D18204" s="74" t="str">
        <f t="shared" si="569"/>
        <v>abr/2020</v>
      </c>
      <c r="E18204" s="264">
        <v>43937</v>
      </c>
      <c r="F18204" s="282" t="s">
        <v>3033</v>
      </c>
      <c r="G18204" s="282" t="s">
        <v>2229</v>
      </c>
      <c r="H18204" s="265" t="s">
        <v>4736</v>
      </c>
      <c r="I18204" s="265" t="s">
        <v>562</v>
      </c>
      <c r="J18204" s="265">
        <v>-750.89</v>
      </c>
      <c r="K18204" s="83" t="str">
        <f>IFERROR(IFERROR(VLOOKUP(I18204,'DE-PARA'!B:D,3,0),VLOOKUP(I18204,'DE-PARA'!C:D,2,0)),"NÃO ENCONTRADO")</f>
        <v>Outras Saídas</v>
      </c>
      <c r="L18204" s="50" t="str">
        <f>VLOOKUP(K18204,'Base -Receita-Despesa'!$B:$AS,1,FALSE)</f>
        <v>Outras Saídas</v>
      </c>
    </row>
    <row r="18205" spans="1:12" x14ac:dyDescent="0.3">
      <c r="A18205" s="82" t="str">
        <f t="shared" si="568"/>
        <v>2020</v>
      </c>
      <c r="B18205" s="260" t="s">
        <v>2228</v>
      </c>
      <c r="C18205" s="261" t="s">
        <v>138</v>
      </c>
      <c r="D18205" s="74" t="str">
        <f t="shared" si="569"/>
        <v>abr/2020</v>
      </c>
      <c r="E18205" s="264">
        <v>43937</v>
      </c>
      <c r="F18205" s="282" t="s">
        <v>5483</v>
      </c>
      <c r="G18205" s="282" t="s">
        <v>2229</v>
      </c>
      <c r="H18205" s="265" t="s">
        <v>180</v>
      </c>
      <c r="I18205" s="265" t="s">
        <v>181</v>
      </c>
      <c r="J18205" s="266">
        <v>-2784.75</v>
      </c>
      <c r="K18205" s="83" t="str">
        <f>IFERROR(IFERROR(VLOOKUP(I18205,'DE-PARA'!B:D,3,0),VLOOKUP(I18205,'DE-PARA'!C:D,2,0)),"NÃO ENCONTRADO")</f>
        <v>Serviços</v>
      </c>
      <c r="L18205" s="50" t="str">
        <f>VLOOKUP(K18205,'Base -Receita-Despesa'!$B:$AS,1,FALSE)</f>
        <v>Serviços</v>
      </c>
    </row>
    <row r="18206" spans="1:12" x14ac:dyDescent="0.3">
      <c r="A18206" s="82" t="str">
        <f t="shared" si="568"/>
        <v>2020</v>
      </c>
      <c r="B18206" s="260" t="s">
        <v>2228</v>
      </c>
      <c r="C18206" s="261" t="s">
        <v>138</v>
      </c>
      <c r="D18206" s="74" t="str">
        <f t="shared" si="569"/>
        <v>abr/2020</v>
      </c>
      <c r="E18206" s="264">
        <v>43937</v>
      </c>
      <c r="F18206" s="282" t="s">
        <v>5483</v>
      </c>
      <c r="G18206" s="282" t="s">
        <v>2229</v>
      </c>
      <c r="H18206" s="265" t="s">
        <v>180</v>
      </c>
      <c r="I18206" s="265" t="s">
        <v>562</v>
      </c>
      <c r="J18206" s="265">
        <v>-759.12</v>
      </c>
      <c r="K18206" s="83" t="str">
        <f>IFERROR(IFERROR(VLOOKUP(I18206,'DE-PARA'!B:D,3,0),VLOOKUP(I18206,'DE-PARA'!C:D,2,0)),"NÃO ENCONTRADO")</f>
        <v>Outras Saídas</v>
      </c>
      <c r="L18206" s="50" t="str">
        <f>VLOOKUP(K18206,'Base -Receita-Despesa'!$B:$AS,1,FALSE)</f>
        <v>Outras Saídas</v>
      </c>
    </row>
    <row r="18207" spans="1:12" x14ac:dyDescent="0.3">
      <c r="A18207" s="82" t="str">
        <f t="shared" si="568"/>
        <v>2020</v>
      </c>
      <c r="B18207" s="260" t="s">
        <v>2228</v>
      </c>
      <c r="C18207" s="261" t="s">
        <v>138</v>
      </c>
      <c r="D18207" s="74" t="str">
        <f t="shared" si="569"/>
        <v>abr/2020</v>
      </c>
      <c r="E18207" s="264">
        <v>43937</v>
      </c>
      <c r="F18207" s="282" t="s">
        <v>5484</v>
      </c>
      <c r="G18207" s="282" t="s">
        <v>2229</v>
      </c>
      <c r="H18207" s="265" t="s">
        <v>4768</v>
      </c>
      <c r="I18207" s="265" t="s">
        <v>118</v>
      </c>
      <c r="J18207" s="266">
        <v>-16026.85</v>
      </c>
      <c r="K18207" s="83" t="str">
        <f>IFERROR(IFERROR(VLOOKUP(I18207,'DE-PARA'!B:D,3,0),VLOOKUP(I18207,'DE-PARA'!C:D,2,0)),"NÃO ENCONTRADO")</f>
        <v>Serviços</v>
      </c>
      <c r="L18207" s="50" t="str">
        <f>VLOOKUP(K18207,'Base -Receita-Despesa'!$B:$AS,1,FALSE)</f>
        <v>Serviços</v>
      </c>
    </row>
    <row r="18208" spans="1:12" x14ac:dyDescent="0.3">
      <c r="A18208" s="82" t="str">
        <f t="shared" si="568"/>
        <v>2020</v>
      </c>
      <c r="B18208" s="260" t="s">
        <v>2228</v>
      </c>
      <c r="C18208" s="261" t="s">
        <v>138</v>
      </c>
      <c r="D18208" s="74" t="str">
        <f t="shared" si="569"/>
        <v>abr/2020</v>
      </c>
      <c r="E18208" s="264">
        <v>43937</v>
      </c>
      <c r="F18208" s="282" t="s">
        <v>5484</v>
      </c>
      <c r="G18208" s="282" t="s">
        <v>2229</v>
      </c>
      <c r="H18208" s="265" t="s">
        <v>4768</v>
      </c>
      <c r="I18208" s="265" t="s">
        <v>562</v>
      </c>
      <c r="J18208" s="266">
        <v>-4368.91</v>
      </c>
      <c r="K18208" s="83" t="str">
        <f>IFERROR(IFERROR(VLOOKUP(I18208,'DE-PARA'!B:D,3,0),VLOOKUP(I18208,'DE-PARA'!C:D,2,0)),"NÃO ENCONTRADO")</f>
        <v>Outras Saídas</v>
      </c>
      <c r="L18208" s="50" t="str">
        <f>VLOOKUP(K18208,'Base -Receita-Despesa'!$B:$AS,1,FALSE)</f>
        <v>Outras Saídas</v>
      </c>
    </row>
    <row r="18209" spans="1:12" x14ac:dyDescent="0.3">
      <c r="A18209" s="82" t="str">
        <f t="shared" si="568"/>
        <v>2020</v>
      </c>
      <c r="B18209" s="260" t="s">
        <v>2228</v>
      </c>
      <c r="C18209" s="261" t="s">
        <v>138</v>
      </c>
      <c r="D18209" s="74" t="str">
        <f t="shared" si="569"/>
        <v>abr/2020</v>
      </c>
      <c r="E18209" s="264">
        <v>43937</v>
      </c>
      <c r="F18209" s="282" t="s">
        <v>5485</v>
      </c>
      <c r="G18209" s="282" t="s">
        <v>2229</v>
      </c>
      <c r="H18209" s="265" t="s">
        <v>4753</v>
      </c>
      <c r="I18209" s="265" t="s">
        <v>2176</v>
      </c>
      <c r="J18209" s="266">
        <v>-2422.87</v>
      </c>
      <c r="K18209" s="83" t="str">
        <f>IFERROR(IFERROR(VLOOKUP(I18209,'DE-PARA'!B:D,3,0),VLOOKUP(I18209,'DE-PARA'!C:D,2,0)),"NÃO ENCONTRADO")</f>
        <v>Pessoal</v>
      </c>
      <c r="L18209" s="50" t="str">
        <f>VLOOKUP(K18209,'Base -Receita-Despesa'!$B:$AS,1,FALSE)</f>
        <v>Pessoal</v>
      </c>
    </row>
    <row r="18210" spans="1:12" x14ac:dyDescent="0.3">
      <c r="A18210" s="82" t="str">
        <f t="shared" si="568"/>
        <v>2020</v>
      </c>
      <c r="B18210" s="260" t="s">
        <v>2228</v>
      </c>
      <c r="C18210" s="261" t="s">
        <v>138</v>
      </c>
      <c r="D18210" s="74" t="str">
        <f t="shared" si="569"/>
        <v>abr/2020</v>
      </c>
      <c r="E18210" s="264">
        <v>43937</v>
      </c>
      <c r="F18210" s="282" t="s">
        <v>5485</v>
      </c>
      <c r="G18210" s="282" t="s">
        <v>2229</v>
      </c>
      <c r="H18210" s="265" t="s">
        <v>4753</v>
      </c>
      <c r="I18210" s="265" t="s">
        <v>562</v>
      </c>
      <c r="J18210" s="265">
        <v>-660.47</v>
      </c>
      <c r="K18210" s="83" t="str">
        <f>IFERROR(IFERROR(VLOOKUP(I18210,'DE-PARA'!B:D,3,0),VLOOKUP(I18210,'DE-PARA'!C:D,2,0)),"NÃO ENCONTRADO")</f>
        <v>Outras Saídas</v>
      </c>
      <c r="L18210" s="50" t="str">
        <f>VLOOKUP(K18210,'Base -Receita-Despesa'!$B:$AS,1,FALSE)</f>
        <v>Outras Saídas</v>
      </c>
    </row>
    <row r="18211" spans="1:12" x14ac:dyDescent="0.3">
      <c r="A18211" s="82" t="str">
        <f t="shared" si="568"/>
        <v>2020</v>
      </c>
      <c r="B18211" s="260" t="s">
        <v>2228</v>
      </c>
      <c r="C18211" s="261" t="s">
        <v>138</v>
      </c>
      <c r="D18211" s="74" t="str">
        <f t="shared" si="569"/>
        <v>abr/2020</v>
      </c>
      <c r="E18211" s="264">
        <v>43937</v>
      </c>
      <c r="F18211" s="282" t="s">
        <v>3540</v>
      </c>
      <c r="G18211" s="282" t="s">
        <v>2229</v>
      </c>
      <c r="H18211" s="265" t="s">
        <v>4753</v>
      </c>
      <c r="I18211" s="265" t="s">
        <v>2176</v>
      </c>
      <c r="J18211" s="266">
        <v>-10648.64</v>
      </c>
      <c r="K18211" s="83" t="str">
        <f>IFERROR(IFERROR(VLOOKUP(I18211,'DE-PARA'!B:D,3,0),VLOOKUP(I18211,'DE-PARA'!C:D,2,0)),"NÃO ENCONTRADO")</f>
        <v>Pessoal</v>
      </c>
      <c r="L18211" s="50" t="str">
        <f>VLOOKUP(K18211,'Base -Receita-Despesa'!$B:$AS,1,FALSE)</f>
        <v>Pessoal</v>
      </c>
    </row>
    <row r="18212" spans="1:12" x14ac:dyDescent="0.3">
      <c r="A18212" s="82" t="str">
        <f t="shared" si="568"/>
        <v>2020</v>
      </c>
      <c r="B18212" s="260" t="s">
        <v>2228</v>
      </c>
      <c r="C18212" s="261" t="s">
        <v>138</v>
      </c>
      <c r="D18212" s="74" t="str">
        <f t="shared" si="569"/>
        <v>abr/2020</v>
      </c>
      <c r="E18212" s="264">
        <v>43937</v>
      </c>
      <c r="F18212" s="282" t="s">
        <v>3540</v>
      </c>
      <c r="G18212" s="282" t="s">
        <v>2229</v>
      </c>
      <c r="H18212" s="265" t="s">
        <v>4753</v>
      </c>
      <c r="I18212" s="265" t="s">
        <v>562</v>
      </c>
      <c r="J18212" s="266">
        <v>-2902.81</v>
      </c>
      <c r="K18212" s="83" t="str">
        <f>IFERROR(IFERROR(VLOOKUP(I18212,'DE-PARA'!B:D,3,0),VLOOKUP(I18212,'DE-PARA'!C:D,2,0)),"NÃO ENCONTRADO")</f>
        <v>Outras Saídas</v>
      </c>
      <c r="L18212" s="50" t="str">
        <f>VLOOKUP(K18212,'Base -Receita-Despesa'!$B:$AS,1,FALSE)</f>
        <v>Outras Saídas</v>
      </c>
    </row>
    <row r="18213" spans="1:12" x14ac:dyDescent="0.3">
      <c r="A18213" s="82" t="str">
        <f t="shared" si="568"/>
        <v>2020</v>
      </c>
      <c r="B18213" s="260" t="s">
        <v>2228</v>
      </c>
      <c r="C18213" s="261" t="s">
        <v>138</v>
      </c>
      <c r="D18213" s="74" t="str">
        <f t="shared" si="569"/>
        <v>abr/2020</v>
      </c>
      <c r="E18213" s="264">
        <v>43937</v>
      </c>
      <c r="F18213" s="282" t="s">
        <v>5486</v>
      </c>
      <c r="G18213" s="282" t="s">
        <v>2229</v>
      </c>
      <c r="H18213" s="265" t="s">
        <v>4753</v>
      </c>
      <c r="I18213" s="265" t="s">
        <v>2176</v>
      </c>
      <c r="J18213" s="266">
        <v>-4683.1400000000003</v>
      </c>
      <c r="K18213" s="83" t="str">
        <f>IFERROR(IFERROR(VLOOKUP(I18213,'DE-PARA'!B:D,3,0),VLOOKUP(I18213,'DE-PARA'!C:D,2,0)),"NÃO ENCONTRADO")</f>
        <v>Pessoal</v>
      </c>
      <c r="L18213" s="50" t="str">
        <f>VLOOKUP(K18213,'Base -Receita-Despesa'!$B:$AS,1,FALSE)</f>
        <v>Pessoal</v>
      </c>
    </row>
    <row r="18214" spans="1:12" x14ac:dyDescent="0.3">
      <c r="A18214" s="82" t="str">
        <f t="shared" si="568"/>
        <v>2020</v>
      </c>
      <c r="B18214" s="260" t="s">
        <v>2228</v>
      </c>
      <c r="C18214" s="261" t="s">
        <v>138</v>
      </c>
      <c r="D18214" s="74" t="str">
        <f t="shared" si="569"/>
        <v>abr/2020</v>
      </c>
      <c r="E18214" s="264">
        <v>43937</v>
      </c>
      <c r="F18214" s="282" t="s">
        <v>5486</v>
      </c>
      <c r="G18214" s="282" t="s">
        <v>2229</v>
      </c>
      <c r="H18214" s="265" t="s">
        <v>4753</v>
      </c>
      <c r="I18214" s="265" t="s">
        <v>562</v>
      </c>
      <c r="J18214" s="266">
        <v>-1276.6099999999999</v>
      </c>
      <c r="K18214" s="83" t="str">
        <f>IFERROR(IFERROR(VLOOKUP(I18214,'DE-PARA'!B:D,3,0),VLOOKUP(I18214,'DE-PARA'!C:D,2,0)),"NÃO ENCONTRADO")</f>
        <v>Outras Saídas</v>
      </c>
      <c r="L18214" s="50" t="str">
        <f>VLOOKUP(K18214,'Base -Receita-Despesa'!$B:$AS,1,FALSE)</f>
        <v>Outras Saídas</v>
      </c>
    </row>
    <row r="18215" spans="1:12" x14ac:dyDescent="0.3">
      <c r="A18215" s="82" t="str">
        <f t="shared" si="568"/>
        <v>2020</v>
      </c>
      <c r="B18215" s="260" t="s">
        <v>2228</v>
      </c>
      <c r="C18215" s="261" t="s">
        <v>138</v>
      </c>
      <c r="D18215" s="74" t="str">
        <f t="shared" si="569"/>
        <v>abr/2020</v>
      </c>
      <c r="E18215" s="264">
        <v>43937</v>
      </c>
      <c r="F18215" s="282" t="s">
        <v>3117</v>
      </c>
      <c r="G18215" s="282" t="s">
        <v>2229</v>
      </c>
      <c r="H18215" s="265" t="s">
        <v>4753</v>
      </c>
      <c r="I18215" s="265" t="s">
        <v>2176</v>
      </c>
      <c r="J18215" s="266">
        <v>-21865.35</v>
      </c>
      <c r="K18215" s="83" t="str">
        <f>IFERROR(IFERROR(VLOOKUP(I18215,'DE-PARA'!B:D,3,0),VLOOKUP(I18215,'DE-PARA'!C:D,2,0)),"NÃO ENCONTRADO")</f>
        <v>Pessoal</v>
      </c>
      <c r="L18215" s="50" t="str">
        <f>VLOOKUP(K18215,'Base -Receita-Despesa'!$B:$AS,1,FALSE)</f>
        <v>Pessoal</v>
      </c>
    </row>
    <row r="18216" spans="1:12" x14ac:dyDescent="0.3">
      <c r="A18216" s="82" t="str">
        <f t="shared" si="568"/>
        <v>2020</v>
      </c>
      <c r="B18216" s="260" t="s">
        <v>2228</v>
      </c>
      <c r="C18216" s="261" t="s">
        <v>138</v>
      </c>
      <c r="D18216" s="74" t="str">
        <f t="shared" si="569"/>
        <v>abr/2020</v>
      </c>
      <c r="E18216" s="264">
        <v>43937</v>
      </c>
      <c r="F18216" s="282" t="s">
        <v>3117</v>
      </c>
      <c r="G18216" s="282" t="s">
        <v>2229</v>
      </c>
      <c r="H18216" s="265" t="s">
        <v>4753</v>
      </c>
      <c r="I18216" s="265" t="s">
        <v>562</v>
      </c>
      <c r="J18216" s="266">
        <v>-5960.49</v>
      </c>
      <c r="K18216" s="83" t="str">
        <f>IFERROR(IFERROR(VLOOKUP(I18216,'DE-PARA'!B:D,3,0),VLOOKUP(I18216,'DE-PARA'!C:D,2,0)),"NÃO ENCONTRADO")</f>
        <v>Outras Saídas</v>
      </c>
      <c r="L18216" s="50" t="str">
        <f>VLOOKUP(K18216,'Base -Receita-Despesa'!$B:$AS,1,FALSE)</f>
        <v>Outras Saídas</v>
      </c>
    </row>
    <row r="18217" spans="1:12" x14ac:dyDescent="0.3">
      <c r="A18217" s="82" t="str">
        <f t="shared" si="568"/>
        <v>2020</v>
      </c>
      <c r="B18217" s="260" t="s">
        <v>2228</v>
      </c>
      <c r="C18217" s="261" t="s">
        <v>138</v>
      </c>
      <c r="D18217" s="74" t="str">
        <f t="shared" si="569"/>
        <v>abr/2020</v>
      </c>
      <c r="E18217" s="264">
        <v>43937</v>
      </c>
      <c r="F18217" s="282" t="s">
        <v>3115</v>
      </c>
      <c r="G18217" s="282" t="s">
        <v>2229</v>
      </c>
      <c r="H18217" s="265" t="s">
        <v>4753</v>
      </c>
      <c r="I18217" s="265" t="s">
        <v>2176</v>
      </c>
      <c r="J18217" s="266">
        <v>-28279.35</v>
      </c>
      <c r="K18217" s="83" t="str">
        <f>IFERROR(IFERROR(VLOOKUP(I18217,'DE-PARA'!B:D,3,0),VLOOKUP(I18217,'DE-PARA'!C:D,2,0)),"NÃO ENCONTRADO")</f>
        <v>Pessoal</v>
      </c>
      <c r="L18217" s="50" t="str">
        <f>VLOOKUP(K18217,'Base -Receita-Despesa'!$B:$AS,1,FALSE)</f>
        <v>Pessoal</v>
      </c>
    </row>
    <row r="18218" spans="1:12" x14ac:dyDescent="0.3">
      <c r="A18218" s="82" t="str">
        <f t="shared" ref="A18218:A18281" si="570">IF(K18218="NÃO ENCONTRADO",0,RIGHT(D18218,4))</f>
        <v>2020</v>
      </c>
      <c r="B18218" s="260" t="s">
        <v>2228</v>
      </c>
      <c r="C18218" s="261" t="s">
        <v>138</v>
      </c>
      <c r="D18218" s="74" t="str">
        <f t="shared" si="569"/>
        <v>abr/2020</v>
      </c>
      <c r="E18218" s="264">
        <v>43937</v>
      </c>
      <c r="F18218" s="282" t="s">
        <v>3115</v>
      </c>
      <c r="G18218" s="282" t="s">
        <v>2229</v>
      </c>
      <c r="H18218" s="265" t="s">
        <v>4753</v>
      </c>
      <c r="I18218" s="265" t="s">
        <v>562</v>
      </c>
      <c r="J18218" s="266">
        <v>-7708.95</v>
      </c>
      <c r="K18218" s="83" t="str">
        <f>IFERROR(IFERROR(VLOOKUP(I18218,'DE-PARA'!B:D,3,0),VLOOKUP(I18218,'DE-PARA'!C:D,2,0)),"NÃO ENCONTRADO")</f>
        <v>Outras Saídas</v>
      </c>
      <c r="L18218" s="50" t="str">
        <f>VLOOKUP(K18218,'Base -Receita-Despesa'!$B:$AS,1,FALSE)</f>
        <v>Outras Saídas</v>
      </c>
    </row>
    <row r="18219" spans="1:12" x14ac:dyDescent="0.3">
      <c r="A18219" s="82" t="str">
        <f t="shared" si="570"/>
        <v>2020</v>
      </c>
      <c r="B18219" s="260" t="s">
        <v>2228</v>
      </c>
      <c r="C18219" s="261" t="s">
        <v>138</v>
      </c>
      <c r="D18219" s="74" t="str">
        <f t="shared" si="569"/>
        <v>abr/2020</v>
      </c>
      <c r="E18219" s="264">
        <v>43937</v>
      </c>
      <c r="F18219" s="282" t="s">
        <v>5481</v>
      </c>
      <c r="G18219" s="282" t="s">
        <v>2229</v>
      </c>
      <c r="H18219" s="265" t="s">
        <v>4753</v>
      </c>
      <c r="I18219" s="265" t="s">
        <v>2176</v>
      </c>
      <c r="J18219" s="266">
        <v>-8740</v>
      </c>
      <c r="K18219" s="83" t="str">
        <f>IFERROR(IFERROR(VLOOKUP(I18219,'DE-PARA'!B:D,3,0),VLOOKUP(I18219,'DE-PARA'!C:D,2,0)),"NÃO ENCONTRADO")</f>
        <v>Pessoal</v>
      </c>
      <c r="L18219" s="50" t="str">
        <f>VLOOKUP(K18219,'Base -Receita-Despesa'!$B:$AS,1,FALSE)</f>
        <v>Pessoal</v>
      </c>
    </row>
    <row r="18220" spans="1:12" x14ac:dyDescent="0.3">
      <c r="A18220" s="82" t="str">
        <f t="shared" si="570"/>
        <v>2020</v>
      </c>
      <c r="B18220" s="260" t="s">
        <v>2228</v>
      </c>
      <c r="C18220" s="261" t="s">
        <v>138</v>
      </c>
      <c r="D18220" s="74" t="str">
        <f t="shared" si="569"/>
        <v>abr/2020</v>
      </c>
      <c r="E18220" s="264">
        <v>43937</v>
      </c>
      <c r="F18220" s="282" t="s">
        <v>5481</v>
      </c>
      <c r="G18220" s="282" t="s">
        <v>2229</v>
      </c>
      <c r="H18220" s="265" t="s">
        <v>4753</v>
      </c>
      <c r="I18220" s="265" t="s">
        <v>562</v>
      </c>
      <c r="J18220" s="266">
        <v>-2382.52</v>
      </c>
      <c r="K18220" s="83" t="str">
        <f>IFERROR(IFERROR(VLOOKUP(I18220,'DE-PARA'!B:D,3,0),VLOOKUP(I18220,'DE-PARA'!C:D,2,0)),"NÃO ENCONTRADO")</f>
        <v>Outras Saídas</v>
      </c>
      <c r="L18220" s="50" t="str">
        <f>VLOOKUP(K18220,'Base -Receita-Despesa'!$B:$AS,1,FALSE)</f>
        <v>Outras Saídas</v>
      </c>
    </row>
    <row r="18221" spans="1:12" x14ac:dyDescent="0.3">
      <c r="A18221" s="82" t="str">
        <f t="shared" si="570"/>
        <v>2020</v>
      </c>
      <c r="B18221" s="260" t="s">
        <v>2228</v>
      </c>
      <c r="C18221" s="261" t="s">
        <v>138</v>
      </c>
      <c r="D18221" s="74" t="str">
        <f t="shared" si="569"/>
        <v>abr/2020</v>
      </c>
      <c r="E18221" s="264">
        <v>43937</v>
      </c>
      <c r="F18221" s="282" t="s">
        <v>3167</v>
      </c>
      <c r="G18221" s="282" t="s">
        <v>2229</v>
      </c>
      <c r="H18221" s="265" t="s">
        <v>4736</v>
      </c>
      <c r="I18221" s="265" t="s">
        <v>188</v>
      </c>
      <c r="J18221" s="266">
        <v>-1676.24</v>
      </c>
      <c r="K18221" s="83" t="str">
        <f>IFERROR(IFERROR(VLOOKUP(I18221,'DE-PARA'!B:D,3,0),VLOOKUP(I18221,'DE-PARA'!C:D,2,0)),"NÃO ENCONTRADO")</f>
        <v>Serviços</v>
      </c>
      <c r="L18221" s="50" t="str">
        <f>VLOOKUP(K18221,'Base -Receita-Despesa'!$B:$AS,1,FALSE)</f>
        <v>Serviços</v>
      </c>
    </row>
    <row r="18222" spans="1:12" x14ac:dyDescent="0.3">
      <c r="A18222" s="82" t="str">
        <f t="shared" si="570"/>
        <v>2020</v>
      </c>
      <c r="B18222" s="260" t="s">
        <v>2228</v>
      </c>
      <c r="C18222" s="261" t="s">
        <v>138</v>
      </c>
      <c r="D18222" s="74" t="str">
        <f t="shared" si="569"/>
        <v>abr/2020</v>
      </c>
      <c r="E18222" s="264">
        <v>43937</v>
      </c>
      <c r="F18222" s="282" t="s">
        <v>3167</v>
      </c>
      <c r="G18222" s="282" t="s">
        <v>2229</v>
      </c>
      <c r="H18222" s="265" t="s">
        <v>4736</v>
      </c>
      <c r="I18222" s="265" t="s">
        <v>562</v>
      </c>
      <c r="J18222" s="265">
        <v>-456.93</v>
      </c>
      <c r="K18222" s="83" t="str">
        <f>IFERROR(IFERROR(VLOOKUP(I18222,'DE-PARA'!B:D,3,0),VLOOKUP(I18222,'DE-PARA'!C:D,2,0)),"NÃO ENCONTRADO")</f>
        <v>Outras Saídas</v>
      </c>
      <c r="L18222" s="50" t="str">
        <f>VLOOKUP(K18222,'Base -Receita-Despesa'!$B:$AS,1,FALSE)</f>
        <v>Outras Saídas</v>
      </c>
    </row>
    <row r="18223" spans="1:12" x14ac:dyDescent="0.3">
      <c r="A18223" s="82" t="str">
        <f t="shared" si="570"/>
        <v>2020</v>
      </c>
      <c r="B18223" s="260" t="s">
        <v>2228</v>
      </c>
      <c r="C18223" s="261" t="s">
        <v>138</v>
      </c>
      <c r="D18223" s="74" t="str">
        <f t="shared" si="569"/>
        <v>abr/2020</v>
      </c>
      <c r="E18223" s="264">
        <v>43937</v>
      </c>
      <c r="F18223" s="282" t="s">
        <v>5487</v>
      </c>
      <c r="G18223" s="282" t="s">
        <v>2229</v>
      </c>
      <c r="H18223" s="265" t="s">
        <v>4736</v>
      </c>
      <c r="I18223" s="265" t="s">
        <v>188</v>
      </c>
      <c r="J18223" s="266">
        <v>-2805</v>
      </c>
      <c r="K18223" s="83" t="str">
        <f>IFERROR(IFERROR(VLOOKUP(I18223,'DE-PARA'!B:D,3,0),VLOOKUP(I18223,'DE-PARA'!C:D,2,0)),"NÃO ENCONTRADO")</f>
        <v>Serviços</v>
      </c>
      <c r="L18223" s="50" t="str">
        <f>VLOOKUP(K18223,'Base -Receita-Despesa'!$B:$AS,1,FALSE)</f>
        <v>Serviços</v>
      </c>
    </row>
    <row r="18224" spans="1:12" x14ac:dyDescent="0.3">
      <c r="A18224" s="82" t="str">
        <f t="shared" si="570"/>
        <v>2020</v>
      </c>
      <c r="B18224" s="260" t="s">
        <v>2228</v>
      </c>
      <c r="C18224" s="261" t="s">
        <v>138</v>
      </c>
      <c r="D18224" s="74" t="str">
        <f t="shared" si="569"/>
        <v>abr/2020</v>
      </c>
      <c r="E18224" s="264">
        <v>43937</v>
      </c>
      <c r="F18224" s="282" t="s">
        <v>5487</v>
      </c>
      <c r="G18224" s="282" t="s">
        <v>2229</v>
      </c>
      <c r="H18224" s="265" t="s">
        <v>4736</v>
      </c>
      <c r="I18224" s="265" t="s">
        <v>562</v>
      </c>
      <c r="J18224" s="265">
        <v>-764.64</v>
      </c>
      <c r="K18224" s="83" t="str">
        <f>IFERROR(IFERROR(VLOOKUP(I18224,'DE-PARA'!B:D,3,0),VLOOKUP(I18224,'DE-PARA'!C:D,2,0)),"NÃO ENCONTRADO")</f>
        <v>Outras Saídas</v>
      </c>
      <c r="L18224" s="50" t="str">
        <f>VLOOKUP(K18224,'Base -Receita-Despesa'!$B:$AS,1,FALSE)</f>
        <v>Outras Saídas</v>
      </c>
    </row>
    <row r="18225" spans="1:12" x14ac:dyDescent="0.3">
      <c r="A18225" s="82" t="str">
        <f t="shared" si="570"/>
        <v>2020</v>
      </c>
      <c r="B18225" s="260" t="s">
        <v>2228</v>
      </c>
      <c r="C18225" s="261" t="s">
        <v>138</v>
      </c>
      <c r="D18225" s="74" t="str">
        <f t="shared" si="569"/>
        <v>abr/2020</v>
      </c>
      <c r="E18225" s="264">
        <v>43937</v>
      </c>
      <c r="F18225" s="282" t="s">
        <v>5488</v>
      </c>
      <c r="G18225" s="282" t="s">
        <v>2229</v>
      </c>
      <c r="H18225" s="265" t="s">
        <v>4736</v>
      </c>
      <c r="I18225" s="265" t="s">
        <v>179</v>
      </c>
      <c r="J18225" s="266">
        <v>-2827.31</v>
      </c>
      <c r="K18225" s="83" t="str">
        <f>IFERROR(IFERROR(VLOOKUP(I18225,'DE-PARA'!B:D,3,0),VLOOKUP(I18225,'DE-PARA'!C:D,2,0)),"NÃO ENCONTRADO")</f>
        <v>Serviços</v>
      </c>
      <c r="L18225" s="50" t="str">
        <f>VLOOKUP(K18225,'Base -Receita-Despesa'!$B:$AS,1,FALSE)</f>
        <v>Serviços</v>
      </c>
    </row>
    <row r="18226" spans="1:12" x14ac:dyDescent="0.3">
      <c r="A18226" s="82" t="str">
        <f t="shared" si="570"/>
        <v>2020</v>
      </c>
      <c r="B18226" s="260" t="s">
        <v>2228</v>
      </c>
      <c r="C18226" s="261" t="s">
        <v>138</v>
      </c>
      <c r="D18226" s="74" t="str">
        <f t="shared" si="569"/>
        <v>abr/2020</v>
      </c>
      <c r="E18226" s="264">
        <v>43937</v>
      </c>
      <c r="F18226" s="282" t="s">
        <v>5488</v>
      </c>
      <c r="G18226" s="282" t="s">
        <v>2229</v>
      </c>
      <c r="H18226" s="265" t="s">
        <v>4736</v>
      </c>
      <c r="I18226" s="265" t="s">
        <v>562</v>
      </c>
      <c r="J18226" s="265">
        <v>-770.72</v>
      </c>
      <c r="K18226" s="83" t="str">
        <f>IFERROR(IFERROR(VLOOKUP(I18226,'DE-PARA'!B:D,3,0),VLOOKUP(I18226,'DE-PARA'!C:D,2,0)),"NÃO ENCONTRADO")</f>
        <v>Outras Saídas</v>
      </c>
      <c r="L18226" s="50" t="str">
        <f>VLOOKUP(K18226,'Base -Receita-Despesa'!$B:$AS,1,FALSE)</f>
        <v>Outras Saídas</v>
      </c>
    </row>
    <row r="18227" spans="1:12" x14ac:dyDescent="0.3">
      <c r="A18227" s="82" t="str">
        <f t="shared" si="570"/>
        <v>2020</v>
      </c>
      <c r="B18227" s="260" t="s">
        <v>2228</v>
      </c>
      <c r="C18227" s="261" t="s">
        <v>138</v>
      </c>
      <c r="D18227" s="74" t="str">
        <f t="shared" si="569"/>
        <v>abr/2020</v>
      </c>
      <c r="E18227" s="264">
        <v>43937</v>
      </c>
      <c r="F18227" s="282">
        <v>329</v>
      </c>
      <c r="G18227" s="282" t="s">
        <v>2229</v>
      </c>
      <c r="H18227" s="265" t="s">
        <v>5156</v>
      </c>
      <c r="I18227" s="265" t="s">
        <v>164</v>
      </c>
      <c r="J18227" s="266">
        <v>-6600</v>
      </c>
      <c r="K18227" s="83" t="str">
        <f>IFERROR(IFERROR(VLOOKUP(I18227,'DE-PARA'!B:D,3,0),VLOOKUP(I18227,'DE-PARA'!C:D,2,0)),"NÃO ENCONTRADO")</f>
        <v>Concessionárias (água, luz e telefone)</v>
      </c>
      <c r="L18227" s="50" t="str">
        <f>VLOOKUP(K18227,'Base -Receita-Despesa'!$B:$AS,1,FALSE)</f>
        <v>Concessionárias (água, luz e telefone)</v>
      </c>
    </row>
    <row r="18228" spans="1:12" x14ac:dyDescent="0.3">
      <c r="A18228" s="82" t="str">
        <f t="shared" si="570"/>
        <v>2020</v>
      </c>
      <c r="B18228" s="260" t="s">
        <v>2228</v>
      </c>
      <c r="C18228" s="261" t="s">
        <v>138</v>
      </c>
      <c r="D18228" s="74" t="str">
        <f t="shared" si="569"/>
        <v>abr/2020</v>
      </c>
      <c r="E18228" s="264">
        <v>43937</v>
      </c>
      <c r="F18228" s="282">
        <v>4091</v>
      </c>
      <c r="G18228" s="282" t="s">
        <v>2229</v>
      </c>
      <c r="H18228" s="265" t="s">
        <v>5362</v>
      </c>
      <c r="I18228" s="265" t="s">
        <v>2182</v>
      </c>
      <c r="J18228" s="265">
        <v>-320</v>
      </c>
      <c r="K18228" s="83" t="str">
        <f>IFERROR(IFERROR(VLOOKUP(I18228,'DE-PARA'!B:D,3,0),VLOOKUP(I18228,'DE-PARA'!C:D,2,0)),"NÃO ENCONTRADO")</f>
        <v>Materiais</v>
      </c>
      <c r="L18228" s="50" t="str">
        <f>VLOOKUP(K18228,'Base -Receita-Despesa'!$B:$AS,1,FALSE)</f>
        <v>Materiais</v>
      </c>
    </row>
    <row r="18229" spans="1:12" x14ac:dyDescent="0.3">
      <c r="A18229" s="82" t="str">
        <f t="shared" si="570"/>
        <v>2020</v>
      </c>
      <c r="B18229" s="260" t="s">
        <v>2228</v>
      </c>
      <c r="C18229" s="261" t="s">
        <v>138</v>
      </c>
      <c r="D18229" s="74" t="str">
        <f t="shared" si="569"/>
        <v>abr/2020</v>
      </c>
      <c r="E18229" s="264">
        <v>43937</v>
      </c>
      <c r="F18229" s="282">
        <v>19526</v>
      </c>
      <c r="G18229" s="282" t="s">
        <v>2229</v>
      </c>
      <c r="H18229" s="265" t="s">
        <v>5152</v>
      </c>
      <c r="I18229" s="265" t="s">
        <v>618</v>
      </c>
      <c r="J18229" s="266">
        <v>-23906.5</v>
      </c>
      <c r="K18229" s="83" t="str">
        <f>IFERROR(IFERROR(VLOOKUP(I18229,'DE-PARA'!B:D,3,0),VLOOKUP(I18229,'DE-PARA'!C:D,2,0)),"NÃO ENCONTRADO")</f>
        <v>Serviços</v>
      </c>
      <c r="L18229" s="50" t="str">
        <f>VLOOKUP(K18229,'Base -Receita-Despesa'!$B:$AS,1,FALSE)</f>
        <v>Serviços</v>
      </c>
    </row>
    <row r="18230" spans="1:12" x14ac:dyDescent="0.3">
      <c r="A18230" s="82" t="str">
        <f t="shared" si="570"/>
        <v>2020</v>
      </c>
      <c r="B18230" s="260" t="s">
        <v>2228</v>
      </c>
      <c r="C18230" s="261" t="s">
        <v>138</v>
      </c>
      <c r="D18230" s="74" t="str">
        <f t="shared" si="569"/>
        <v>abr/2020</v>
      </c>
      <c r="E18230" s="264">
        <v>43937</v>
      </c>
      <c r="F18230" s="282">
        <v>8009</v>
      </c>
      <c r="G18230" s="282" t="s">
        <v>2229</v>
      </c>
      <c r="H18230" s="265" t="s">
        <v>5216</v>
      </c>
      <c r="I18230" s="265" t="s">
        <v>2182</v>
      </c>
      <c r="J18230" s="265">
        <v>-625</v>
      </c>
      <c r="K18230" s="83" t="str">
        <f>IFERROR(IFERROR(VLOOKUP(I18230,'DE-PARA'!B:D,3,0),VLOOKUP(I18230,'DE-PARA'!C:D,2,0)),"NÃO ENCONTRADO")</f>
        <v>Materiais</v>
      </c>
      <c r="L18230" s="50" t="str">
        <f>VLOOKUP(K18230,'Base -Receita-Despesa'!$B:$AS,1,FALSE)</f>
        <v>Materiais</v>
      </c>
    </row>
    <row r="18231" spans="1:12" x14ac:dyDescent="0.3">
      <c r="A18231" s="82" t="str">
        <f t="shared" si="570"/>
        <v>2020</v>
      </c>
      <c r="B18231" s="260" t="s">
        <v>2228</v>
      </c>
      <c r="C18231" s="261" t="s">
        <v>138</v>
      </c>
      <c r="D18231" s="74" t="str">
        <f t="shared" si="569"/>
        <v>abr/2020</v>
      </c>
      <c r="E18231" s="264">
        <v>43937</v>
      </c>
      <c r="F18231" s="282">
        <v>43001</v>
      </c>
      <c r="G18231" s="282" t="s">
        <v>2229</v>
      </c>
      <c r="H18231" s="265" t="s">
        <v>5237</v>
      </c>
      <c r="I18231" s="265" t="s">
        <v>2182</v>
      </c>
      <c r="J18231" s="265">
        <v>-475</v>
      </c>
      <c r="K18231" s="83" t="str">
        <f>IFERROR(IFERROR(VLOOKUP(I18231,'DE-PARA'!B:D,3,0),VLOOKUP(I18231,'DE-PARA'!C:D,2,0)),"NÃO ENCONTRADO")</f>
        <v>Materiais</v>
      </c>
      <c r="L18231" s="50" t="str">
        <f>VLOOKUP(K18231,'Base -Receita-Despesa'!$B:$AS,1,FALSE)</f>
        <v>Materiais</v>
      </c>
    </row>
    <row r="18232" spans="1:12" x14ac:dyDescent="0.3">
      <c r="A18232" s="82" t="str">
        <f t="shared" si="570"/>
        <v>2020</v>
      </c>
      <c r="B18232" s="260" t="s">
        <v>2228</v>
      </c>
      <c r="C18232" s="261" t="s">
        <v>138</v>
      </c>
      <c r="D18232" s="74" t="str">
        <f t="shared" si="569"/>
        <v>abr/2020</v>
      </c>
      <c r="E18232" s="264">
        <v>43937</v>
      </c>
      <c r="F18232" s="282">
        <v>764</v>
      </c>
      <c r="G18232" s="282" t="s">
        <v>2229</v>
      </c>
      <c r="H18232" s="265" t="s">
        <v>5157</v>
      </c>
      <c r="I18232" s="265" t="s">
        <v>116</v>
      </c>
      <c r="J18232" s="266">
        <v>-14676.3</v>
      </c>
      <c r="K18232" s="83" t="str">
        <f>IFERROR(IFERROR(VLOOKUP(I18232,'DE-PARA'!B:D,3,0),VLOOKUP(I18232,'DE-PARA'!C:D,2,0)),"NÃO ENCONTRADO")</f>
        <v>Serviços</v>
      </c>
      <c r="L18232" s="50" t="str">
        <f>VLOOKUP(K18232,'Base -Receita-Despesa'!$B:$AS,1,FALSE)</f>
        <v>Serviços</v>
      </c>
    </row>
    <row r="18233" spans="1:12" x14ac:dyDescent="0.3">
      <c r="A18233" s="82" t="str">
        <f t="shared" si="570"/>
        <v>2020</v>
      </c>
      <c r="B18233" s="260" t="s">
        <v>2228</v>
      </c>
      <c r="C18233" s="261" t="s">
        <v>138</v>
      </c>
      <c r="D18233" s="74" t="str">
        <f t="shared" si="569"/>
        <v>abr/2020</v>
      </c>
      <c r="E18233" s="264">
        <v>43937</v>
      </c>
      <c r="F18233" s="282">
        <v>763</v>
      </c>
      <c r="G18233" s="282" t="s">
        <v>2229</v>
      </c>
      <c r="H18233" s="265" t="s">
        <v>5157</v>
      </c>
      <c r="I18233" s="265" t="s">
        <v>116</v>
      </c>
      <c r="J18233" s="266">
        <v>-8322.76</v>
      </c>
      <c r="K18233" s="83" t="str">
        <f>IFERROR(IFERROR(VLOOKUP(I18233,'DE-PARA'!B:D,3,0),VLOOKUP(I18233,'DE-PARA'!C:D,2,0)),"NÃO ENCONTRADO")</f>
        <v>Serviços</v>
      </c>
      <c r="L18233" s="50" t="str">
        <f>VLOOKUP(K18233,'Base -Receita-Despesa'!$B:$AS,1,FALSE)</f>
        <v>Serviços</v>
      </c>
    </row>
    <row r="18234" spans="1:12" x14ac:dyDescent="0.3">
      <c r="A18234" s="82" t="str">
        <f t="shared" si="570"/>
        <v>2020</v>
      </c>
      <c r="B18234" s="260" t="s">
        <v>2228</v>
      </c>
      <c r="C18234" s="261" t="s">
        <v>138</v>
      </c>
      <c r="D18234" s="74" t="str">
        <f t="shared" si="569"/>
        <v>abr/2020</v>
      </c>
      <c r="E18234" s="264">
        <v>43937</v>
      </c>
      <c r="F18234" s="282" t="s">
        <v>4619</v>
      </c>
      <c r="G18234" s="282" t="s">
        <v>2229</v>
      </c>
      <c r="H18234" s="265" t="s">
        <v>5185</v>
      </c>
      <c r="I18234" s="267" t="s">
        <v>2170</v>
      </c>
      <c r="J18234" s="266">
        <v>-15026.06</v>
      </c>
      <c r="K18234" s="83" t="str">
        <f>IFERROR(IFERROR(VLOOKUP(I18234,'DE-PARA'!B:D,3,0),VLOOKUP(I18234,'DE-PARA'!C:D,2,0)),"NÃO ENCONTRADO")</f>
        <v>Reembolso de Rateios(-)</v>
      </c>
      <c r="L18234" s="50" t="str">
        <f>VLOOKUP(K18234,'Base -Receita-Despesa'!$B:$AS,1,FALSE)</f>
        <v>Reembolso de Rateios(-)</v>
      </c>
    </row>
    <row r="18235" spans="1:12" x14ac:dyDescent="0.3">
      <c r="A18235" s="82" t="str">
        <f t="shared" si="570"/>
        <v>2020</v>
      </c>
      <c r="B18235" s="260" t="s">
        <v>2228</v>
      </c>
      <c r="C18235" s="261" t="s">
        <v>138</v>
      </c>
      <c r="D18235" s="74" t="str">
        <f t="shared" si="569"/>
        <v>abr/2020</v>
      </c>
      <c r="E18235" s="264">
        <v>43937</v>
      </c>
      <c r="F18235" s="282" t="s">
        <v>1261</v>
      </c>
      <c r="G18235" s="282" t="s">
        <v>2229</v>
      </c>
      <c r="H18235" s="265" t="s">
        <v>2250</v>
      </c>
      <c r="I18235" s="265" t="s">
        <v>135</v>
      </c>
      <c r="J18235" s="265">
        <v>-10</v>
      </c>
      <c r="K18235" s="83" t="str">
        <f>IFERROR(IFERROR(VLOOKUP(I18235,'DE-PARA'!B:D,3,0),VLOOKUP(I18235,'DE-PARA'!C:D,2,0)),"NÃO ENCONTRADO")</f>
        <v>Outras Saídas</v>
      </c>
      <c r="L18235" s="50" t="str">
        <f>VLOOKUP(K18235,'Base -Receita-Despesa'!$B:$AS,1,FALSE)</f>
        <v>Outras Saídas</v>
      </c>
    </row>
    <row r="18236" spans="1:12" x14ac:dyDescent="0.3">
      <c r="A18236" s="82" t="str">
        <f t="shared" si="570"/>
        <v>2020</v>
      </c>
      <c r="B18236" s="260" t="s">
        <v>2228</v>
      </c>
      <c r="C18236" s="261" t="s">
        <v>138</v>
      </c>
      <c r="D18236" s="74" t="str">
        <f t="shared" si="569"/>
        <v>abr/2020</v>
      </c>
      <c r="E18236" s="264">
        <v>43937</v>
      </c>
      <c r="F18236" s="282" t="s">
        <v>1261</v>
      </c>
      <c r="G18236" s="282" t="s">
        <v>2229</v>
      </c>
      <c r="H18236" s="265" t="s">
        <v>2250</v>
      </c>
      <c r="I18236" s="265" t="s">
        <v>135</v>
      </c>
      <c r="J18236" s="265">
        <v>-10</v>
      </c>
      <c r="K18236" s="83" t="str">
        <f>IFERROR(IFERROR(VLOOKUP(I18236,'DE-PARA'!B:D,3,0),VLOOKUP(I18236,'DE-PARA'!C:D,2,0)),"NÃO ENCONTRADO")</f>
        <v>Outras Saídas</v>
      </c>
      <c r="L18236" s="50" t="str">
        <f>VLOOKUP(K18236,'Base -Receita-Despesa'!$B:$AS,1,FALSE)</f>
        <v>Outras Saídas</v>
      </c>
    </row>
    <row r="18237" spans="1:12" x14ac:dyDescent="0.3">
      <c r="A18237" s="82" t="str">
        <f t="shared" si="570"/>
        <v>2020</v>
      </c>
      <c r="B18237" s="260" t="s">
        <v>2228</v>
      </c>
      <c r="C18237" s="261" t="s">
        <v>138</v>
      </c>
      <c r="D18237" s="74" t="str">
        <f t="shared" si="569"/>
        <v>abr/2020</v>
      </c>
      <c r="E18237" s="264">
        <v>43937</v>
      </c>
      <c r="F18237" s="282" t="s">
        <v>1261</v>
      </c>
      <c r="G18237" s="282" t="s">
        <v>2229</v>
      </c>
      <c r="H18237" s="265" t="s">
        <v>2250</v>
      </c>
      <c r="I18237" s="265" t="s">
        <v>135</v>
      </c>
      <c r="J18237" s="265">
        <v>-10</v>
      </c>
      <c r="K18237" s="83" t="str">
        <f>IFERROR(IFERROR(VLOOKUP(I18237,'DE-PARA'!B:D,3,0),VLOOKUP(I18237,'DE-PARA'!C:D,2,0)),"NÃO ENCONTRADO")</f>
        <v>Outras Saídas</v>
      </c>
      <c r="L18237" s="50" t="str">
        <f>VLOOKUP(K18237,'Base -Receita-Despesa'!$B:$AS,1,FALSE)</f>
        <v>Outras Saídas</v>
      </c>
    </row>
    <row r="18238" spans="1:12" x14ac:dyDescent="0.3">
      <c r="A18238" s="82" t="str">
        <f t="shared" si="570"/>
        <v>2020</v>
      </c>
      <c r="B18238" s="260" t="s">
        <v>2228</v>
      </c>
      <c r="C18238" s="261" t="s">
        <v>138</v>
      </c>
      <c r="D18238" s="74" t="str">
        <f t="shared" si="569"/>
        <v>abr/2020</v>
      </c>
      <c r="E18238" s="264">
        <v>43937</v>
      </c>
      <c r="F18238" s="282" t="s">
        <v>1261</v>
      </c>
      <c r="G18238" s="282" t="s">
        <v>2229</v>
      </c>
      <c r="H18238" s="265" t="s">
        <v>2250</v>
      </c>
      <c r="I18238" s="265" t="s">
        <v>135</v>
      </c>
      <c r="J18238" s="265">
        <v>-10</v>
      </c>
      <c r="K18238" s="83" t="str">
        <f>IFERROR(IFERROR(VLOOKUP(I18238,'DE-PARA'!B:D,3,0),VLOOKUP(I18238,'DE-PARA'!C:D,2,0)),"NÃO ENCONTRADO")</f>
        <v>Outras Saídas</v>
      </c>
      <c r="L18238" s="50" t="str">
        <f>VLOOKUP(K18238,'Base -Receita-Despesa'!$B:$AS,1,FALSE)</f>
        <v>Outras Saídas</v>
      </c>
    </row>
    <row r="18239" spans="1:12" x14ac:dyDescent="0.3">
      <c r="A18239" s="82" t="str">
        <f t="shared" si="570"/>
        <v>2020</v>
      </c>
      <c r="B18239" s="260" t="s">
        <v>2228</v>
      </c>
      <c r="C18239" s="261" t="s">
        <v>138</v>
      </c>
      <c r="D18239" s="74" t="str">
        <f t="shared" si="569"/>
        <v>abr/2020</v>
      </c>
      <c r="E18239" s="264">
        <v>43937</v>
      </c>
      <c r="F18239" s="282" t="s">
        <v>1261</v>
      </c>
      <c r="G18239" s="282" t="s">
        <v>2229</v>
      </c>
      <c r="H18239" s="265" t="s">
        <v>2250</v>
      </c>
      <c r="I18239" s="265" t="s">
        <v>135</v>
      </c>
      <c r="J18239" s="265">
        <v>-10</v>
      </c>
      <c r="K18239" s="83" t="str">
        <f>IFERROR(IFERROR(VLOOKUP(I18239,'DE-PARA'!B:D,3,0),VLOOKUP(I18239,'DE-PARA'!C:D,2,0)),"NÃO ENCONTRADO")</f>
        <v>Outras Saídas</v>
      </c>
      <c r="L18239" s="50" t="str">
        <f>VLOOKUP(K18239,'Base -Receita-Despesa'!$B:$AS,1,FALSE)</f>
        <v>Outras Saídas</v>
      </c>
    </row>
    <row r="18240" spans="1:12" x14ac:dyDescent="0.3">
      <c r="A18240" s="82" t="str">
        <f t="shared" si="570"/>
        <v>2020</v>
      </c>
      <c r="B18240" s="260" t="s">
        <v>2228</v>
      </c>
      <c r="C18240" s="261" t="s">
        <v>138</v>
      </c>
      <c r="D18240" s="74" t="str">
        <f t="shared" si="569"/>
        <v>abr/2020</v>
      </c>
      <c r="E18240" s="264">
        <v>43937</v>
      </c>
      <c r="F18240" s="282" t="s">
        <v>1070</v>
      </c>
      <c r="G18240" s="282" t="s">
        <v>2229</v>
      </c>
      <c r="H18240" s="265" t="s">
        <v>1071</v>
      </c>
      <c r="I18240" s="265" t="s">
        <v>2237</v>
      </c>
      <c r="J18240" s="266">
        <v>516150.45</v>
      </c>
      <c r="K18240" s="83" t="str">
        <f>IFERROR(IFERROR(VLOOKUP(I18240,'DE-PARA'!B:D,3,0),VLOOKUP(I18240,'DE-PARA'!C:D,2,0)),"NÃO ENCONTRADO")</f>
        <v>Entrada Conta Aplicação (+)</v>
      </c>
      <c r="L18240" s="50" t="str">
        <f>VLOOKUP(K18240,'Base -Receita-Despesa'!$B:$AS,1,FALSE)</f>
        <v>ENTRADA CONTA APLICAÇÃO (+)</v>
      </c>
    </row>
    <row r="18241" spans="1:12" x14ac:dyDescent="0.3">
      <c r="A18241" s="82" t="str">
        <f t="shared" si="570"/>
        <v>2020</v>
      </c>
      <c r="B18241" s="260" t="s">
        <v>2228</v>
      </c>
      <c r="C18241" s="261" t="s">
        <v>138</v>
      </c>
      <c r="D18241" s="74" t="str">
        <f t="shared" si="569"/>
        <v>abr/2020</v>
      </c>
      <c r="E18241" s="264">
        <v>43938</v>
      </c>
      <c r="F18241" s="282">
        <v>6130</v>
      </c>
      <c r="G18241" s="282" t="s">
        <v>2229</v>
      </c>
      <c r="H18241" s="265" t="s">
        <v>5489</v>
      </c>
      <c r="I18241" s="265" t="s">
        <v>2182</v>
      </c>
      <c r="J18241" s="265">
        <v>-587</v>
      </c>
      <c r="K18241" s="83" t="str">
        <f>IFERROR(IFERROR(VLOOKUP(I18241,'DE-PARA'!B:D,3,0),VLOOKUP(I18241,'DE-PARA'!C:D,2,0)),"NÃO ENCONTRADO")</f>
        <v>Materiais</v>
      </c>
      <c r="L18241" s="50" t="str">
        <f>VLOOKUP(K18241,'Base -Receita-Despesa'!$B:$AS,1,FALSE)</f>
        <v>Materiais</v>
      </c>
    </row>
    <row r="18242" spans="1:12" x14ac:dyDescent="0.3">
      <c r="A18242" s="82" t="str">
        <f t="shared" si="570"/>
        <v>2020</v>
      </c>
      <c r="B18242" s="260" t="s">
        <v>2228</v>
      </c>
      <c r="C18242" s="261" t="s">
        <v>138</v>
      </c>
      <c r="D18242" s="74" t="str">
        <f t="shared" si="569"/>
        <v>abr/2020</v>
      </c>
      <c r="E18242" s="264">
        <v>43938</v>
      </c>
      <c r="F18242" s="282">
        <v>6811</v>
      </c>
      <c r="G18242" s="282" t="s">
        <v>2229</v>
      </c>
      <c r="H18242" s="265" t="s">
        <v>301</v>
      </c>
      <c r="I18242" s="265" t="s">
        <v>151</v>
      </c>
      <c r="J18242" s="265">
        <v>-120</v>
      </c>
      <c r="K18242" s="83" t="str">
        <f>IFERROR(IFERROR(VLOOKUP(I18242,'DE-PARA'!B:D,3,0),VLOOKUP(I18242,'DE-PARA'!C:D,2,0)),"NÃO ENCONTRADO")</f>
        <v>Concessionárias (água, luz e telefone)</v>
      </c>
      <c r="L18242" s="50" t="str">
        <f>VLOOKUP(K18242,'Base -Receita-Despesa'!$B:$AS,1,FALSE)</f>
        <v>Concessionárias (água, luz e telefone)</v>
      </c>
    </row>
    <row r="18243" spans="1:12" x14ac:dyDescent="0.3">
      <c r="A18243" s="82" t="str">
        <f t="shared" si="570"/>
        <v>2020</v>
      </c>
      <c r="B18243" s="260" t="s">
        <v>2228</v>
      </c>
      <c r="C18243" s="261" t="s">
        <v>138</v>
      </c>
      <c r="D18243" s="74" t="str">
        <f t="shared" si="569"/>
        <v>abr/2020</v>
      </c>
      <c r="E18243" s="264">
        <v>43938</v>
      </c>
      <c r="F18243" s="282">
        <v>6832</v>
      </c>
      <c r="G18243" s="282" t="s">
        <v>2229</v>
      </c>
      <c r="H18243" s="265" t="s">
        <v>301</v>
      </c>
      <c r="I18243" s="265" t="s">
        <v>151</v>
      </c>
      <c r="J18243" s="265">
        <v>-120</v>
      </c>
      <c r="K18243" s="83" t="str">
        <f>IFERROR(IFERROR(VLOOKUP(I18243,'DE-PARA'!B:D,3,0),VLOOKUP(I18243,'DE-PARA'!C:D,2,0)),"NÃO ENCONTRADO")</f>
        <v>Concessionárias (água, luz e telefone)</v>
      </c>
      <c r="L18243" s="50" t="str">
        <f>VLOOKUP(K18243,'Base -Receita-Despesa'!$B:$AS,1,FALSE)</f>
        <v>Concessionárias (água, luz e telefone)</v>
      </c>
    </row>
    <row r="18244" spans="1:12" x14ac:dyDescent="0.3">
      <c r="A18244" s="82" t="str">
        <f t="shared" si="570"/>
        <v>2020</v>
      </c>
      <c r="B18244" s="260" t="s">
        <v>2228</v>
      </c>
      <c r="C18244" s="261" t="s">
        <v>138</v>
      </c>
      <c r="D18244" s="74" t="str">
        <f t="shared" ref="D18244:D18307" si="571">TEXT(E18244,"mmm/aaaa")</f>
        <v>abr/2020</v>
      </c>
      <c r="E18244" s="264">
        <v>43938</v>
      </c>
      <c r="F18244" s="282" t="s">
        <v>5490</v>
      </c>
      <c r="G18244" s="282" t="s">
        <v>2229</v>
      </c>
      <c r="H18244" s="265" t="s">
        <v>180</v>
      </c>
      <c r="I18244" s="265" t="s">
        <v>181</v>
      </c>
      <c r="J18244" s="265">
        <v>-451.68</v>
      </c>
      <c r="K18244" s="83" t="str">
        <f>IFERROR(IFERROR(VLOOKUP(I18244,'DE-PARA'!B:D,3,0),VLOOKUP(I18244,'DE-PARA'!C:D,2,0)),"NÃO ENCONTRADO")</f>
        <v>Serviços</v>
      </c>
      <c r="L18244" s="50" t="str">
        <f>VLOOKUP(K18244,'Base -Receita-Despesa'!$B:$AS,1,FALSE)</f>
        <v>Serviços</v>
      </c>
    </row>
    <row r="18245" spans="1:12" x14ac:dyDescent="0.3">
      <c r="A18245" s="82" t="str">
        <f t="shared" si="570"/>
        <v>2020</v>
      </c>
      <c r="B18245" s="260" t="s">
        <v>2228</v>
      </c>
      <c r="C18245" s="261" t="s">
        <v>138</v>
      </c>
      <c r="D18245" s="74" t="str">
        <f t="shared" si="571"/>
        <v>abr/2020</v>
      </c>
      <c r="E18245" s="264">
        <v>43938</v>
      </c>
      <c r="F18245" s="282" t="s">
        <v>5490</v>
      </c>
      <c r="G18245" s="282" t="s">
        <v>2229</v>
      </c>
      <c r="H18245" s="265" t="s">
        <v>180</v>
      </c>
      <c r="I18245" s="265" t="s">
        <v>562</v>
      </c>
      <c r="J18245" s="265">
        <v>-149.41999999999999</v>
      </c>
      <c r="K18245" s="83" t="str">
        <f>IFERROR(IFERROR(VLOOKUP(I18245,'DE-PARA'!B:D,3,0),VLOOKUP(I18245,'DE-PARA'!C:D,2,0)),"NÃO ENCONTRADO")</f>
        <v>Outras Saídas</v>
      </c>
      <c r="L18245" s="50" t="str">
        <f>VLOOKUP(K18245,'Base -Receita-Despesa'!$B:$AS,1,FALSE)</f>
        <v>Outras Saídas</v>
      </c>
    </row>
    <row r="18246" spans="1:12" x14ac:dyDescent="0.3">
      <c r="A18246" s="82" t="str">
        <f t="shared" si="570"/>
        <v>2020</v>
      </c>
      <c r="B18246" s="260" t="s">
        <v>2228</v>
      </c>
      <c r="C18246" s="261" t="s">
        <v>138</v>
      </c>
      <c r="D18246" s="74" t="str">
        <f t="shared" si="571"/>
        <v>abr/2020</v>
      </c>
      <c r="E18246" s="264">
        <v>43938</v>
      </c>
      <c r="F18246" s="282" t="s">
        <v>5491</v>
      </c>
      <c r="G18246" s="282" t="s">
        <v>2229</v>
      </c>
      <c r="H18246" s="265" t="s">
        <v>4768</v>
      </c>
      <c r="I18246" s="265" t="s">
        <v>118</v>
      </c>
      <c r="J18246" s="266">
        <v>-5873.17</v>
      </c>
      <c r="K18246" s="83" t="str">
        <f>IFERROR(IFERROR(VLOOKUP(I18246,'DE-PARA'!B:D,3,0),VLOOKUP(I18246,'DE-PARA'!C:D,2,0)),"NÃO ENCONTRADO")</f>
        <v>Serviços</v>
      </c>
      <c r="L18246" s="50" t="str">
        <f>VLOOKUP(K18246,'Base -Receita-Despesa'!$B:$AS,1,FALSE)</f>
        <v>Serviços</v>
      </c>
    </row>
    <row r="18247" spans="1:12" x14ac:dyDescent="0.3">
      <c r="A18247" s="82" t="str">
        <f t="shared" si="570"/>
        <v>2020</v>
      </c>
      <c r="B18247" s="260" t="s">
        <v>2228</v>
      </c>
      <c r="C18247" s="261" t="s">
        <v>138</v>
      </c>
      <c r="D18247" s="74" t="str">
        <f t="shared" si="571"/>
        <v>abr/2020</v>
      </c>
      <c r="E18247" s="264">
        <v>43938</v>
      </c>
      <c r="F18247" s="282" t="s">
        <v>5491</v>
      </c>
      <c r="G18247" s="282" t="s">
        <v>2229</v>
      </c>
      <c r="H18247" s="265" t="s">
        <v>4768</v>
      </c>
      <c r="I18247" s="265" t="s">
        <v>562</v>
      </c>
      <c r="J18247" s="266">
        <v>-1894.31</v>
      </c>
      <c r="K18247" s="83" t="str">
        <f>IFERROR(IFERROR(VLOOKUP(I18247,'DE-PARA'!B:D,3,0),VLOOKUP(I18247,'DE-PARA'!C:D,2,0)),"NÃO ENCONTRADO")</f>
        <v>Outras Saídas</v>
      </c>
      <c r="L18247" s="50" t="str">
        <f>VLOOKUP(K18247,'Base -Receita-Despesa'!$B:$AS,1,FALSE)</f>
        <v>Outras Saídas</v>
      </c>
    </row>
    <row r="18248" spans="1:12" x14ac:dyDescent="0.3">
      <c r="A18248" s="82" t="str">
        <f t="shared" si="570"/>
        <v>2020</v>
      </c>
      <c r="B18248" s="260" t="s">
        <v>2228</v>
      </c>
      <c r="C18248" s="261" t="s">
        <v>138</v>
      </c>
      <c r="D18248" s="74" t="str">
        <f t="shared" si="571"/>
        <v>abr/2020</v>
      </c>
      <c r="E18248" s="264">
        <v>43938</v>
      </c>
      <c r="F18248" s="282" t="s">
        <v>5492</v>
      </c>
      <c r="G18248" s="282" t="s">
        <v>2229</v>
      </c>
      <c r="H18248" s="265" t="s">
        <v>180</v>
      </c>
      <c r="I18248" s="265" t="s">
        <v>181</v>
      </c>
      <c r="J18248" s="266">
        <v>-1015.61</v>
      </c>
      <c r="K18248" s="83" t="str">
        <f>IFERROR(IFERROR(VLOOKUP(I18248,'DE-PARA'!B:D,3,0),VLOOKUP(I18248,'DE-PARA'!C:D,2,0)),"NÃO ENCONTRADO")</f>
        <v>Serviços</v>
      </c>
      <c r="L18248" s="50" t="str">
        <f>VLOOKUP(K18248,'Base -Receita-Despesa'!$B:$AS,1,FALSE)</f>
        <v>Serviços</v>
      </c>
    </row>
    <row r="18249" spans="1:12" x14ac:dyDescent="0.3">
      <c r="A18249" s="82" t="str">
        <f t="shared" si="570"/>
        <v>2020</v>
      </c>
      <c r="B18249" s="260" t="s">
        <v>2228</v>
      </c>
      <c r="C18249" s="261" t="s">
        <v>138</v>
      </c>
      <c r="D18249" s="74" t="str">
        <f t="shared" si="571"/>
        <v>abr/2020</v>
      </c>
      <c r="E18249" s="264">
        <v>43938</v>
      </c>
      <c r="F18249" s="282" t="s">
        <v>5492</v>
      </c>
      <c r="G18249" s="282" t="s">
        <v>2229</v>
      </c>
      <c r="H18249" s="265" t="s">
        <v>180</v>
      </c>
      <c r="I18249" s="265" t="s">
        <v>562</v>
      </c>
      <c r="J18249" s="265">
        <v>-326.77999999999997</v>
      </c>
      <c r="K18249" s="83" t="str">
        <f>IFERROR(IFERROR(VLOOKUP(I18249,'DE-PARA'!B:D,3,0),VLOOKUP(I18249,'DE-PARA'!C:D,2,0)),"NÃO ENCONTRADO")</f>
        <v>Outras Saídas</v>
      </c>
      <c r="L18249" s="50" t="str">
        <f>VLOOKUP(K18249,'Base -Receita-Despesa'!$B:$AS,1,FALSE)</f>
        <v>Outras Saídas</v>
      </c>
    </row>
    <row r="18250" spans="1:12" x14ac:dyDescent="0.3">
      <c r="A18250" s="82" t="str">
        <f t="shared" si="570"/>
        <v>2020</v>
      </c>
      <c r="B18250" s="260" t="s">
        <v>2228</v>
      </c>
      <c r="C18250" s="261" t="s">
        <v>138</v>
      </c>
      <c r="D18250" s="74" t="str">
        <f t="shared" si="571"/>
        <v>abr/2020</v>
      </c>
      <c r="E18250" s="264">
        <v>43938</v>
      </c>
      <c r="F18250" s="282" t="s">
        <v>2465</v>
      </c>
      <c r="G18250" s="282" t="s">
        <v>2229</v>
      </c>
      <c r="H18250" s="265" t="s">
        <v>4736</v>
      </c>
      <c r="I18250" s="265" t="s">
        <v>188</v>
      </c>
      <c r="J18250" s="265">
        <v>-460.13</v>
      </c>
      <c r="K18250" s="83" t="str">
        <f>IFERROR(IFERROR(VLOOKUP(I18250,'DE-PARA'!B:D,3,0),VLOOKUP(I18250,'DE-PARA'!C:D,2,0)),"NÃO ENCONTRADO")</f>
        <v>Serviços</v>
      </c>
      <c r="L18250" s="50" t="str">
        <f>VLOOKUP(K18250,'Base -Receita-Despesa'!$B:$AS,1,FALSE)</f>
        <v>Serviços</v>
      </c>
    </row>
    <row r="18251" spans="1:12" x14ac:dyDescent="0.3">
      <c r="A18251" s="82" t="str">
        <f t="shared" si="570"/>
        <v>2020</v>
      </c>
      <c r="B18251" s="260" t="s">
        <v>2228</v>
      </c>
      <c r="C18251" s="261" t="s">
        <v>138</v>
      </c>
      <c r="D18251" s="74" t="str">
        <f t="shared" si="571"/>
        <v>abr/2020</v>
      </c>
      <c r="E18251" s="264">
        <v>43938</v>
      </c>
      <c r="F18251" s="282" t="s">
        <v>2465</v>
      </c>
      <c r="G18251" s="282" t="s">
        <v>2229</v>
      </c>
      <c r="H18251" s="265" t="s">
        <v>4736</v>
      </c>
      <c r="I18251" s="265" t="s">
        <v>562</v>
      </c>
      <c r="J18251" s="265">
        <v>-152.22999999999999</v>
      </c>
      <c r="K18251" s="83" t="str">
        <f>IFERROR(IFERROR(VLOOKUP(I18251,'DE-PARA'!B:D,3,0),VLOOKUP(I18251,'DE-PARA'!C:D,2,0)),"NÃO ENCONTRADO")</f>
        <v>Outras Saídas</v>
      </c>
      <c r="L18251" s="50" t="str">
        <f>VLOOKUP(K18251,'Base -Receita-Despesa'!$B:$AS,1,FALSE)</f>
        <v>Outras Saídas</v>
      </c>
    </row>
    <row r="18252" spans="1:12" x14ac:dyDescent="0.3">
      <c r="A18252" s="82" t="str">
        <f t="shared" si="570"/>
        <v>2020</v>
      </c>
      <c r="B18252" s="260" t="s">
        <v>2228</v>
      </c>
      <c r="C18252" s="261" t="s">
        <v>138</v>
      </c>
      <c r="D18252" s="74" t="str">
        <f t="shared" si="571"/>
        <v>abr/2020</v>
      </c>
      <c r="E18252" s="264">
        <v>43938</v>
      </c>
      <c r="F18252" s="282" t="s">
        <v>5493</v>
      </c>
      <c r="G18252" s="282" t="s">
        <v>2229</v>
      </c>
      <c r="H18252" s="265" t="s">
        <v>5461</v>
      </c>
      <c r="I18252" s="280" t="s">
        <v>2204</v>
      </c>
      <c r="J18252" s="265">
        <v>-127.59</v>
      </c>
      <c r="K18252" s="83" t="str">
        <f>IFERROR(IFERROR(VLOOKUP(I18252,'DE-PARA'!B:D,3,0),VLOOKUP(I18252,'DE-PARA'!C:D,2,0)),"NÃO ENCONTRADO")</f>
        <v>Serviços</v>
      </c>
      <c r="L18252" s="50" t="str">
        <f>VLOOKUP(K18252,'Base -Receita-Despesa'!$B:$AS,1,FALSE)</f>
        <v>Serviços</v>
      </c>
    </row>
    <row r="18253" spans="1:12" x14ac:dyDescent="0.3">
      <c r="A18253" s="82" t="str">
        <f t="shared" si="570"/>
        <v>2020</v>
      </c>
      <c r="B18253" s="260" t="s">
        <v>2228</v>
      </c>
      <c r="C18253" s="261" t="s">
        <v>138</v>
      </c>
      <c r="D18253" s="74" t="str">
        <f t="shared" si="571"/>
        <v>abr/2020</v>
      </c>
      <c r="E18253" s="264">
        <v>43938</v>
      </c>
      <c r="F18253" s="282" t="s">
        <v>5493</v>
      </c>
      <c r="G18253" s="282" t="s">
        <v>2229</v>
      </c>
      <c r="H18253" s="265" t="s">
        <v>5461</v>
      </c>
      <c r="I18253" s="265" t="s">
        <v>562</v>
      </c>
      <c r="J18253" s="265">
        <v>-41.49</v>
      </c>
      <c r="K18253" s="83" t="str">
        <f>IFERROR(IFERROR(VLOOKUP(I18253,'DE-PARA'!B:D,3,0),VLOOKUP(I18253,'DE-PARA'!C:D,2,0)),"NÃO ENCONTRADO")</f>
        <v>Outras Saídas</v>
      </c>
      <c r="L18253" s="50" t="str">
        <f>VLOOKUP(K18253,'Base -Receita-Despesa'!$B:$AS,1,FALSE)</f>
        <v>Outras Saídas</v>
      </c>
    </row>
    <row r="18254" spans="1:12" x14ac:dyDescent="0.3">
      <c r="A18254" s="82" t="str">
        <f t="shared" si="570"/>
        <v>2020</v>
      </c>
      <c r="B18254" s="260" t="s">
        <v>2228</v>
      </c>
      <c r="C18254" s="261" t="s">
        <v>138</v>
      </c>
      <c r="D18254" s="74" t="str">
        <f t="shared" si="571"/>
        <v>abr/2020</v>
      </c>
      <c r="E18254" s="264">
        <v>43938</v>
      </c>
      <c r="F18254" s="282" t="s">
        <v>5494</v>
      </c>
      <c r="G18254" s="282" t="s">
        <v>2229</v>
      </c>
      <c r="H18254" s="265" t="s">
        <v>4736</v>
      </c>
      <c r="I18254" s="265" t="s">
        <v>179</v>
      </c>
      <c r="J18254" s="266">
        <v>-1545.14</v>
      </c>
      <c r="K18254" s="83" t="str">
        <f>IFERROR(IFERROR(VLOOKUP(I18254,'DE-PARA'!B:D,3,0),VLOOKUP(I18254,'DE-PARA'!C:D,2,0)),"NÃO ENCONTRADO")</f>
        <v>Serviços</v>
      </c>
      <c r="L18254" s="50" t="str">
        <f>VLOOKUP(K18254,'Base -Receita-Despesa'!$B:$AS,1,FALSE)</f>
        <v>Serviços</v>
      </c>
    </row>
    <row r="18255" spans="1:12" x14ac:dyDescent="0.3">
      <c r="A18255" s="82" t="str">
        <f t="shared" si="570"/>
        <v>2020</v>
      </c>
      <c r="B18255" s="260" t="s">
        <v>2228</v>
      </c>
      <c r="C18255" s="261" t="s">
        <v>138</v>
      </c>
      <c r="D18255" s="74" t="str">
        <f t="shared" si="571"/>
        <v>abr/2020</v>
      </c>
      <c r="E18255" s="264">
        <v>43938</v>
      </c>
      <c r="F18255" s="282" t="s">
        <v>5494</v>
      </c>
      <c r="G18255" s="282" t="s">
        <v>2229</v>
      </c>
      <c r="H18255" s="265" t="s">
        <v>4736</v>
      </c>
      <c r="I18255" s="265" t="s">
        <v>562</v>
      </c>
      <c r="J18255" s="265">
        <v>-513.54</v>
      </c>
      <c r="K18255" s="83" t="str">
        <f>IFERROR(IFERROR(VLOOKUP(I18255,'DE-PARA'!B:D,3,0),VLOOKUP(I18255,'DE-PARA'!C:D,2,0)),"NÃO ENCONTRADO")</f>
        <v>Outras Saídas</v>
      </c>
      <c r="L18255" s="50" t="str">
        <f>VLOOKUP(K18255,'Base -Receita-Despesa'!$B:$AS,1,FALSE)</f>
        <v>Outras Saídas</v>
      </c>
    </row>
    <row r="18256" spans="1:12" x14ac:dyDescent="0.3">
      <c r="A18256" s="82" t="str">
        <f t="shared" si="570"/>
        <v>2020</v>
      </c>
      <c r="B18256" s="260" t="s">
        <v>2228</v>
      </c>
      <c r="C18256" s="261" t="s">
        <v>138</v>
      </c>
      <c r="D18256" s="74" t="str">
        <f t="shared" si="571"/>
        <v>abr/2020</v>
      </c>
      <c r="E18256" s="264">
        <v>43938</v>
      </c>
      <c r="F18256" s="282">
        <v>12122397</v>
      </c>
      <c r="G18256" s="282" t="s">
        <v>2229</v>
      </c>
      <c r="H18256" s="265" t="s">
        <v>2470</v>
      </c>
      <c r="I18256" s="265" t="s">
        <v>151</v>
      </c>
      <c r="J18256" s="265">
        <v>-987.47</v>
      </c>
      <c r="K18256" s="83" t="str">
        <f>IFERROR(IFERROR(VLOOKUP(I18256,'DE-PARA'!B:D,3,0),VLOOKUP(I18256,'DE-PARA'!C:D,2,0)),"NÃO ENCONTRADO")</f>
        <v>Concessionárias (água, luz e telefone)</v>
      </c>
      <c r="L18256" s="50" t="str">
        <f>VLOOKUP(K18256,'Base -Receita-Despesa'!$B:$AS,1,FALSE)</f>
        <v>Concessionárias (água, luz e telefone)</v>
      </c>
    </row>
    <row r="18257" spans="1:12" x14ac:dyDescent="0.3">
      <c r="A18257" s="82" t="str">
        <f t="shared" si="570"/>
        <v>2020</v>
      </c>
      <c r="B18257" s="260" t="s">
        <v>2228</v>
      </c>
      <c r="C18257" s="261" t="s">
        <v>138</v>
      </c>
      <c r="D18257" s="74" t="str">
        <f t="shared" si="571"/>
        <v>abr/2020</v>
      </c>
      <c r="E18257" s="264">
        <v>43938</v>
      </c>
      <c r="F18257" s="282">
        <v>8385229</v>
      </c>
      <c r="G18257" s="282" t="s">
        <v>2229</v>
      </c>
      <c r="H18257" s="265" t="s">
        <v>3582</v>
      </c>
      <c r="I18257" s="265" t="s">
        <v>151</v>
      </c>
      <c r="J18257" s="266">
        <v>-3145.23</v>
      </c>
      <c r="K18257" s="83" t="str">
        <f>IFERROR(IFERROR(VLOOKUP(I18257,'DE-PARA'!B:D,3,0),VLOOKUP(I18257,'DE-PARA'!C:D,2,0)),"NÃO ENCONTRADO")</f>
        <v>Concessionárias (água, luz e telefone)</v>
      </c>
      <c r="L18257" s="50" t="str">
        <f>VLOOKUP(K18257,'Base -Receita-Despesa'!$B:$AS,1,FALSE)</f>
        <v>Concessionárias (água, luz e telefone)</v>
      </c>
    </row>
    <row r="18258" spans="1:12" x14ac:dyDescent="0.3">
      <c r="A18258" s="82" t="str">
        <f t="shared" si="570"/>
        <v>2020</v>
      </c>
      <c r="B18258" s="260" t="s">
        <v>2228</v>
      </c>
      <c r="C18258" s="261" t="s">
        <v>138</v>
      </c>
      <c r="D18258" s="74" t="str">
        <f t="shared" si="571"/>
        <v>abr/2020</v>
      </c>
      <c r="E18258" s="264">
        <v>43938</v>
      </c>
      <c r="F18258" s="282">
        <v>8385228</v>
      </c>
      <c r="G18258" s="282" t="s">
        <v>2229</v>
      </c>
      <c r="H18258" s="265" t="s">
        <v>3582</v>
      </c>
      <c r="I18258" s="265" t="s">
        <v>151</v>
      </c>
      <c r="J18258" s="266">
        <v>-1886.48</v>
      </c>
      <c r="K18258" s="83" t="str">
        <f>IFERROR(IFERROR(VLOOKUP(I18258,'DE-PARA'!B:D,3,0),VLOOKUP(I18258,'DE-PARA'!C:D,2,0)),"NÃO ENCONTRADO")</f>
        <v>Concessionárias (água, luz e telefone)</v>
      </c>
      <c r="L18258" s="50" t="str">
        <f>VLOOKUP(K18258,'Base -Receita-Despesa'!$B:$AS,1,FALSE)</f>
        <v>Concessionárias (água, luz e telefone)</v>
      </c>
    </row>
    <row r="18259" spans="1:12" x14ac:dyDescent="0.3">
      <c r="A18259" s="82" t="str">
        <f t="shared" si="570"/>
        <v>2020</v>
      </c>
      <c r="B18259" s="260" t="s">
        <v>2228</v>
      </c>
      <c r="C18259" s="261" t="s">
        <v>138</v>
      </c>
      <c r="D18259" s="74" t="str">
        <f t="shared" si="571"/>
        <v>abr/2020</v>
      </c>
      <c r="E18259" s="264">
        <v>43938</v>
      </c>
      <c r="F18259" s="282" t="s">
        <v>5495</v>
      </c>
      <c r="G18259" s="282" t="s">
        <v>2229</v>
      </c>
      <c r="H18259" s="265" t="s">
        <v>4768</v>
      </c>
      <c r="I18259" s="265" t="s">
        <v>118</v>
      </c>
      <c r="J18259" s="266">
        <v>-5873.17</v>
      </c>
      <c r="K18259" s="83" t="str">
        <f>IFERROR(IFERROR(VLOOKUP(I18259,'DE-PARA'!B:D,3,0),VLOOKUP(I18259,'DE-PARA'!C:D,2,0)),"NÃO ENCONTRADO")</f>
        <v>Serviços</v>
      </c>
      <c r="L18259" s="50" t="str">
        <f>VLOOKUP(K18259,'Base -Receita-Despesa'!$B:$AS,1,FALSE)</f>
        <v>Serviços</v>
      </c>
    </row>
    <row r="18260" spans="1:12" x14ac:dyDescent="0.3">
      <c r="A18260" s="82" t="str">
        <f t="shared" si="570"/>
        <v>2020</v>
      </c>
      <c r="B18260" s="260" t="s">
        <v>2228</v>
      </c>
      <c r="C18260" s="261" t="s">
        <v>138</v>
      </c>
      <c r="D18260" s="74" t="str">
        <f t="shared" si="571"/>
        <v>abr/2020</v>
      </c>
      <c r="E18260" s="264">
        <v>43938</v>
      </c>
      <c r="F18260" s="282" t="s">
        <v>5495</v>
      </c>
      <c r="G18260" s="282" t="s">
        <v>2229</v>
      </c>
      <c r="H18260" s="265" t="s">
        <v>4768</v>
      </c>
      <c r="I18260" s="265" t="s">
        <v>562</v>
      </c>
      <c r="J18260" s="266">
        <v>-1954.78</v>
      </c>
      <c r="K18260" s="83" t="str">
        <f>IFERROR(IFERROR(VLOOKUP(I18260,'DE-PARA'!B:D,3,0),VLOOKUP(I18260,'DE-PARA'!C:D,2,0)),"NÃO ENCONTRADO")</f>
        <v>Outras Saídas</v>
      </c>
      <c r="L18260" s="50" t="str">
        <f>VLOOKUP(K18260,'Base -Receita-Despesa'!$B:$AS,1,FALSE)</f>
        <v>Outras Saídas</v>
      </c>
    </row>
    <row r="18261" spans="1:12" x14ac:dyDescent="0.3">
      <c r="A18261" s="82" t="str">
        <f t="shared" si="570"/>
        <v>2020</v>
      </c>
      <c r="B18261" s="260" t="s">
        <v>2228</v>
      </c>
      <c r="C18261" s="261" t="s">
        <v>138</v>
      </c>
      <c r="D18261" s="74" t="str">
        <f t="shared" si="571"/>
        <v>abr/2020</v>
      </c>
      <c r="E18261" s="264">
        <v>43938</v>
      </c>
      <c r="F18261" s="282" t="s">
        <v>2775</v>
      </c>
      <c r="G18261" s="282" t="s">
        <v>2229</v>
      </c>
      <c r="H18261" s="265" t="s">
        <v>4736</v>
      </c>
      <c r="I18261" s="265" t="s">
        <v>188</v>
      </c>
      <c r="J18261" s="265">
        <v>-460.13</v>
      </c>
      <c r="K18261" s="83" t="str">
        <f>IFERROR(IFERROR(VLOOKUP(I18261,'DE-PARA'!B:D,3,0),VLOOKUP(I18261,'DE-PARA'!C:D,2,0)),"NÃO ENCONTRADO")</f>
        <v>Serviços</v>
      </c>
      <c r="L18261" s="50" t="str">
        <f>VLOOKUP(K18261,'Base -Receita-Despesa'!$B:$AS,1,FALSE)</f>
        <v>Serviços</v>
      </c>
    </row>
    <row r="18262" spans="1:12" x14ac:dyDescent="0.3">
      <c r="A18262" s="82" t="str">
        <f t="shared" si="570"/>
        <v>2020</v>
      </c>
      <c r="B18262" s="260" t="s">
        <v>2228</v>
      </c>
      <c r="C18262" s="261" t="s">
        <v>138</v>
      </c>
      <c r="D18262" s="74" t="str">
        <f t="shared" si="571"/>
        <v>abr/2020</v>
      </c>
      <c r="E18262" s="264">
        <v>43938</v>
      </c>
      <c r="F18262" s="282" t="s">
        <v>2775</v>
      </c>
      <c r="G18262" s="282" t="s">
        <v>2229</v>
      </c>
      <c r="H18262" s="265" t="s">
        <v>4736</v>
      </c>
      <c r="I18262" s="265" t="s">
        <v>562</v>
      </c>
      <c r="J18262" s="265">
        <v>-147.52000000000001</v>
      </c>
      <c r="K18262" s="83" t="str">
        <f>IFERROR(IFERROR(VLOOKUP(I18262,'DE-PARA'!B:D,3,0),VLOOKUP(I18262,'DE-PARA'!C:D,2,0)),"NÃO ENCONTRADO")</f>
        <v>Outras Saídas</v>
      </c>
      <c r="L18262" s="50" t="str">
        <f>VLOOKUP(K18262,'Base -Receita-Despesa'!$B:$AS,1,FALSE)</f>
        <v>Outras Saídas</v>
      </c>
    </row>
    <row r="18263" spans="1:12" x14ac:dyDescent="0.3">
      <c r="A18263" s="82" t="str">
        <f t="shared" si="570"/>
        <v>2020</v>
      </c>
      <c r="B18263" s="260" t="s">
        <v>2228</v>
      </c>
      <c r="C18263" s="261" t="s">
        <v>138</v>
      </c>
      <c r="D18263" s="74" t="str">
        <f t="shared" si="571"/>
        <v>abr/2020</v>
      </c>
      <c r="E18263" s="264">
        <v>43938</v>
      </c>
      <c r="F18263" s="282" t="s">
        <v>5496</v>
      </c>
      <c r="G18263" s="282" t="s">
        <v>2229</v>
      </c>
      <c r="H18263" s="265" t="s">
        <v>180</v>
      </c>
      <c r="I18263" s="265" t="s">
        <v>181</v>
      </c>
      <c r="J18263" s="265">
        <v>-451.68</v>
      </c>
      <c r="K18263" s="83" t="str">
        <f>IFERROR(IFERROR(VLOOKUP(I18263,'DE-PARA'!B:D,3,0),VLOOKUP(I18263,'DE-PARA'!C:D,2,0)),"NÃO ENCONTRADO")</f>
        <v>Serviços</v>
      </c>
      <c r="L18263" s="50" t="str">
        <f>VLOOKUP(K18263,'Base -Receita-Despesa'!$B:$AS,1,FALSE)</f>
        <v>Serviços</v>
      </c>
    </row>
    <row r="18264" spans="1:12" x14ac:dyDescent="0.3">
      <c r="A18264" s="82" t="str">
        <f t="shared" si="570"/>
        <v>2020</v>
      </c>
      <c r="B18264" s="260" t="s">
        <v>2228</v>
      </c>
      <c r="C18264" s="261" t="s">
        <v>138</v>
      </c>
      <c r="D18264" s="74" t="str">
        <f t="shared" si="571"/>
        <v>abr/2020</v>
      </c>
      <c r="E18264" s="264">
        <v>43938</v>
      </c>
      <c r="F18264" s="282" t="s">
        <v>5496</v>
      </c>
      <c r="G18264" s="282" t="s">
        <v>2229</v>
      </c>
      <c r="H18264" s="265" t="s">
        <v>180</v>
      </c>
      <c r="I18264" s="265" t="s">
        <v>562</v>
      </c>
      <c r="J18264" s="265">
        <v>-144.80000000000001</v>
      </c>
      <c r="K18264" s="83" t="str">
        <f>IFERROR(IFERROR(VLOOKUP(I18264,'DE-PARA'!B:D,3,0),VLOOKUP(I18264,'DE-PARA'!C:D,2,0)),"NÃO ENCONTRADO")</f>
        <v>Outras Saídas</v>
      </c>
      <c r="L18264" s="50" t="str">
        <f>VLOOKUP(K18264,'Base -Receita-Despesa'!$B:$AS,1,FALSE)</f>
        <v>Outras Saídas</v>
      </c>
    </row>
    <row r="18265" spans="1:12" x14ac:dyDescent="0.3">
      <c r="A18265" s="82" t="str">
        <f t="shared" si="570"/>
        <v>2020</v>
      </c>
      <c r="B18265" s="260" t="s">
        <v>2228</v>
      </c>
      <c r="C18265" s="261" t="s">
        <v>138</v>
      </c>
      <c r="D18265" s="74" t="str">
        <f t="shared" si="571"/>
        <v>abr/2020</v>
      </c>
      <c r="E18265" s="264">
        <v>43938</v>
      </c>
      <c r="F18265" s="282" t="s">
        <v>5497</v>
      </c>
      <c r="G18265" s="282" t="s">
        <v>2229</v>
      </c>
      <c r="H18265" s="265" t="s">
        <v>4736</v>
      </c>
      <c r="I18265" s="265" t="s">
        <v>188</v>
      </c>
      <c r="J18265" s="265">
        <v>-767.97</v>
      </c>
      <c r="K18265" s="83" t="str">
        <f>IFERROR(IFERROR(VLOOKUP(I18265,'DE-PARA'!B:D,3,0),VLOOKUP(I18265,'DE-PARA'!C:D,2,0)),"NÃO ENCONTRADO")</f>
        <v>Serviços</v>
      </c>
      <c r="L18265" s="50" t="str">
        <f>VLOOKUP(K18265,'Base -Receita-Despesa'!$B:$AS,1,FALSE)</f>
        <v>Serviços</v>
      </c>
    </row>
    <row r="18266" spans="1:12" x14ac:dyDescent="0.3">
      <c r="A18266" s="82" t="str">
        <f t="shared" si="570"/>
        <v>2020</v>
      </c>
      <c r="B18266" s="260" t="s">
        <v>2228</v>
      </c>
      <c r="C18266" s="261" t="s">
        <v>138</v>
      </c>
      <c r="D18266" s="74" t="str">
        <f t="shared" si="571"/>
        <v>abr/2020</v>
      </c>
      <c r="E18266" s="264">
        <v>43938</v>
      </c>
      <c r="F18266" s="282" t="s">
        <v>5497</v>
      </c>
      <c r="G18266" s="282" t="s">
        <v>2229</v>
      </c>
      <c r="H18266" s="265" t="s">
        <v>4736</v>
      </c>
      <c r="I18266" s="265" t="s">
        <v>562</v>
      </c>
      <c r="J18266" s="265">
        <v>-246.87</v>
      </c>
      <c r="K18266" s="83" t="str">
        <f>IFERROR(IFERROR(VLOOKUP(I18266,'DE-PARA'!B:D,3,0),VLOOKUP(I18266,'DE-PARA'!C:D,2,0)),"NÃO ENCONTRADO")</f>
        <v>Outras Saídas</v>
      </c>
      <c r="L18266" s="50" t="str">
        <f>VLOOKUP(K18266,'Base -Receita-Despesa'!$B:$AS,1,FALSE)</f>
        <v>Outras Saídas</v>
      </c>
    </row>
    <row r="18267" spans="1:12" x14ac:dyDescent="0.3">
      <c r="A18267" s="82" t="str">
        <f t="shared" si="570"/>
        <v>2020</v>
      </c>
      <c r="B18267" s="260" t="s">
        <v>2228</v>
      </c>
      <c r="C18267" s="261" t="s">
        <v>138</v>
      </c>
      <c r="D18267" s="74" t="str">
        <f t="shared" si="571"/>
        <v>abr/2020</v>
      </c>
      <c r="E18267" s="264">
        <v>43938</v>
      </c>
      <c r="F18267" s="282" t="s">
        <v>5498</v>
      </c>
      <c r="G18267" s="282" t="s">
        <v>2229</v>
      </c>
      <c r="H18267" s="265" t="s">
        <v>4736</v>
      </c>
      <c r="I18267" s="265" t="s">
        <v>179</v>
      </c>
      <c r="J18267" s="266">
        <v>-1545.14</v>
      </c>
      <c r="K18267" s="83" t="str">
        <f>IFERROR(IFERROR(VLOOKUP(I18267,'DE-PARA'!B:D,3,0),VLOOKUP(I18267,'DE-PARA'!C:D,2,0)),"NÃO ENCONTRADO")</f>
        <v>Serviços</v>
      </c>
      <c r="L18267" s="50" t="str">
        <f>VLOOKUP(K18267,'Base -Receita-Despesa'!$B:$AS,1,FALSE)</f>
        <v>Serviços</v>
      </c>
    </row>
    <row r="18268" spans="1:12" x14ac:dyDescent="0.3">
      <c r="A18268" s="82" t="str">
        <f t="shared" si="570"/>
        <v>2020</v>
      </c>
      <c r="B18268" s="260" t="s">
        <v>2228</v>
      </c>
      <c r="C18268" s="261" t="s">
        <v>138</v>
      </c>
      <c r="D18268" s="74" t="str">
        <f t="shared" si="571"/>
        <v>abr/2020</v>
      </c>
      <c r="E18268" s="264">
        <v>43938</v>
      </c>
      <c r="F18268" s="282" t="s">
        <v>5498</v>
      </c>
      <c r="G18268" s="282" t="s">
        <v>2229</v>
      </c>
      <c r="H18268" s="265" t="s">
        <v>4736</v>
      </c>
      <c r="I18268" s="265" t="s">
        <v>562</v>
      </c>
      <c r="J18268" s="265">
        <v>-497.65</v>
      </c>
      <c r="K18268" s="83" t="str">
        <f>IFERROR(IFERROR(VLOOKUP(I18268,'DE-PARA'!B:D,3,0),VLOOKUP(I18268,'DE-PARA'!C:D,2,0)),"NÃO ENCONTRADO")</f>
        <v>Outras Saídas</v>
      </c>
      <c r="L18268" s="50" t="str">
        <f>VLOOKUP(K18268,'Base -Receita-Despesa'!$B:$AS,1,FALSE)</f>
        <v>Outras Saídas</v>
      </c>
    </row>
    <row r="18269" spans="1:12" x14ac:dyDescent="0.3">
      <c r="A18269" s="82" t="str">
        <f t="shared" si="570"/>
        <v>2020</v>
      </c>
      <c r="B18269" s="260" t="s">
        <v>2228</v>
      </c>
      <c r="C18269" s="261" t="s">
        <v>138</v>
      </c>
      <c r="D18269" s="74" t="str">
        <f t="shared" si="571"/>
        <v>abr/2020</v>
      </c>
      <c r="E18269" s="264">
        <v>43938</v>
      </c>
      <c r="F18269" s="282" t="s">
        <v>5499</v>
      </c>
      <c r="G18269" s="282" t="s">
        <v>2229</v>
      </c>
      <c r="H18269" s="265" t="s">
        <v>180</v>
      </c>
      <c r="I18269" s="265" t="s">
        <v>181</v>
      </c>
      <c r="J18269" s="266">
        <v>-1015.61</v>
      </c>
      <c r="K18269" s="83" t="str">
        <f>IFERROR(IFERROR(VLOOKUP(I18269,'DE-PARA'!B:D,3,0),VLOOKUP(I18269,'DE-PARA'!C:D,2,0)),"NÃO ENCONTRADO")</f>
        <v>Serviços</v>
      </c>
      <c r="L18269" s="50" t="str">
        <f>VLOOKUP(K18269,'Base -Receita-Despesa'!$B:$AS,1,FALSE)</f>
        <v>Serviços</v>
      </c>
    </row>
    <row r="18270" spans="1:12" x14ac:dyDescent="0.3">
      <c r="A18270" s="82" t="str">
        <f t="shared" si="570"/>
        <v>2020</v>
      </c>
      <c r="B18270" s="260" t="s">
        <v>2228</v>
      </c>
      <c r="C18270" s="261" t="s">
        <v>138</v>
      </c>
      <c r="D18270" s="74" t="str">
        <f t="shared" si="571"/>
        <v>abr/2020</v>
      </c>
      <c r="E18270" s="264">
        <v>43938</v>
      </c>
      <c r="F18270" s="282" t="s">
        <v>5499</v>
      </c>
      <c r="G18270" s="282" t="s">
        <v>2229</v>
      </c>
      <c r="H18270" s="265" t="s">
        <v>180</v>
      </c>
      <c r="I18270" s="265" t="s">
        <v>562</v>
      </c>
      <c r="J18270" s="265">
        <v>-337.21</v>
      </c>
      <c r="K18270" s="83" t="str">
        <f>IFERROR(IFERROR(VLOOKUP(I18270,'DE-PARA'!B:D,3,0),VLOOKUP(I18270,'DE-PARA'!C:D,2,0)),"NÃO ENCONTRADO")</f>
        <v>Outras Saídas</v>
      </c>
      <c r="L18270" s="50" t="str">
        <f>VLOOKUP(K18270,'Base -Receita-Despesa'!$B:$AS,1,FALSE)</f>
        <v>Outras Saídas</v>
      </c>
    </row>
    <row r="18271" spans="1:12" x14ac:dyDescent="0.3">
      <c r="A18271" s="82" t="str">
        <f t="shared" si="570"/>
        <v>2020</v>
      </c>
      <c r="B18271" s="260" t="s">
        <v>2228</v>
      </c>
      <c r="C18271" s="261" t="s">
        <v>138</v>
      </c>
      <c r="D18271" s="74" t="str">
        <f t="shared" si="571"/>
        <v>abr/2020</v>
      </c>
      <c r="E18271" s="264">
        <v>43938</v>
      </c>
      <c r="F18271" s="282" t="s">
        <v>2355</v>
      </c>
      <c r="G18271" s="282" t="s">
        <v>2229</v>
      </c>
      <c r="H18271" s="265" t="s">
        <v>4736</v>
      </c>
      <c r="I18271" s="265" t="s">
        <v>188</v>
      </c>
      <c r="J18271" s="265">
        <v>-767.97</v>
      </c>
      <c r="K18271" s="83" t="str">
        <f>IFERROR(IFERROR(VLOOKUP(I18271,'DE-PARA'!B:D,3,0),VLOOKUP(I18271,'DE-PARA'!C:D,2,0)),"NÃO ENCONTRADO")</f>
        <v>Serviços</v>
      </c>
      <c r="L18271" s="50" t="str">
        <f>VLOOKUP(K18271,'Base -Receita-Despesa'!$B:$AS,1,FALSE)</f>
        <v>Serviços</v>
      </c>
    </row>
    <row r="18272" spans="1:12" x14ac:dyDescent="0.3">
      <c r="A18272" s="82" t="str">
        <f t="shared" si="570"/>
        <v>2020</v>
      </c>
      <c r="B18272" s="260" t="s">
        <v>2228</v>
      </c>
      <c r="C18272" s="261" t="s">
        <v>138</v>
      </c>
      <c r="D18272" s="74" t="str">
        <f t="shared" si="571"/>
        <v>abr/2020</v>
      </c>
      <c r="E18272" s="264">
        <v>43938</v>
      </c>
      <c r="F18272" s="282" t="s">
        <v>2355</v>
      </c>
      <c r="G18272" s="282" t="s">
        <v>2229</v>
      </c>
      <c r="H18272" s="265" t="s">
        <v>4736</v>
      </c>
      <c r="I18272" s="265" t="s">
        <v>562</v>
      </c>
      <c r="J18272" s="265">
        <v>-254.75</v>
      </c>
      <c r="K18272" s="83" t="str">
        <f>IFERROR(IFERROR(VLOOKUP(I18272,'DE-PARA'!B:D,3,0),VLOOKUP(I18272,'DE-PARA'!C:D,2,0)),"NÃO ENCONTRADO")</f>
        <v>Outras Saídas</v>
      </c>
      <c r="L18272" s="50" t="str">
        <f>VLOOKUP(K18272,'Base -Receita-Despesa'!$B:$AS,1,FALSE)</f>
        <v>Outras Saídas</v>
      </c>
    </row>
    <row r="18273" spans="1:12" x14ac:dyDescent="0.3">
      <c r="A18273" s="82" t="str">
        <f t="shared" si="570"/>
        <v>2020</v>
      </c>
      <c r="B18273" s="260" t="s">
        <v>2228</v>
      </c>
      <c r="C18273" s="261" t="s">
        <v>138</v>
      </c>
      <c r="D18273" s="74" t="str">
        <f t="shared" si="571"/>
        <v>abr/2020</v>
      </c>
      <c r="E18273" s="264">
        <v>43938</v>
      </c>
      <c r="F18273" s="282" t="s">
        <v>5500</v>
      </c>
      <c r="G18273" s="282" t="s">
        <v>2229</v>
      </c>
      <c r="H18273" s="265" t="s">
        <v>5461</v>
      </c>
      <c r="I18273" s="280" t="s">
        <v>2204</v>
      </c>
      <c r="J18273" s="265">
        <v>-76.760000000000005</v>
      </c>
      <c r="K18273" s="83" t="str">
        <f>IFERROR(IFERROR(VLOOKUP(I18273,'DE-PARA'!B:D,3,0),VLOOKUP(I18273,'DE-PARA'!C:D,2,0)),"NÃO ENCONTRADO")</f>
        <v>Serviços</v>
      </c>
      <c r="L18273" s="50" t="str">
        <f>VLOOKUP(K18273,'Base -Receita-Despesa'!$B:$AS,1,FALSE)</f>
        <v>Serviços</v>
      </c>
    </row>
    <row r="18274" spans="1:12" x14ac:dyDescent="0.3">
      <c r="A18274" s="82" t="str">
        <f t="shared" si="570"/>
        <v>2020</v>
      </c>
      <c r="B18274" s="260" t="s">
        <v>2228</v>
      </c>
      <c r="C18274" s="261" t="s">
        <v>138</v>
      </c>
      <c r="D18274" s="74" t="str">
        <f t="shared" si="571"/>
        <v>abr/2020</v>
      </c>
      <c r="E18274" s="264">
        <v>43938</v>
      </c>
      <c r="F18274" s="282" t="s">
        <v>5500</v>
      </c>
      <c r="G18274" s="282" t="s">
        <v>2229</v>
      </c>
      <c r="H18274" s="265" t="s">
        <v>5461</v>
      </c>
      <c r="I18274" s="265" t="s">
        <v>562</v>
      </c>
      <c r="J18274" s="265">
        <v>-23.81</v>
      </c>
      <c r="K18274" s="83" t="str">
        <f>IFERROR(IFERROR(VLOOKUP(I18274,'DE-PARA'!B:D,3,0),VLOOKUP(I18274,'DE-PARA'!C:D,2,0)),"NÃO ENCONTRADO")</f>
        <v>Outras Saídas</v>
      </c>
      <c r="L18274" s="50" t="str">
        <f>VLOOKUP(K18274,'Base -Receita-Despesa'!$B:$AS,1,FALSE)</f>
        <v>Outras Saídas</v>
      </c>
    </row>
    <row r="18275" spans="1:12" x14ac:dyDescent="0.3">
      <c r="A18275" s="82" t="str">
        <f t="shared" si="570"/>
        <v>2020</v>
      </c>
      <c r="B18275" s="260" t="s">
        <v>2228</v>
      </c>
      <c r="C18275" s="261" t="s">
        <v>138</v>
      </c>
      <c r="D18275" s="74" t="str">
        <f t="shared" si="571"/>
        <v>abr/2020</v>
      </c>
      <c r="E18275" s="264">
        <v>43938</v>
      </c>
      <c r="F18275" s="282">
        <v>303841</v>
      </c>
      <c r="G18275" s="282" t="s">
        <v>2229</v>
      </c>
      <c r="H18275" s="265" t="s">
        <v>222</v>
      </c>
      <c r="I18275" s="265" t="s">
        <v>2182</v>
      </c>
      <c r="J18275" s="266">
        <v>-2284.6799999999998</v>
      </c>
      <c r="K18275" s="83" t="str">
        <f>IFERROR(IFERROR(VLOOKUP(I18275,'DE-PARA'!B:D,3,0),VLOOKUP(I18275,'DE-PARA'!C:D,2,0)),"NÃO ENCONTRADO")</f>
        <v>Materiais</v>
      </c>
      <c r="L18275" s="50" t="str">
        <f>VLOOKUP(K18275,'Base -Receita-Despesa'!$B:$AS,1,FALSE)</f>
        <v>Materiais</v>
      </c>
    </row>
    <row r="18276" spans="1:12" x14ac:dyDescent="0.3">
      <c r="A18276" s="82" t="str">
        <f t="shared" si="570"/>
        <v>2020</v>
      </c>
      <c r="B18276" s="260" t="s">
        <v>2228</v>
      </c>
      <c r="C18276" s="261" t="s">
        <v>138</v>
      </c>
      <c r="D18276" s="74" t="str">
        <f t="shared" si="571"/>
        <v>abr/2020</v>
      </c>
      <c r="E18276" s="264">
        <v>43938</v>
      </c>
      <c r="F18276" s="282">
        <v>301295</v>
      </c>
      <c r="G18276" s="282" t="s">
        <v>2232</v>
      </c>
      <c r="H18276" s="265" t="s">
        <v>222</v>
      </c>
      <c r="I18276" s="265" t="s">
        <v>2182</v>
      </c>
      <c r="J18276" s="266">
        <v>-1686.23</v>
      </c>
      <c r="K18276" s="83" t="str">
        <f>IFERROR(IFERROR(VLOOKUP(I18276,'DE-PARA'!B:D,3,0),VLOOKUP(I18276,'DE-PARA'!C:D,2,0)),"NÃO ENCONTRADO")</f>
        <v>Materiais</v>
      </c>
      <c r="L18276" s="50" t="str">
        <f>VLOOKUP(K18276,'Base -Receita-Despesa'!$B:$AS,1,FALSE)</f>
        <v>Materiais</v>
      </c>
    </row>
    <row r="18277" spans="1:12" x14ac:dyDescent="0.3">
      <c r="A18277" s="82" t="str">
        <f t="shared" si="570"/>
        <v>2020</v>
      </c>
      <c r="B18277" s="260" t="s">
        <v>2228</v>
      </c>
      <c r="C18277" s="261" t="s">
        <v>138</v>
      </c>
      <c r="D18277" s="74" t="str">
        <f t="shared" si="571"/>
        <v>abr/2020</v>
      </c>
      <c r="E18277" s="264">
        <v>43938</v>
      </c>
      <c r="F18277" s="282">
        <v>4043</v>
      </c>
      <c r="G18277" s="282" t="s">
        <v>2229</v>
      </c>
      <c r="H18277" s="265" t="s">
        <v>5227</v>
      </c>
      <c r="I18277" s="265" t="s">
        <v>2181</v>
      </c>
      <c r="J18277" s="266">
        <v>-1420.5</v>
      </c>
      <c r="K18277" s="83" t="str">
        <f>IFERROR(IFERROR(VLOOKUP(I18277,'DE-PARA'!B:D,3,0),VLOOKUP(I18277,'DE-PARA'!C:D,2,0)),"NÃO ENCONTRADO")</f>
        <v>Materiais</v>
      </c>
      <c r="L18277" s="50" t="str">
        <f>VLOOKUP(K18277,'Base -Receita-Despesa'!$B:$AS,1,FALSE)</f>
        <v>Materiais</v>
      </c>
    </row>
    <row r="18278" spans="1:12" x14ac:dyDescent="0.3">
      <c r="A18278" s="82" t="str">
        <f t="shared" si="570"/>
        <v>2020</v>
      </c>
      <c r="B18278" s="260" t="s">
        <v>2228</v>
      </c>
      <c r="C18278" s="261" t="s">
        <v>138</v>
      </c>
      <c r="D18278" s="74" t="str">
        <f t="shared" si="571"/>
        <v>abr/2020</v>
      </c>
      <c r="E18278" s="264">
        <v>43938</v>
      </c>
      <c r="F18278" s="282">
        <v>25498</v>
      </c>
      <c r="G18278" s="282" t="s">
        <v>2229</v>
      </c>
      <c r="H18278" s="265" t="s">
        <v>5166</v>
      </c>
      <c r="I18278" s="265" t="s">
        <v>2183</v>
      </c>
      <c r="J18278" s="265">
        <v>-575.6</v>
      </c>
      <c r="K18278" s="83" t="str">
        <f>IFERROR(IFERROR(VLOOKUP(I18278,'DE-PARA'!B:D,3,0),VLOOKUP(I18278,'DE-PARA'!C:D,2,0)),"NÃO ENCONTRADO")</f>
        <v>Materiais</v>
      </c>
      <c r="L18278" s="50" t="str">
        <f>VLOOKUP(K18278,'Base -Receita-Despesa'!$B:$AS,1,FALSE)</f>
        <v>Materiais</v>
      </c>
    </row>
    <row r="18279" spans="1:12" x14ac:dyDescent="0.3">
      <c r="A18279" s="82" t="str">
        <f t="shared" si="570"/>
        <v>2020</v>
      </c>
      <c r="B18279" s="260" t="s">
        <v>2228</v>
      </c>
      <c r="C18279" s="261" t="s">
        <v>138</v>
      </c>
      <c r="D18279" s="74" t="str">
        <f t="shared" si="571"/>
        <v>abr/2020</v>
      </c>
      <c r="E18279" s="264">
        <v>43938</v>
      </c>
      <c r="F18279" s="282">
        <v>36606</v>
      </c>
      <c r="G18279" s="282" t="s">
        <v>2229</v>
      </c>
      <c r="H18279" s="265" t="s">
        <v>5172</v>
      </c>
      <c r="I18279" s="265" t="s">
        <v>2182</v>
      </c>
      <c r="J18279" s="265">
        <v>-737.01</v>
      </c>
      <c r="K18279" s="83" t="str">
        <f>IFERROR(IFERROR(VLOOKUP(I18279,'DE-PARA'!B:D,3,0),VLOOKUP(I18279,'DE-PARA'!C:D,2,0)),"NÃO ENCONTRADO")</f>
        <v>Materiais</v>
      </c>
      <c r="L18279" s="50" t="str">
        <f>VLOOKUP(K18279,'Base -Receita-Despesa'!$B:$AS,1,FALSE)</f>
        <v>Materiais</v>
      </c>
    </row>
    <row r="18280" spans="1:12" x14ac:dyDescent="0.3">
      <c r="A18280" s="82" t="str">
        <f t="shared" si="570"/>
        <v>2020</v>
      </c>
      <c r="B18280" s="260" t="s">
        <v>2228</v>
      </c>
      <c r="C18280" s="261" t="s">
        <v>138</v>
      </c>
      <c r="D18280" s="74" t="str">
        <f t="shared" si="571"/>
        <v>abr/2020</v>
      </c>
      <c r="E18280" s="264">
        <v>43938</v>
      </c>
      <c r="F18280" s="282">
        <v>113771</v>
      </c>
      <c r="G18280" s="282" t="s">
        <v>2229</v>
      </c>
      <c r="H18280" s="265" t="s">
        <v>528</v>
      </c>
      <c r="I18280" s="265" t="s">
        <v>2182</v>
      </c>
      <c r="J18280" s="266">
        <v>-1950</v>
      </c>
      <c r="K18280" s="83" t="str">
        <f>IFERROR(IFERROR(VLOOKUP(I18280,'DE-PARA'!B:D,3,0),VLOOKUP(I18280,'DE-PARA'!C:D,2,0)),"NÃO ENCONTRADO")</f>
        <v>Materiais</v>
      </c>
      <c r="L18280" s="50" t="str">
        <f>VLOOKUP(K18280,'Base -Receita-Despesa'!$B:$AS,1,FALSE)</f>
        <v>Materiais</v>
      </c>
    </row>
    <row r="18281" spans="1:12" x14ac:dyDescent="0.3">
      <c r="A18281" s="82" t="str">
        <f t="shared" si="570"/>
        <v>2020</v>
      </c>
      <c r="B18281" s="260" t="s">
        <v>2228</v>
      </c>
      <c r="C18281" s="261" t="s">
        <v>138</v>
      </c>
      <c r="D18281" s="74" t="str">
        <f t="shared" si="571"/>
        <v>abr/2020</v>
      </c>
      <c r="E18281" s="264">
        <v>43938</v>
      </c>
      <c r="F18281" s="282">
        <v>102027</v>
      </c>
      <c r="G18281" s="282" t="s">
        <v>2229</v>
      </c>
      <c r="H18281" s="265" t="s">
        <v>5501</v>
      </c>
      <c r="I18281" s="265" t="s">
        <v>2182</v>
      </c>
      <c r="J18281" s="265">
        <v>-810</v>
      </c>
      <c r="K18281" s="83" t="str">
        <f>IFERROR(IFERROR(VLOOKUP(I18281,'DE-PARA'!B:D,3,0),VLOOKUP(I18281,'DE-PARA'!C:D,2,0)),"NÃO ENCONTRADO")</f>
        <v>Materiais</v>
      </c>
      <c r="L18281" s="50" t="str">
        <f>VLOOKUP(K18281,'Base -Receita-Despesa'!$B:$AS,1,FALSE)</f>
        <v>Materiais</v>
      </c>
    </row>
    <row r="18282" spans="1:12" x14ac:dyDescent="0.3">
      <c r="A18282" s="82" t="str">
        <f t="shared" ref="A18282:A18345" si="572">IF(K18282="NÃO ENCONTRADO",0,RIGHT(D18282,4))</f>
        <v>2020</v>
      </c>
      <c r="B18282" s="260" t="s">
        <v>2228</v>
      </c>
      <c r="C18282" s="261" t="s">
        <v>138</v>
      </c>
      <c r="D18282" s="74" t="str">
        <f t="shared" si="571"/>
        <v>abr/2020</v>
      </c>
      <c r="E18282" s="264">
        <v>43938</v>
      </c>
      <c r="F18282" s="282">
        <v>19980</v>
      </c>
      <c r="G18282" s="282" t="s">
        <v>2229</v>
      </c>
      <c r="H18282" s="265" t="s">
        <v>3145</v>
      </c>
      <c r="I18282" s="265" t="s">
        <v>2182</v>
      </c>
      <c r="J18282" s="266">
        <v>-1035</v>
      </c>
      <c r="K18282" s="83" t="str">
        <f>IFERROR(IFERROR(VLOOKUP(I18282,'DE-PARA'!B:D,3,0),VLOOKUP(I18282,'DE-PARA'!C:D,2,0)),"NÃO ENCONTRADO")</f>
        <v>Materiais</v>
      </c>
      <c r="L18282" s="50" t="str">
        <f>VLOOKUP(K18282,'Base -Receita-Despesa'!$B:$AS,1,FALSE)</f>
        <v>Materiais</v>
      </c>
    </row>
    <row r="18283" spans="1:12" x14ac:dyDescent="0.3">
      <c r="A18283" s="82" t="str">
        <f t="shared" si="572"/>
        <v>2020</v>
      </c>
      <c r="B18283" s="260" t="s">
        <v>2228</v>
      </c>
      <c r="C18283" s="261" t="s">
        <v>138</v>
      </c>
      <c r="D18283" s="74" t="str">
        <f t="shared" si="571"/>
        <v>abr/2020</v>
      </c>
      <c r="E18283" s="264">
        <v>43938</v>
      </c>
      <c r="F18283" s="282">
        <v>1185500</v>
      </c>
      <c r="G18283" s="282" t="s">
        <v>2232</v>
      </c>
      <c r="H18283" s="265" t="s">
        <v>5153</v>
      </c>
      <c r="I18283" s="265" t="s">
        <v>2182</v>
      </c>
      <c r="J18283" s="266">
        <v>-3801.37</v>
      </c>
      <c r="K18283" s="83" t="str">
        <f>IFERROR(IFERROR(VLOOKUP(I18283,'DE-PARA'!B:D,3,0),VLOOKUP(I18283,'DE-PARA'!C:D,2,0)),"NÃO ENCONTRADO")</f>
        <v>Materiais</v>
      </c>
      <c r="L18283" s="50" t="str">
        <f>VLOOKUP(K18283,'Base -Receita-Despesa'!$B:$AS,1,FALSE)</f>
        <v>Materiais</v>
      </c>
    </row>
    <row r="18284" spans="1:12" x14ac:dyDescent="0.3">
      <c r="A18284" s="82" t="str">
        <f t="shared" si="572"/>
        <v>2020</v>
      </c>
      <c r="B18284" s="260" t="s">
        <v>2228</v>
      </c>
      <c r="C18284" s="261" t="s">
        <v>138</v>
      </c>
      <c r="D18284" s="74" t="str">
        <f t="shared" si="571"/>
        <v>abr/2020</v>
      </c>
      <c r="E18284" s="264">
        <v>43938</v>
      </c>
      <c r="F18284" s="282">
        <v>51333</v>
      </c>
      <c r="G18284" s="282" t="s">
        <v>2238</v>
      </c>
      <c r="H18284" s="265" t="s">
        <v>4514</v>
      </c>
      <c r="I18284" s="265" t="s">
        <v>2182</v>
      </c>
      <c r="J18284" s="265">
        <v>-391.36</v>
      </c>
      <c r="K18284" s="83" t="str">
        <f>IFERROR(IFERROR(VLOOKUP(I18284,'DE-PARA'!B:D,3,0),VLOOKUP(I18284,'DE-PARA'!C:D,2,0)),"NÃO ENCONTRADO")</f>
        <v>Materiais</v>
      </c>
      <c r="L18284" s="50" t="str">
        <f>VLOOKUP(K18284,'Base -Receita-Despesa'!$B:$AS,1,FALSE)</f>
        <v>Materiais</v>
      </c>
    </row>
    <row r="18285" spans="1:12" x14ac:dyDescent="0.3">
      <c r="A18285" s="82" t="str">
        <f t="shared" si="572"/>
        <v>2020</v>
      </c>
      <c r="B18285" s="260" t="s">
        <v>2228</v>
      </c>
      <c r="C18285" s="261" t="s">
        <v>138</v>
      </c>
      <c r="D18285" s="74" t="str">
        <f t="shared" si="571"/>
        <v>abr/2020</v>
      </c>
      <c r="E18285" s="264">
        <v>43938</v>
      </c>
      <c r="F18285" s="282">
        <v>51332</v>
      </c>
      <c r="G18285" s="282" t="s">
        <v>2232</v>
      </c>
      <c r="H18285" s="265" t="s">
        <v>4514</v>
      </c>
      <c r="I18285" s="265" t="s">
        <v>2181</v>
      </c>
      <c r="J18285" s="266">
        <v>-1679.9</v>
      </c>
      <c r="K18285" s="83" t="str">
        <f>IFERROR(IFERROR(VLOOKUP(I18285,'DE-PARA'!B:D,3,0),VLOOKUP(I18285,'DE-PARA'!C:D,2,0)),"NÃO ENCONTRADO")</f>
        <v>Materiais</v>
      </c>
      <c r="L18285" s="50" t="str">
        <f>VLOOKUP(K18285,'Base -Receita-Despesa'!$B:$AS,1,FALSE)</f>
        <v>Materiais</v>
      </c>
    </row>
    <row r="18286" spans="1:12" x14ac:dyDescent="0.3">
      <c r="A18286" s="82" t="str">
        <f t="shared" si="572"/>
        <v>2020</v>
      </c>
      <c r="B18286" s="260" t="s">
        <v>2228</v>
      </c>
      <c r="C18286" s="261" t="s">
        <v>138</v>
      </c>
      <c r="D18286" s="74" t="str">
        <f t="shared" si="571"/>
        <v>abr/2020</v>
      </c>
      <c r="E18286" s="264">
        <v>43938</v>
      </c>
      <c r="F18286" s="282">
        <v>3714</v>
      </c>
      <c r="G18286" s="282" t="s">
        <v>2229</v>
      </c>
      <c r="H18286" s="265" t="s">
        <v>5164</v>
      </c>
      <c r="I18286" s="265" t="s">
        <v>157</v>
      </c>
      <c r="J18286" s="266">
        <v>-3082.62</v>
      </c>
      <c r="K18286" s="83" t="str">
        <f>IFERROR(IFERROR(VLOOKUP(I18286,'DE-PARA'!B:D,3,0),VLOOKUP(I18286,'DE-PARA'!C:D,2,0)),"NÃO ENCONTRADO")</f>
        <v>Materiais</v>
      </c>
      <c r="L18286" s="50" t="str">
        <f>VLOOKUP(K18286,'Base -Receita-Despesa'!$B:$AS,1,FALSE)</f>
        <v>Materiais</v>
      </c>
    </row>
    <row r="18287" spans="1:12" x14ac:dyDescent="0.3">
      <c r="A18287" s="82" t="str">
        <f t="shared" si="572"/>
        <v>2020</v>
      </c>
      <c r="B18287" s="260" t="s">
        <v>2228</v>
      </c>
      <c r="C18287" s="261" t="s">
        <v>138</v>
      </c>
      <c r="D18287" s="74" t="str">
        <f t="shared" si="571"/>
        <v>abr/2020</v>
      </c>
      <c r="E18287" s="264">
        <v>43938</v>
      </c>
      <c r="F18287" s="282">
        <v>3715</v>
      </c>
      <c r="G18287" s="282" t="s">
        <v>2229</v>
      </c>
      <c r="H18287" s="265" t="s">
        <v>5164</v>
      </c>
      <c r="I18287" s="265" t="s">
        <v>157</v>
      </c>
      <c r="J18287" s="266">
        <v>-1250.4000000000001</v>
      </c>
      <c r="K18287" s="83" t="str">
        <f>IFERROR(IFERROR(VLOOKUP(I18287,'DE-PARA'!B:D,3,0),VLOOKUP(I18287,'DE-PARA'!C:D,2,0)),"NÃO ENCONTRADO")</f>
        <v>Materiais</v>
      </c>
      <c r="L18287" s="50" t="str">
        <f>VLOOKUP(K18287,'Base -Receita-Despesa'!$B:$AS,1,FALSE)</f>
        <v>Materiais</v>
      </c>
    </row>
    <row r="18288" spans="1:12" x14ac:dyDescent="0.3">
      <c r="A18288" s="82" t="str">
        <f t="shared" si="572"/>
        <v>2020</v>
      </c>
      <c r="B18288" s="260" t="s">
        <v>2228</v>
      </c>
      <c r="C18288" s="261" t="s">
        <v>138</v>
      </c>
      <c r="D18288" s="74" t="str">
        <f t="shared" si="571"/>
        <v>abr/2020</v>
      </c>
      <c r="E18288" s="264">
        <v>43938</v>
      </c>
      <c r="F18288" s="282">
        <v>179654</v>
      </c>
      <c r="G18288" s="282" t="s">
        <v>2229</v>
      </c>
      <c r="H18288" s="265" t="s">
        <v>5214</v>
      </c>
      <c r="I18288" s="265" t="s">
        <v>145</v>
      </c>
      <c r="J18288" s="265">
        <v>-597.97</v>
      </c>
      <c r="K18288" s="83" t="str">
        <f>IFERROR(IFERROR(VLOOKUP(I18288,'DE-PARA'!B:D,3,0),VLOOKUP(I18288,'DE-PARA'!C:D,2,0)),"NÃO ENCONTRADO")</f>
        <v>Serviços</v>
      </c>
      <c r="L18288" s="50" t="str">
        <f>VLOOKUP(K18288,'Base -Receita-Despesa'!$B:$AS,1,FALSE)</f>
        <v>Serviços</v>
      </c>
    </row>
    <row r="18289" spans="1:12" x14ac:dyDescent="0.3">
      <c r="A18289" s="82" t="str">
        <f t="shared" si="572"/>
        <v>2020</v>
      </c>
      <c r="B18289" s="260" t="s">
        <v>2228</v>
      </c>
      <c r="C18289" s="261" t="s">
        <v>138</v>
      </c>
      <c r="D18289" s="74" t="str">
        <f t="shared" si="571"/>
        <v>abr/2020</v>
      </c>
      <c r="E18289" s="264">
        <v>43938</v>
      </c>
      <c r="F18289" s="282">
        <v>2945</v>
      </c>
      <c r="G18289" s="282" t="s">
        <v>2229</v>
      </c>
      <c r="H18289" s="265" t="s">
        <v>2322</v>
      </c>
      <c r="I18289" s="265" t="s">
        <v>120</v>
      </c>
      <c r="J18289" s="266">
        <v>-1321.75</v>
      </c>
      <c r="K18289" s="83" t="str">
        <f>IFERROR(IFERROR(VLOOKUP(I18289,'DE-PARA'!B:D,3,0),VLOOKUP(I18289,'DE-PARA'!C:D,2,0)),"NÃO ENCONTRADO")</f>
        <v>Serviços</v>
      </c>
      <c r="L18289" s="50" t="str">
        <f>VLOOKUP(K18289,'Base -Receita-Despesa'!$B:$AS,1,FALSE)</f>
        <v>Serviços</v>
      </c>
    </row>
    <row r="18290" spans="1:12" x14ac:dyDescent="0.3">
      <c r="A18290" s="82" t="str">
        <f t="shared" si="572"/>
        <v>2020</v>
      </c>
      <c r="B18290" s="260" t="s">
        <v>2228</v>
      </c>
      <c r="C18290" s="261" t="s">
        <v>138</v>
      </c>
      <c r="D18290" s="74" t="str">
        <f t="shared" si="571"/>
        <v>abr/2020</v>
      </c>
      <c r="E18290" s="264">
        <v>43938</v>
      </c>
      <c r="F18290" s="282">
        <v>301490</v>
      </c>
      <c r="G18290" s="282" t="s">
        <v>2232</v>
      </c>
      <c r="H18290" s="265" t="s">
        <v>222</v>
      </c>
      <c r="I18290" s="265" t="s">
        <v>2181</v>
      </c>
      <c r="J18290" s="265">
        <v>-310.2</v>
      </c>
      <c r="K18290" s="83" t="str">
        <f>IFERROR(IFERROR(VLOOKUP(I18290,'DE-PARA'!B:D,3,0),VLOOKUP(I18290,'DE-PARA'!C:D,2,0)),"NÃO ENCONTRADO")</f>
        <v>Materiais</v>
      </c>
      <c r="L18290" s="50" t="str">
        <f>VLOOKUP(K18290,'Base -Receita-Despesa'!$B:$AS,1,FALSE)</f>
        <v>Materiais</v>
      </c>
    </row>
    <row r="18291" spans="1:12" x14ac:dyDescent="0.3">
      <c r="A18291" s="82" t="str">
        <f t="shared" si="572"/>
        <v>2020</v>
      </c>
      <c r="B18291" s="260" t="s">
        <v>2228</v>
      </c>
      <c r="C18291" s="261" t="s">
        <v>138</v>
      </c>
      <c r="D18291" s="74" t="str">
        <f t="shared" si="571"/>
        <v>abr/2020</v>
      </c>
      <c r="E18291" s="264">
        <v>43938</v>
      </c>
      <c r="F18291" s="282">
        <v>521473</v>
      </c>
      <c r="G18291" s="282" t="s">
        <v>2229</v>
      </c>
      <c r="H18291" s="265" t="s">
        <v>5163</v>
      </c>
      <c r="I18291" s="265" t="s">
        <v>846</v>
      </c>
      <c r="J18291" s="265">
        <v>-225.5</v>
      </c>
      <c r="K18291" s="83" t="str">
        <f>IFERROR(IFERROR(VLOOKUP(I18291,'DE-PARA'!B:D,3,0),VLOOKUP(I18291,'DE-PARA'!C:D,2,0)),"NÃO ENCONTRADO")</f>
        <v>Pessoal</v>
      </c>
      <c r="L18291" s="50" t="str">
        <f>VLOOKUP(K18291,'Base -Receita-Despesa'!$B:$AS,1,FALSE)</f>
        <v>Pessoal</v>
      </c>
    </row>
    <row r="18292" spans="1:12" x14ac:dyDescent="0.3">
      <c r="A18292" s="82" t="str">
        <f t="shared" si="572"/>
        <v>2020</v>
      </c>
      <c r="B18292" s="260" t="s">
        <v>2228</v>
      </c>
      <c r="C18292" s="261" t="s">
        <v>138</v>
      </c>
      <c r="D18292" s="74" t="str">
        <f t="shared" si="571"/>
        <v>abr/2020</v>
      </c>
      <c r="E18292" s="264">
        <v>43938</v>
      </c>
      <c r="F18292" s="282">
        <v>301489</v>
      </c>
      <c r="G18292" s="282" t="s">
        <v>2232</v>
      </c>
      <c r="H18292" s="265" t="s">
        <v>222</v>
      </c>
      <c r="I18292" s="265" t="s">
        <v>2181</v>
      </c>
      <c r="J18292" s="266">
        <v>-1997.39</v>
      </c>
      <c r="K18292" s="83" t="str">
        <f>IFERROR(IFERROR(VLOOKUP(I18292,'DE-PARA'!B:D,3,0),VLOOKUP(I18292,'DE-PARA'!C:D,2,0)),"NÃO ENCONTRADO")</f>
        <v>Materiais</v>
      </c>
      <c r="L18292" s="50" t="str">
        <f>VLOOKUP(K18292,'Base -Receita-Despesa'!$B:$AS,1,FALSE)</f>
        <v>Materiais</v>
      </c>
    </row>
    <row r="18293" spans="1:12" x14ac:dyDescent="0.3">
      <c r="A18293" s="82" t="str">
        <f t="shared" si="572"/>
        <v>2020</v>
      </c>
      <c r="B18293" s="260" t="s">
        <v>2228</v>
      </c>
      <c r="C18293" s="261" t="s">
        <v>138</v>
      </c>
      <c r="D18293" s="74" t="str">
        <f t="shared" si="571"/>
        <v>abr/2020</v>
      </c>
      <c r="E18293" s="264">
        <v>43938</v>
      </c>
      <c r="F18293" s="282">
        <v>118779</v>
      </c>
      <c r="G18293" s="282" t="s">
        <v>2229</v>
      </c>
      <c r="H18293" s="265" t="s">
        <v>2602</v>
      </c>
      <c r="I18293" s="265" t="s">
        <v>2182</v>
      </c>
      <c r="J18293" s="266">
        <v>-1933.92</v>
      </c>
      <c r="K18293" s="83" t="str">
        <f>IFERROR(IFERROR(VLOOKUP(I18293,'DE-PARA'!B:D,3,0),VLOOKUP(I18293,'DE-PARA'!C:D,2,0)),"NÃO ENCONTRADO")</f>
        <v>Materiais</v>
      </c>
      <c r="L18293" s="50" t="str">
        <f>VLOOKUP(K18293,'Base -Receita-Despesa'!$B:$AS,1,FALSE)</f>
        <v>Materiais</v>
      </c>
    </row>
    <row r="18294" spans="1:12" x14ac:dyDescent="0.3">
      <c r="A18294" s="82" t="str">
        <f t="shared" si="572"/>
        <v>2020</v>
      </c>
      <c r="B18294" s="260" t="s">
        <v>2228</v>
      </c>
      <c r="C18294" s="261" t="s">
        <v>138</v>
      </c>
      <c r="D18294" s="74" t="str">
        <f t="shared" si="571"/>
        <v>abr/2020</v>
      </c>
      <c r="E18294" s="264">
        <v>43938</v>
      </c>
      <c r="F18294" s="282">
        <v>3717</v>
      </c>
      <c r="G18294" s="282" t="s">
        <v>2229</v>
      </c>
      <c r="H18294" s="265" t="s">
        <v>5164</v>
      </c>
      <c r="I18294" s="265" t="s">
        <v>157</v>
      </c>
      <c r="J18294" s="266">
        <v>-2360.96</v>
      </c>
      <c r="K18294" s="83" t="str">
        <f>IFERROR(IFERROR(VLOOKUP(I18294,'DE-PARA'!B:D,3,0),VLOOKUP(I18294,'DE-PARA'!C:D,2,0)),"NÃO ENCONTRADO")</f>
        <v>Materiais</v>
      </c>
      <c r="L18294" s="50" t="str">
        <f>VLOOKUP(K18294,'Base -Receita-Despesa'!$B:$AS,1,FALSE)</f>
        <v>Materiais</v>
      </c>
    </row>
    <row r="18295" spans="1:12" x14ac:dyDescent="0.3">
      <c r="A18295" s="82" t="str">
        <f t="shared" si="572"/>
        <v>2020</v>
      </c>
      <c r="B18295" s="260" t="s">
        <v>2228</v>
      </c>
      <c r="C18295" s="261" t="s">
        <v>138</v>
      </c>
      <c r="D18295" s="74" t="str">
        <f t="shared" si="571"/>
        <v>abr/2020</v>
      </c>
      <c r="E18295" s="264">
        <v>43938</v>
      </c>
      <c r="F18295" s="282">
        <v>301306</v>
      </c>
      <c r="G18295" s="282" t="s">
        <v>2232</v>
      </c>
      <c r="H18295" s="265" t="s">
        <v>222</v>
      </c>
      <c r="I18295" s="265" t="s">
        <v>2181</v>
      </c>
      <c r="J18295" s="266">
        <v>-1926.68</v>
      </c>
      <c r="K18295" s="83" t="str">
        <f>IFERROR(IFERROR(VLOOKUP(I18295,'DE-PARA'!B:D,3,0),VLOOKUP(I18295,'DE-PARA'!C:D,2,0)),"NÃO ENCONTRADO")</f>
        <v>Materiais</v>
      </c>
      <c r="L18295" s="50" t="str">
        <f>VLOOKUP(K18295,'Base -Receita-Despesa'!$B:$AS,1,FALSE)</f>
        <v>Materiais</v>
      </c>
    </row>
    <row r="18296" spans="1:12" x14ac:dyDescent="0.3">
      <c r="A18296" s="82" t="str">
        <f t="shared" si="572"/>
        <v>2020</v>
      </c>
      <c r="B18296" s="260" t="s">
        <v>2228</v>
      </c>
      <c r="C18296" s="261" t="s">
        <v>138</v>
      </c>
      <c r="D18296" s="74" t="str">
        <f t="shared" si="571"/>
        <v>abr/2020</v>
      </c>
      <c r="E18296" s="264">
        <v>43938</v>
      </c>
      <c r="F18296" s="282">
        <v>5902</v>
      </c>
      <c r="G18296" s="282" t="s">
        <v>2324</v>
      </c>
      <c r="H18296" s="265" t="s">
        <v>5371</v>
      </c>
      <c r="I18296" s="265" t="s">
        <v>2194</v>
      </c>
      <c r="J18296" s="266">
        <v>-5348</v>
      </c>
      <c r="K18296" s="83" t="str">
        <f>IFERROR(IFERROR(VLOOKUP(I18296,'DE-PARA'!B:D,3,0),VLOOKUP(I18296,'DE-PARA'!C:D,2,0)),"NÃO ENCONTRADO")</f>
        <v>Materiais</v>
      </c>
      <c r="L18296" s="50" t="str">
        <f>VLOOKUP(K18296,'Base -Receita-Despesa'!$B:$AS,1,FALSE)</f>
        <v>Materiais</v>
      </c>
    </row>
    <row r="18297" spans="1:12" x14ac:dyDescent="0.3">
      <c r="A18297" s="82" t="str">
        <f t="shared" si="572"/>
        <v>2020</v>
      </c>
      <c r="B18297" s="260" t="s">
        <v>2228</v>
      </c>
      <c r="C18297" s="261" t="s">
        <v>138</v>
      </c>
      <c r="D18297" s="74" t="str">
        <f t="shared" si="571"/>
        <v>abr/2020</v>
      </c>
      <c r="E18297" s="264">
        <v>43938</v>
      </c>
      <c r="F18297" s="282">
        <v>303822</v>
      </c>
      <c r="G18297" s="282" t="s">
        <v>2229</v>
      </c>
      <c r="H18297" s="265" t="s">
        <v>222</v>
      </c>
      <c r="I18297" s="265" t="s">
        <v>2181</v>
      </c>
      <c r="J18297" s="266">
        <v>-2313.1999999999998</v>
      </c>
      <c r="K18297" s="83" t="str">
        <f>IFERROR(IFERROR(VLOOKUP(I18297,'DE-PARA'!B:D,3,0),VLOOKUP(I18297,'DE-PARA'!C:D,2,0)),"NÃO ENCONTRADO")</f>
        <v>Materiais</v>
      </c>
      <c r="L18297" s="50" t="str">
        <f>VLOOKUP(K18297,'Base -Receita-Despesa'!$B:$AS,1,FALSE)</f>
        <v>Materiais</v>
      </c>
    </row>
    <row r="18298" spans="1:12" x14ac:dyDescent="0.3">
      <c r="A18298" s="82" t="str">
        <f t="shared" si="572"/>
        <v>2020</v>
      </c>
      <c r="B18298" s="260" t="s">
        <v>2228</v>
      </c>
      <c r="C18298" s="261" t="s">
        <v>138</v>
      </c>
      <c r="D18298" s="74" t="str">
        <f t="shared" si="571"/>
        <v>abr/2020</v>
      </c>
      <c r="E18298" s="264">
        <v>43938</v>
      </c>
      <c r="F18298" s="282" t="s">
        <v>5418</v>
      </c>
      <c r="G18298" s="282" t="s">
        <v>2229</v>
      </c>
      <c r="H18298" s="265" t="s">
        <v>5502</v>
      </c>
      <c r="I18298" s="265" t="s">
        <v>194</v>
      </c>
      <c r="J18298" s="266">
        <v>-20894.62</v>
      </c>
      <c r="K18298" s="83" t="str">
        <f>IFERROR(IFERROR(VLOOKUP(I18298,'DE-PARA'!B:D,3,0),VLOOKUP(I18298,'DE-PARA'!C:D,2,0)),"NÃO ENCONTRADO")</f>
        <v>Encargos sobre Folha de Pagamento</v>
      </c>
      <c r="L18298" s="50" t="str">
        <f>VLOOKUP(K18298,'Base -Receita-Despesa'!$B:$AS,1,FALSE)</f>
        <v>Encargos sobre Folha de Pagamento</v>
      </c>
    </row>
    <row r="18299" spans="1:12" x14ac:dyDescent="0.3">
      <c r="A18299" s="82" t="str">
        <f t="shared" si="572"/>
        <v>2020</v>
      </c>
      <c r="B18299" s="260" t="s">
        <v>2228</v>
      </c>
      <c r="C18299" s="261" t="s">
        <v>138</v>
      </c>
      <c r="D18299" s="74" t="str">
        <f t="shared" si="571"/>
        <v>abr/2020</v>
      </c>
      <c r="E18299" s="264">
        <v>43938</v>
      </c>
      <c r="F18299" s="282" t="s">
        <v>5418</v>
      </c>
      <c r="G18299" s="282" t="s">
        <v>2229</v>
      </c>
      <c r="H18299" s="265" t="s">
        <v>5502</v>
      </c>
      <c r="I18299" s="265" t="s">
        <v>562</v>
      </c>
      <c r="J18299" s="266">
        <v>-5495.28</v>
      </c>
      <c r="K18299" s="83" t="str">
        <f>IFERROR(IFERROR(VLOOKUP(I18299,'DE-PARA'!B:D,3,0),VLOOKUP(I18299,'DE-PARA'!C:D,2,0)),"NÃO ENCONTRADO")</f>
        <v>Outras Saídas</v>
      </c>
      <c r="L18299" s="50" t="str">
        <f>VLOOKUP(K18299,'Base -Receita-Despesa'!$B:$AS,1,FALSE)</f>
        <v>Outras Saídas</v>
      </c>
    </row>
    <row r="18300" spans="1:12" x14ac:dyDescent="0.3">
      <c r="A18300" s="82" t="str">
        <f t="shared" si="572"/>
        <v>2020</v>
      </c>
      <c r="B18300" s="260" t="s">
        <v>2228</v>
      </c>
      <c r="C18300" s="261" t="s">
        <v>138</v>
      </c>
      <c r="D18300" s="74" t="str">
        <f t="shared" si="571"/>
        <v>abr/2020</v>
      </c>
      <c r="E18300" s="264">
        <v>43938</v>
      </c>
      <c r="F18300" s="282" t="s">
        <v>5418</v>
      </c>
      <c r="G18300" s="282" t="s">
        <v>2229</v>
      </c>
      <c r="H18300" s="265" t="s">
        <v>5503</v>
      </c>
      <c r="I18300" s="265" t="s">
        <v>194</v>
      </c>
      <c r="J18300" s="266">
        <v>-21392.79</v>
      </c>
      <c r="K18300" s="83" t="str">
        <f>IFERROR(IFERROR(VLOOKUP(I18300,'DE-PARA'!B:D,3,0),VLOOKUP(I18300,'DE-PARA'!C:D,2,0)),"NÃO ENCONTRADO")</f>
        <v>Encargos sobre Folha de Pagamento</v>
      </c>
      <c r="L18300" s="50" t="str">
        <f>VLOOKUP(K18300,'Base -Receita-Despesa'!$B:$AS,1,FALSE)</f>
        <v>Encargos sobre Folha de Pagamento</v>
      </c>
    </row>
    <row r="18301" spans="1:12" x14ac:dyDescent="0.3">
      <c r="A18301" s="82" t="str">
        <f t="shared" si="572"/>
        <v>2020</v>
      </c>
      <c r="B18301" s="260" t="s">
        <v>2228</v>
      </c>
      <c r="C18301" s="261" t="s">
        <v>138</v>
      </c>
      <c r="D18301" s="74" t="str">
        <f t="shared" si="571"/>
        <v>abr/2020</v>
      </c>
      <c r="E18301" s="264">
        <v>43938</v>
      </c>
      <c r="F18301" s="282" t="s">
        <v>5418</v>
      </c>
      <c r="G18301" s="282" t="s">
        <v>2229</v>
      </c>
      <c r="H18301" s="265" t="s">
        <v>5503</v>
      </c>
      <c r="I18301" s="265" t="s">
        <v>562</v>
      </c>
      <c r="J18301" s="266">
        <v>-5515.05</v>
      </c>
      <c r="K18301" s="83" t="str">
        <f>IFERROR(IFERROR(VLOOKUP(I18301,'DE-PARA'!B:D,3,0),VLOOKUP(I18301,'DE-PARA'!C:D,2,0)),"NÃO ENCONTRADO")</f>
        <v>Outras Saídas</v>
      </c>
      <c r="L18301" s="50" t="str">
        <f>VLOOKUP(K18301,'Base -Receita-Despesa'!$B:$AS,1,FALSE)</f>
        <v>Outras Saídas</v>
      </c>
    </row>
    <row r="18302" spans="1:12" x14ac:dyDescent="0.3">
      <c r="A18302" s="82" t="str">
        <f t="shared" si="572"/>
        <v>2020</v>
      </c>
      <c r="B18302" s="260" t="s">
        <v>2228</v>
      </c>
      <c r="C18302" s="261" t="s">
        <v>138</v>
      </c>
      <c r="D18302" s="74" t="str">
        <f t="shared" si="571"/>
        <v>abr/2020</v>
      </c>
      <c r="E18302" s="264">
        <v>43938</v>
      </c>
      <c r="F18302" s="282" t="s">
        <v>5420</v>
      </c>
      <c r="G18302" s="282" t="s">
        <v>2229</v>
      </c>
      <c r="H18302" s="265" t="s">
        <v>5504</v>
      </c>
      <c r="I18302" s="265" t="s">
        <v>194</v>
      </c>
      <c r="J18302" s="266">
        <v>-21285.87</v>
      </c>
      <c r="K18302" s="83" t="str">
        <f>IFERROR(IFERROR(VLOOKUP(I18302,'DE-PARA'!B:D,3,0),VLOOKUP(I18302,'DE-PARA'!C:D,2,0)),"NÃO ENCONTRADO")</f>
        <v>Encargos sobre Folha de Pagamento</v>
      </c>
      <c r="L18302" s="50" t="str">
        <f>VLOOKUP(K18302,'Base -Receita-Despesa'!$B:$AS,1,FALSE)</f>
        <v>Encargos sobre Folha de Pagamento</v>
      </c>
    </row>
    <row r="18303" spans="1:12" x14ac:dyDescent="0.3">
      <c r="A18303" s="82" t="str">
        <f t="shared" si="572"/>
        <v>2020</v>
      </c>
      <c r="B18303" s="260" t="s">
        <v>2228</v>
      </c>
      <c r="C18303" s="261" t="s">
        <v>138</v>
      </c>
      <c r="D18303" s="74" t="str">
        <f t="shared" si="571"/>
        <v>abr/2020</v>
      </c>
      <c r="E18303" s="264">
        <v>43938</v>
      </c>
      <c r="F18303" s="282" t="s">
        <v>5420</v>
      </c>
      <c r="G18303" s="282" t="s">
        <v>2229</v>
      </c>
      <c r="H18303" s="265" t="s">
        <v>5504</v>
      </c>
      <c r="I18303" s="265" t="s">
        <v>562</v>
      </c>
      <c r="J18303" s="266">
        <v>-5598.17</v>
      </c>
      <c r="K18303" s="83" t="str">
        <f>IFERROR(IFERROR(VLOOKUP(I18303,'DE-PARA'!B:D,3,0),VLOOKUP(I18303,'DE-PARA'!C:D,2,0)),"NÃO ENCONTRADO")</f>
        <v>Outras Saídas</v>
      </c>
      <c r="L18303" s="50" t="str">
        <f>VLOOKUP(K18303,'Base -Receita-Despesa'!$B:$AS,1,FALSE)</f>
        <v>Outras Saídas</v>
      </c>
    </row>
    <row r="18304" spans="1:12" x14ac:dyDescent="0.3">
      <c r="A18304" s="82" t="str">
        <f t="shared" si="572"/>
        <v>2020</v>
      </c>
      <c r="B18304" s="260" t="s">
        <v>2228</v>
      </c>
      <c r="C18304" s="261" t="s">
        <v>138</v>
      </c>
      <c r="D18304" s="74" t="str">
        <f t="shared" si="571"/>
        <v>abr/2020</v>
      </c>
      <c r="E18304" s="264">
        <v>43938</v>
      </c>
      <c r="F18304" s="282" t="s">
        <v>5420</v>
      </c>
      <c r="G18304" s="282" t="s">
        <v>2229</v>
      </c>
      <c r="H18304" s="265" t="s">
        <v>5505</v>
      </c>
      <c r="I18304" s="265" t="s">
        <v>194</v>
      </c>
      <c r="J18304" s="266">
        <v>-88142.46</v>
      </c>
      <c r="K18304" s="83" t="str">
        <f>IFERROR(IFERROR(VLOOKUP(I18304,'DE-PARA'!B:D,3,0),VLOOKUP(I18304,'DE-PARA'!C:D,2,0)),"NÃO ENCONTRADO")</f>
        <v>Encargos sobre Folha de Pagamento</v>
      </c>
      <c r="L18304" s="50" t="str">
        <f>VLOOKUP(K18304,'Base -Receita-Despesa'!$B:$AS,1,FALSE)</f>
        <v>Encargos sobre Folha de Pagamento</v>
      </c>
    </row>
    <row r="18305" spans="1:12" x14ac:dyDescent="0.3">
      <c r="A18305" s="82" t="str">
        <f t="shared" si="572"/>
        <v>2020</v>
      </c>
      <c r="B18305" s="260" t="s">
        <v>2228</v>
      </c>
      <c r="C18305" s="261" t="s">
        <v>138</v>
      </c>
      <c r="D18305" s="74" t="str">
        <f t="shared" si="571"/>
        <v>abr/2020</v>
      </c>
      <c r="E18305" s="264">
        <v>43938</v>
      </c>
      <c r="F18305" s="282" t="s">
        <v>5420</v>
      </c>
      <c r="G18305" s="282" t="s">
        <v>2229</v>
      </c>
      <c r="H18305" s="265" t="s">
        <v>5505</v>
      </c>
      <c r="I18305" s="265" t="s">
        <v>562</v>
      </c>
      <c r="J18305" s="266">
        <v>-22723.119999999999</v>
      </c>
      <c r="K18305" s="83" t="str">
        <f>IFERROR(IFERROR(VLOOKUP(I18305,'DE-PARA'!B:D,3,0),VLOOKUP(I18305,'DE-PARA'!C:D,2,0)),"NÃO ENCONTRADO")</f>
        <v>Outras Saídas</v>
      </c>
      <c r="L18305" s="50" t="str">
        <f>VLOOKUP(K18305,'Base -Receita-Despesa'!$B:$AS,1,FALSE)</f>
        <v>Outras Saídas</v>
      </c>
    </row>
    <row r="18306" spans="1:12" x14ac:dyDescent="0.3">
      <c r="A18306" s="82" t="str">
        <f t="shared" si="572"/>
        <v>2020</v>
      </c>
      <c r="B18306" s="260" t="s">
        <v>2228</v>
      </c>
      <c r="C18306" s="261" t="s">
        <v>138</v>
      </c>
      <c r="D18306" s="74" t="str">
        <f t="shared" si="571"/>
        <v>abr/2020</v>
      </c>
      <c r="E18306" s="264">
        <v>43938</v>
      </c>
      <c r="F18306" s="282" t="s">
        <v>5420</v>
      </c>
      <c r="G18306" s="282" t="s">
        <v>2229</v>
      </c>
      <c r="H18306" s="265" t="s">
        <v>5506</v>
      </c>
      <c r="I18306" s="265" t="s">
        <v>194</v>
      </c>
      <c r="J18306" s="266">
        <v>-67837.149999999994</v>
      </c>
      <c r="K18306" s="83" t="str">
        <f>IFERROR(IFERROR(VLOOKUP(I18306,'DE-PARA'!B:D,3,0),VLOOKUP(I18306,'DE-PARA'!C:D,2,0)),"NÃO ENCONTRADO")</f>
        <v>Encargos sobre Folha de Pagamento</v>
      </c>
      <c r="L18306" s="50" t="str">
        <f>VLOOKUP(K18306,'Base -Receita-Despesa'!$B:$AS,1,FALSE)</f>
        <v>Encargos sobre Folha de Pagamento</v>
      </c>
    </row>
    <row r="18307" spans="1:12" x14ac:dyDescent="0.3">
      <c r="A18307" s="82" t="str">
        <f t="shared" si="572"/>
        <v>2020</v>
      </c>
      <c r="B18307" s="260" t="s">
        <v>2228</v>
      </c>
      <c r="C18307" s="261" t="s">
        <v>138</v>
      </c>
      <c r="D18307" s="74" t="str">
        <f t="shared" si="571"/>
        <v>abr/2020</v>
      </c>
      <c r="E18307" s="264">
        <v>43938</v>
      </c>
      <c r="F18307" s="282" t="s">
        <v>5418</v>
      </c>
      <c r="G18307" s="282" t="s">
        <v>2229</v>
      </c>
      <c r="H18307" s="265" t="s">
        <v>5507</v>
      </c>
      <c r="I18307" s="265" t="s">
        <v>194</v>
      </c>
      <c r="J18307" s="266">
        <v>-12214.17</v>
      </c>
      <c r="K18307" s="83" t="str">
        <f>IFERROR(IFERROR(VLOOKUP(I18307,'DE-PARA'!B:D,3,0),VLOOKUP(I18307,'DE-PARA'!C:D,2,0)),"NÃO ENCONTRADO")</f>
        <v>Encargos sobre Folha de Pagamento</v>
      </c>
      <c r="L18307" s="50" t="str">
        <f>VLOOKUP(K18307,'Base -Receita-Despesa'!$B:$AS,1,FALSE)</f>
        <v>Encargos sobre Folha de Pagamento</v>
      </c>
    </row>
    <row r="18308" spans="1:12" x14ac:dyDescent="0.3">
      <c r="A18308" s="82" t="str">
        <f t="shared" si="572"/>
        <v>2020</v>
      </c>
      <c r="B18308" s="260" t="s">
        <v>2228</v>
      </c>
      <c r="C18308" s="261" t="s">
        <v>138</v>
      </c>
      <c r="D18308" s="74" t="str">
        <f t="shared" ref="D18308:D18371" si="573">TEXT(E18308,"mmm/aaaa")</f>
        <v>abr/2020</v>
      </c>
      <c r="E18308" s="264">
        <v>43938</v>
      </c>
      <c r="F18308" s="282" t="s">
        <v>4622</v>
      </c>
      <c r="G18308" s="282" t="s">
        <v>2229</v>
      </c>
      <c r="H18308" s="265" t="s">
        <v>5508</v>
      </c>
      <c r="I18308" s="265" t="s">
        <v>194</v>
      </c>
      <c r="J18308" s="266">
        <v>-3569.45</v>
      </c>
      <c r="K18308" s="83" t="str">
        <f>IFERROR(IFERROR(VLOOKUP(I18308,'DE-PARA'!B:D,3,0),VLOOKUP(I18308,'DE-PARA'!C:D,2,0)),"NÃO ENCONTRADO")</f>
        <v>Encargos sobre Folha de Pagamento</v>
      </c>
      <c r="L18308" s="50" t="str">
        <f>VLOOKUP(K18308,'Base -Receita-Despesa'!$B:$AS,1,FALSE)</f>
        <v>Encargos sobre Folha de Pagamento</v>
      </c>
    </row>
    <row r="18309" spans="1:12" x14ac:dyDescent="0.3">
      <c r="A18309" s="82" t="str">
        <f t="shared" si="572"/>
        <v>2020</v>
      </c>
      <c r="B18309" s="260" t="s">
        <v>2228</v>
      </c>
      <c r="C18309" s="261" t="s">
        <v>138</v>
      </c>
      <c r="D18309" s="74" t="str">
        <f t="shared" si="573"/>
        <v>abr/2020</v>
      </c>
      <c r="E18309" s="264">
        <v>43938</v>
      </c>
      <c r="F18309" s="282" t="s">
        <v>4565</v>
      </c>
      <c r="G18309" s="282" t="s">
        <v>2229</v>
      </c>
      <c r="H18309" s="265" t="s">
        <v>5509</v>
      </c>
      <c r="I18309" s="265" t="s">
        <v>194</v>
      </c>
      <c r="J18309" s="266">
        <v>-26348.35</v>
      </c>
      <c r="K18309" s="83" t="str">
        <f>IFERROR(IFERROR(VLOOKUP(I18309,'DE-PARA'!B:D,3,0),VLOOKUP(I18309,'DE-PARA'!C:D,2,0)),"NÃO ENCONTRADO")</f>
        <v>Encargos sobre Folha de Pagamento</v>
      </c>
      <c r="L18309" s="50" t="str">
        <f>VLOOKUP(K18309,'Base -Receita-Despesa'!$B:$AS,1,FALSE)</f>
        <v>Encargos sobre Folha de Pagamento</v>
      </c>
    </row>
    <row r="18310" spans="1:12" x14ac:dyDescent="0.3">
      <c r="A18310" s="82" t="str">
        <f t="shared" si="572"/>
        <v>2020</v>
      </c>
      <c r="B18310" s="260" t="s">
        <v>2228</v>
      </c>
      <c r="C18310" s="261" t="s">
        <v>138</v>
      </c>
      <c r="D18310" s="74" t="str">
        <f t="shared" si="573"/>
        <v>abr/2020</v>
      </c>
      <c r="E18310" s="264">
        <v>43938</v>
      </c>
      <c r="F18310" s="282" t="s">
        <v>5510</v>
      </c>
      <c r="G18310" s="282" t="s">
        <v>2229</v>
      </c>
      <c r="H18310" s="265" t="s">
        <v>4736</v>
      </c>
      <c r="I18310" s="265" t="s">
        <v>179</v>
      </c>
      <c r="J18310" s="266">
        <v>-2827.31</v>
      </c>
      <c r="K18310" s="83" t="str">
        <f>IFERROR(IFERROR(VLOOKUP(I18310,'DE-PARA'!B:D,3,0),VLOOKUP(I18310,'DE-PARA'!C:D,2,0)),"NÃO ENCONTRADO")</f>
        <v>Serviços</v>
      </c>
      <c r="L18310" s="50" t="str">
        <f>VLOOKUP(K18310,'Base -Receita-Despesa'!$B:$AS,1,FALSE)</f>
        <v>Serviços</v>
      </c>
    </row>
    <row r="18311" spans="1:12" x14ac:dyDescent="0.3">
      <c r="A18311" s="82" t="str">
        <f t="shared" si="572"/>
        <v>2020</v>
      </c>
      <c r="B18311" s="260" t="s">
        <v>2228</v>
      </c>
      <c r="C18311" s="261" t="s">
        <v>138</v>
      </c>
      <c r="D18311" s="74" t="str">
        <f t="shared" si="573"/>
        <v>abr/2020</v>
      </c>
      <c r="E18311" s="264">
        <v>43938</v>
      </c>
      <c r="F18311" s="282" t="s">
        <v>5510</v>
      </c>
      <c r="G18311" s="282" t="s">
        <v>2229</v>
      </c>
      <c r="H18311" s="265" t="s">
        <v>4736</v>
      </c>
      <c r="I18311" s="265" t="s">
        <v>562</v>
      </c>
      <c r="J18311" s="265">
        <v>-743.58</v>
      </c>
      <c r="K18311" s="83" t="str">
        <f>IFERROR(IFERROR(VLOOKUP(I18311,'DE-PARA'!B:D,3,0),VLOOKUP(I18311,'DE-PARA'!C:D,2,0)),"NÃO ENCONTRADO")</f>
        <v>Outras Saídas</v>
      </c>
      <c r="L18311" s="50" t="str">
        <f>VLOOKUP(K18311,'Base -Receita-Despesa'!$B:$AS,1,FALSE)</f>
        <v>Outras Saídas</v>
      </c>
    </row>
    <row r="18312" spans="1:12" x14ac:dyDescent="0.3">
      <c r="A18312" s="82" t="str">
        <f t="shared" si="572"/>
        <v>2020</v>
      </c>
      <c r="B18312" s="260" t="s">
        <v>2228</v>
      </c>
      <c r="C18312" s="261" t="s">
        <v>138</v>
      </c>
      <c r="D18312" s="74" t="str">
        <f t="shared" si="573"/>
        <v>abr/2020</v>
      </c>
      <c r="E18312" s="264">
        <v>43938</v>
      </c>
      <c r="F18312" s="282" t="s">
        <v>2477</v>
      </c>
      <c r="G18312" s="282" t="s">
        <v>2229</v>
      </c>
      <c r="H18312" s="265" t="s">
        <v>4736</v>
      </c>
      <c r="I18312" s="265" t="s">
        <v>188</v>
      </c>
      <c r="J18312" s="266">
        <v>-2805</v>
      </c>
      <c r="K18312" s="83" t="str">
        <f>IFERROR(IFERROR(VLOOKUP(I18312,'DE-PARA'!B:D,3,0),VLOOKUP(I18312,'DE-PARA'!C:D,2,0)),"NÃO ENCONTRADO")</f>
        <v>Serviços</v>
      </c>
      <c r="L18312" s="50" t="str">
        <f>VLOOKUP(K18312,'Base -Receita-Despesa'!$B:$AS,1,FALSE)</f>
        <v>Serviços</v>
      </c>
    </row>
    <row r="18313" spans="1:12" x14ac:dyDescent="0.3">
      <c r="A18313" s="82" t="str">
        <f t="shared" si="572"/>
        <v>2020</v>
      </c>
      <c r="B18313" s="260" t="s">
        <v>2228</v>
      </c>
      <c r="C18313" s="261" t="s">
        <v>138</v>
      </c>
      <c r="D18313" s="74" t="str">
        <f t="shared" si="573"/>
        <v>abr/2020</v>
      </c>
      <c r="E18313" s="264">
        <v>43938</v>
      </c>
      <c r="F18313" s="282" t="s">
        <v>2477</v>
      </c>
      <c r="G18313" s="282" t="s">
        <v>2229</v>
      </c>
      <c r="H18313" s="265" t="s">
        <v>4736</v>
      </c>
      <c r="I18313" s="265" t="s">
        <v>562</v>
      </c>
      <c r="J18313" s="265">
        <v>-737.71</v>
      </c>
      <c r="K18313" s="83" t="str">
        <f>IFERROR(IFERROR(VLOOKUP(I18313,'DE-PARA'!B:D,3,0),VLOOKUP(I18313,'DE-PARA'!C:D,2,0)),"NÃO ENCONTRADO")</f>
        <v>Outras Saídas</v>
      </c>
      <c r="L18313" s="50" t="str">
        <f>VLOOKUP(K18313,'Base -Receita-Despesa'!$B:$AS,1,FALSE)</f>
        <v>Outras Saídas</v>
      </c>
    </row>
    <row r="18314" spans="1:12" x14ac:dyDescent="0.3">
      <c r="A18314" s="82" t="str">
        <f t="shared" si="572"/>
        <v>2020</v>
      </c>
      <c r="B18314" s="260" t="s">
        <v>2228</v>
      </c>
      <c r="C18314" s="261" t="s">
        <v>138</v>
      </c>
      <c r="D18314" s="74" t="str">
        <f t="shared" si="573"/>
        <v>abr/2020</v>
      </c>
      <c r="E18314" s="264">
        <v>43938</v>
      </c>
      <c r="F18314" s="282" t="s">
        <v>2478</v>
      </c>
      <c r="G18314" s="282" t="s">
        <v>2229</v>
      </c>
      <c r="H18314" s="265" t="s">
        <v>4736</v>
      </c>
      <c r="I18314" s="265" t="s">
        <v>188</v>
      </c>
      <c r="J18314" s="266">
        <v>-1676.24</v>
      </c>
      <c r="K18314" s="83" t="str">
        <f>IFERROR(IFERROR(VLOOKUP(I18314,'DE-PARA'!B:D,3,0),VLOOKUP(I18314,'DE-PARA'!C:D,2,0)),"NÃO ENCONTRADO")</f>
        <v>Serviços</v>
      </c>
      <c r="L18314" s="50" t="str">
        <f>VLOOKUP(K18314,'Base -Receita-Despesa'!$B:$AS,1,FALSE)</f>
        <v>Serviços</v>
      </c>
    </row>
    <row r="18315" spans="1:12" x14ac:dyDescent="0.3">
      <c r="A18315" s="82" t="str">
        <f t="shared" si="572"/>
        <v>2020</v>
      </c>
      <c r="B18315" s="260" t="s">
        <v>2228</v>
      </c>
      <c r="C18315" s="261" t="s">
        <v>138</v>
      </c>
      <c r="D18315" s="74" t="str">
        <f t="shared" si="573"/>
        <v>abr/2020</v>
      </c>
      <c r="E18315" s="264">
        <v>43938</v>
      </c>
      <c r="F18315" s="282" t="s">
        <v>2478</v>
      </c>
      <c r="G18315" s="282" t="s">
        <v>2229</v>
      </c>
      <c r="H18315" s="265" t="s">
        <v>4736</v>
      </c>
      <c r="I18315" s="265" t="s">
        <v>562</v>
      </c>
      <c r="J18315" s="265">
        <v>-440.84</v>
      </c>
      <c r="K18315" s="83" t="str">
        <f>IFERROR(IFERROR(VLOOKUP(I18315,'DE-PARA'!B:D,3,0),VLOOKUP(I18315,'DE-PARA'!C:D,2,0)),"NÃO ENCONTRADO")</f>
        <v>Outras Saídas</v>
      </c>
      <c r="L18315" s="50" t="str">
        <f>VLOOKUP(K18315,'Base -Receita-Despesa'!$B:$AS,1,FALSE)</f>
        <v>Outras Saídas</v>
      </c>
    </row>
    <row r="18316" spans="1:12" x14ac:dyDescent="0.3">
      <c r="A18316" s="82" t="str">
        <f t="shared" si="572"/>
        <v>2020</v>
      </c>
      <c r="B18316" s="260" t="s">
        <v>2228</v>
      </c>
      <c r="C18316" s="261" t="s">
        <v>138</v>
      </c>
      <c r="D18316" s="74" t="str">
        <f t="shared" si="573"/>
        <v>abr/2020</v>
      </c>
      <c r="E18316" s="264">
        <v>43938</v>
      </c>
      <c r="F18316" s="282" t="s">
        <v>5114</v>
      </c>
      <c r="G18316" s="282" t="s">
        <v>2229</v>
      </c>
      <c r="H18316" s="265" t="s">
        <v>4753</v>
      </c>
      <c r="I18316" s="265" t="s">
        <v>2176</v>
      </c>
      <c r="J18316" s="266">
        <v>-8740</v>
      </c>
      <c r="K18316" s="83" t="str">
        <f>IFERROR(IFERROR(VLOOKUP(I18316,'DE-PARA'!B:D,3,0),VLOOKUP(I18316,'DE-PARA'!C:D,2,0)),"NÃO ENCONTRADO")</f>
        <v>Pessoal</v>
      </c>
      <c r="L18316" s="50" t="str">
        <f>VLOOKUP(K18316,'Base -Receita-Despesa'!$B:$AS,1,FALSE)</f>
        <v>Pessoal</v>
      </c>
    </row>
    <row r="18317" spans="1:12" x14ac:dyDescent="0.3">
      <c r="A18317" s="82" t="str">
        <f t="shared" si="572"/>
        <v>2020</v>
      </c>
      <c r="B18317" s="260" t="s">
        <v>2228</v>
      </c>
      <c r="C18317" s="261" t="s">
        <v>138</v>
      </c>
      <c r="D18317" s="74" t="str">
        <f t="shared" si="573"/>
        <v>abr/2020</v>
      </c>
      <c r="E18317" s="264">
        <v>43938</v>
      </c>
      <c r="F18317" s="282" t="s">
        <v>5114</v>
      </c>
      <c r="G18317" s="282" t="s">
        <v>2229</v>
      </c>
      <c r="H18317" s="265" t="s">
        <v>4753</v>
      </c>
      <c r="I18317" s="265" t="s">
        <v>562</v>
      </c>
      <c r="J18317" s="266">
        <v>-2298.62</v>
      </c>
      <c r="K18317" s="83" t="str">
        <f>IFERROR(IFERROR(VLOOKUP(I18317,'DE-PARA'!B:D,3,0),VLOOKUP(I18317,'DE-PARA'!C:D,2,0)),"NÃO ENCONTRADO")</f>
        <v>Outras Saídas</v>
      </c>
      <c r="L18317" s="50" t="str">
        <f>VLOOKUP(K18317,'Base -Receita-Despesa'!$B:$AS,1,FALSE)</f>
        <v>Outras Saídas</v>
      </c>
    </row>
    <row r="18318" spans="1:12" x14ac:dyDescent="0.3">
      <c r="A18318" s="82" t="str">
        <f t="shared" si="572"/>
        <v>2020</v>
      </c>
      <c r="B18318" s="260" t="s">
        <v>2228</v>
      </c>
      <c r="C18318" s="261" t="s">
        <v>138</v>
      </c>
      <c r="D18318" s="74" t="str">
        <f t="shared" si="573"/>
        <v>abr/2020</v>
      </c>
      <c r="E18318" s="264">
        <v>43938</v>
      </c>
      <c r="F18318" s="282" t="s">
        <v>5511</v>
      </c>
      <c r="G18318" s="282" t="s">
        <v>2229</v>
      </c>
      <c r="H18318" s="265" t="s">
        <v>4753</v>
      </c>
      <c r="I18318" s="265" t="s">
        <v>2176</v>
      </c>
      <c r="J18318" s="266">
        <v>-21865.35</v>
      </c>
      <c r="K18318" s="83" t="str">
        <f>IFERROR(IFERROR(VLOOKUP(I18318,'DE-PARA'!B:D,3,0),VLOOKUP(I18318,'DE-PARA'!C:D,2,0)),"NÃO ENCONTRADO")</f>
        <v>Pessoal</v>
      </c>
      <c r="L18318" s="50" t="str">
        <f>VLOOKUP(K18318,'Base -Receita-Despesa'!$B:$AS,1,FALSE)</f>
        <v>Pessoal</v>
      </c>
    </row>
    <row r="18319" spans="1:12" x14ac:dyDescent="0.3">
      <c r="A18319" s="82" t="str">
        <f t="shared" si="572"/>
        <v>2020</v>
      </c>
      <c r="B18319" s="260" t="s">
        <v>2228</v>
      </c>
      <c r="C18319" s="261" t="s">
        <v>138</v>
      </c>
      <c r="D18319" s="74" t="str">
        <f t="shared" si="573"/>
        <v>abr/2020</v>
      </c>
      <c r="E18319" s="264">
        <v>43938</v>
      </c>
      <c r="F18319" s="282" t="s">
        <v>5511</v>
      </c>
      <c r="G18319" s="282" t="s">
        <v>2229</v>
      </c>
      <c r="H18319" s="265" t="s">
        <v>4753</v>
      </c>
      <c r="I18319" s="265" t="s">
        <v>562</v>
      </c>
      <c r="J18319" s="266">
        <v>-5750.58</v>
      </c>
      <c r="K18319" s="83" t="str">
        <f>IFERROR(IFERROR(VLOOKUP(I18319,'DE-PARA'!B:D,3,0),VLOOKUP(I18319,'DE-PARA'!C:D,2,0)),"NÃO ENCONTRADO")</f>
        <v>Outras Saídas</v>
      </c>
      <c r="L18319" s="50" t="str">
        <f>VLOOKUP(K18319,'Base -Receita-Despesa'!$B:$AS,1,FALSE)</f>
        <v>Outras Saídas</v>
      </c>
    </row>
    <row r="18320" spans="1:12" x14ac:dyDescent="0.3">
      <c r="A18320" s="82" t="str">
        <f t="shared" si="572"/>
        <v>2020</v>
      </c>
      <c r="B18320" s="260" t="s">
        <v>2228</v>
      </c>
      <c r="C18320" s="261" t="s">
        <v>138</v>
      </c>
      <c r="D18320" s="74" t="str">
        <f t="shared" si="573"/>
        <v>abr/2020</v>
      </c>
      <c r="E18320" s="264">
        <v>43938</v>
      </c>
      <c r="F18320" s="282" t="s">
        <v>3988</v>
      </c>
      <c r="G18320" s="282" t="s">
        <v>2229</v>
      </c>
      <c r="H18320" s="265" t="s">
        <v>4753</v>
      </c>
      <c r="I18320" s="265" t="s">
        <v>2176</v>
      </c>
      <c r="J18320" s="266">
        <v>-28279.35</v>
      </c>
      <c r="K18320" s="83" t="str">
        <f>IFERROR(IFERROR(VLOOKUP(I18320,'DE-PARA'!B:D,3,0),VLOOKUP(I18320,'DE-PARA'!C:D,2,0)),"NÃO ENCONTRADO")</f>
        <v>Pessoal</v>
      </c>
      <c r="L18320" s="50" t="str">
        <f>VLOOKUP(K18320,'Base -Receita-Despesa'!$B:$AS,1,FALSE)</f>
        <v>Pessoal</v>
      </c>
    </row>
    <row r="18321" spans="1:12" x14ac:dyDescent="0.3">
      <c r="A18321" s="82" t="str">
        <f t="shared" si="572"/>
        <v>2020</v>
      </c>
      <c r="B18321" s="260" t="s">
        <v>2228</v>
      </c>
      <c r="C18321" s="261" t="s">
        <v>138</v>
      </c>
      <c r="D18321" s="74" t="str">
        <f t="shared" si="573"/>
        <v>abr/2020</v>
      </c>
      <c r="E18321" s="264">
        <v>43938</v>
      </c>
      <c r="F18321" s="282" t="s">
        <v>3988</v>
      </c>
      <c r="G18321" s="282" t="s">
        <v>2229</v>
      </c>
      <c r="H18321" s="265" t="s">
        <v>4753</v>
      </c>
      <c r="I18321" s="265" t="s">
        <v>562</v>
      </c>
      <c r="J18321" s="266">
        <v>-7437.46</v>
      </c>
      <c r="K18321" s="83" t="str">
        <f>IFERROR(IFERROR(VLOOKUP(I18321,'DE-PARA'!B:D,3,0),VLOOKUP(I18321,'DE-PARA'!C:D,2,0)),"NÃO ENCONTRADO")</f>
        <v>Outras Saídas</v>
      </c>
      <c r="L18321" s="50" t="str">
        <f>VLOOKUP(K18321,'Base -Receita-Despesa'!$B:$AS,1,FALSE)</f>
        <v>Outras Saídas</v>
      </c>
    </row>
    <row r="18322" spans="1:12" x14ac:dyDescent="0.3">
      <c r="A18322" s="82" t="str">
        <f t="shared" si="572"/>
        <v>2020</v>
      </c>
      <c r="B18322" s="260" t="s">
        <v>2228</v>
      </c>
      <c r="C18322" s="261" t="s">
        <v>138</v>
      </c>
      <c r="D18322" s="74" t="str">
        <f t="shared" si="573"/>
        <v>abr/2020</v>
      </c>
      <c r="E18322" s="264">
        <v>43938</v>
      </c>
      <c r="F18322" s="282" t="s">
        <v>5512</v>
      </c>
      <c r="G18322" s="282" t="s">
        <v>2229</v>
      </c>
      <c r="H18322" s="265" t="s">
        <v>4768</v>
      </c>
      <c r="I18322" s="265" t="s">
        <v>118</v>
      </c>
      <c r="J18322" s="266">
        <v>-16143.05</v>
      </c>
      <c r="K18322" s="83" t="str">
        <f>IFERROR(IFERROR(VLOOKUP(I18322,'DE-PARA'!B:D,3,0),VLOOKUP(I18322,'DE-PARA'!C:D,2,0)),"NÃO ENCONTRADO")</f>
        <v>Serviços</v>
      </c>
      <c r="L18322" s="50" t="str">
        <f>VLOOKUP(K18322,'Base -Receita-Despesa'!$B:$AS,1,FALSE)</f>
        <v>Serviços</v>
      </c>
    </row>
    <row r="18323" spans="1:12" x14ac:dyDescent="0.3">
      <c r="A18323" s="82" t="str">
        <f t="shared" si="572"/>
        <v>2020</v>
      </c>
      <c r="B18323" s="260" t="s">
        <v>2228</v>
      </c>
      <c r="C18323" s="261" t="s">
        <v>138</v>
      </c>
      <c r="D18323" s="74" t="str">
        <f t="shared" si="573"/>
        <v>abr/2020</v>
      </c>
      <c r="E18323" s="264">
        <v>43938</v>
      </c>
      <c r="F18323" s="282" t="s">
        <v>5512</v>
      </c>
      <c r="G18323" s="282" t="s">
        <v>2229</v>
      </c>
      <c r="H18323" s="265" t="s">
        <v>4768</v>
      </c>
      <c r="I18323" s="265" t="s">
        <v>562</v>
      </c>
      <c r="J18323" s="266">
        <v>-4245.62</v>
      </c>
      <c r="K18323" s="83" t="str">
        <f>IFERROR(IFERROR(VLOOKUP(I18323,'DE-PARA'!B:D,3,0),VLOOKUP(I18323,'DE-PARA'!C:D,2,0)),"NÃO ENCONTRADO")</f>
        <v>Outras Saídas</v>
      </c>
      <c r="L18323" s="50" t="str">
        <f>VLOOKUP(K18323,'Base -Receita-Despesa'!$B:$AS,1,FALSE)</f>
        <v>Outras Saídas</v>
      </c>
    </row>
    <row r="18324" spans="1:12" x14ac:dyDescent="0.3">
      <c r="A18324" s="82" t="str">
        <f t="shared" si="572"/>
        <v>2020</v>
      </c>
      <c r="B18324" s="260" t="s">
        <v>2228</v>
      </c>
      <c r="C18324" s="261" t="s">
        <v>138</v>
      </c>
      <c r="D18324" s="74" t="str">
        <f t="shared" si="573"/>
        <v>abr/2020</v>
      </c>
      <c r="E18324" s="264">
        <v>43938</v>
      </c>
      <c r="F18324" s="282" t="s">
        <v>5513</v>
      </c>
      <c r="G18324" s="282" t="s">
        <v>2229</v>
      </c>
      <c r="H18324" s="265" t="s">
        <v>180</v>
      </c>
      <c r="I18324" s="265" t="s">
        <v>181</v>
      </c>
      <c r="J18324" s="266">
        <v>-2784.75</v>
      </c>
      <c r="K18324" s="83" t="str">
        <f>IFERROR(IFERROR(VLOOKUP(I18324,'DE-PARA'!B:D,3,0),VLOOKUP(I18324,'DE-PARA'!C:D,2,0)),"NÃO ENCONTRADO")</f>
        <v>Serviços</v>
      </c>
      <c r="L18324" s="50" t="str">
        <f>VLOOKUP(K18324,'Base -Receita-Despesa'!$B:$AS,1,FALSE)</f>
        <v>Serviços</v>
      </c>
    </row>
    <row r="18325" spans="1:12" x14ac:dyDescent="0.3">
      <c r="A18325" s="82" t="str">
        <f t="shared" si="572"/>
        <v>2020</v>
      </c>
      <c r="B18325" s="260" t="s">
        <v>2228</v>
      </c>
      <c r="C18325" s="261" t="s">
        <v>138</v>
      </c>
      <c r="D18325" s="74" t="str">
        <f t="shared" si="573"/>
        <v>abr/2020</v>
      </c>
      <c r="E18325" s="264">
        <v>43938</v>
      </c>
      <c r="F18325" s="282" t="s">
        <v>5513</v>
      </c>
      <c r="G18325" s="282" t="s">
        <v>2229</v>
      </c>
      <c r="H18325" s="265" t="s">
        <v>180</v>
      </c>
      <c r="I18325" s="265" t="s">
        <v>562</v>
      </c>
      <c r="J18325" s="265">
        <v>-732.38</v>
      </c>
      <c r="K18325" s="83" t="str">
        <f>IFERROR(IFERROR(VLOOKUP(I18325,'DE-PARA'!B:D,3,0),VLOOKUP(I18325,'DE-PARA'!C:D,2,0)),"NÃO ENCONTRADO")</f>
        <v>Outras Saídas</v>
      </c>
      <c r="L18325" s="50" t="str">
        <f>VLOOKUP(K18325,'Base -Receita-Despesa'!$B:$AS,1,FALSE)</f>
        <v>Outras Saídas</v>
      </c>
    </row>
    <row r="18326" spans="1:12" x14ac:dyDescent="0.3">
      <c r="A18326" s="82" t="str">
        <f t="shared" si="572"/>
        <v>2020</v>
      </c>
      <c r="B18326" s="260" t="s">
        <v>2228</v>
      </c>
      <c r="C18326" s="261" t="s">
        <v>138</v>
      </c>
      <c r="D18326" s="74" t="str">
        <f t="shared" si="573"/>
        <v>abr/2020</v>
      </c>
      <c r="E18326" s="264">
        <v>43938</v>
      </c>
      <c r="F18326" s="282" t="s">
        <v>5514</v>
      </c>
      <c r="G18326" s="282" t="s">
        <v>2229</v>
      </c>
      <c r="H18326" s="265" t="s">
        <v>4736</v>
      </c>
      <c r="I18326" s="265" t="s">
        <v>179</v>
      </c>
      <c r="J18326" s="266">
        <v>-2827.31</v>
      </c>
      <c r="K18326" s="83" t="str">
        <f>IFERROR(IFERROR(VLOOKUP(I18326,'DE-PARA'!B:D,3,0),VLOOKUP(I18326,'DE-PARA'!C:D,2,0)),"NÃO ENCONTRADO")</f>
        <v>Serviços</v>
      </c>
      <c r="L18326" s="50" t="str">
        <f>VLOOKUP(K18326,'Base -Receita-Despesa'!$B:$AS,1,FALSE)</f>
        <v>Serviços</v>
      </c>
    </row>
    <row r="18327" spans="1:12" x14ac:dyDescent="0.3">
      <c r="A18327" s="82" t="str">
        <f t="shared" si="572"/>
        <v>2020</v>
      </c>
      <c r="B18327" s="260" t="s">
        <v>2228</v>
      </c>
      <c r="C18327" s="261" t="s">
        <v>138</v>
      </c>
      <c r="D18327" s="74" t="str">
        <f t="shared" si="573"/>
        <v>abr/2020</v>
      </c>
      <c r="E18327" s="264">
        <v>43938</v>
      </c>
      <c r="F18327" s="282" t="s">
        <v>5514</v>
      </c>
      <c r="G18327" s="282" t="s">
        <v>2229</v>
      </c>
      <c r="H18327" s="265" t="s">
        <v>4736</v>
      </c>
      <c r="I18327" s="265" t="s">
        <v>562</v>
      </c>
      <c r="J18327" s="265">
        <v>-728.87</v>
      </c>
      <c r="K18327" s="83" t="str">
        <f>IFERROR(IFERROR(VLOOKUP(I18327,'DE-PARA'!B:D,3,0),VLOOKUP(I18327,'DE-PARA'!C:D,2,0)),"NÃO ENCONTRADO")</f>
        <v>Outras Saídas</v>
      </c>
      <c r="L18327" s="50" t="str">
        <f>VLOOKUP(K18327,'Base -Receita-Despesa'!$B:$AS,1,FALSE)</f>
        <v>Outras Saídas</v>
      </c>
    </row>
    <row r="18328" spans="1:12" x14ac:dyDescent="0.3">
      <c r="A18328" s="82" t="str">
        <f t="shared" si="572"/>
        <v>2020</v>
      </c>
      <c r="B18328" s="260" t="s">
        <v>2228</v>
      </c>
      <c r="C18328" s="261" t="s">
        <v>138</v>
      </c>
      <c r="D18328" s="74" t="str">
        <f t="shared" si="573"/>
        <v>abr/2020</v>
      </c>
      <c r="E18328" s="264">
        <v>43938</v>
      </c>
      <c r="F18328" s="282" t="s">
        <v>5515</v>
      </c>
      <c r="G18328" s="282" t="s">
        <v>2229</v>
      </c>
      <c r="H18328" s="265" t="s">
        <v>4736</v>
      </c>
      <c r="I18328" s="265" t="s">
        <v>188</v>
      </c>
      <c r="J18328" s="266">
        <v>-2805</v>
      </c>
      <c r="K18328" s="83" t="str">
        <f>IFERROR(IFERROR(VLOOKUP(I18328,'DE-PARA'!B:D,3,0),VLOOKUP(I18328,'DE-PARA'!C:D,2,0)),"NÃO ENCONTRADO")</f>
        <v>Serviços</v>
      </c>
      <c r="L18328" s="50" t="str">
        <f>VLOOKUP(K18328,'Base -Receita-Despesa'!$B:$AS,1,FALSE)</f>
        <v>Serviços</v>
      </c>
    </row>
    <row r="18329" spans="1:12" x14ac:dyDescent="0.3">
      <c r="A18329" s="82" t="str">
        <f t="shared" si="572"/>
        <v>2020</v>
      </c>
      <c r="B18329" s="260" t="s">
        <v>2228</v>
      </c>
      <c r="C18329" s="261" t="s">
        <v>138</v>
      </c>
      <c r="D18329" s="74" t="str">
        <f t="shared" si="573"/>
        <v>abr/2020</v>
      </c>
      <c r="E18329" s="264">
        <v>43938</v>
      </c>
      <c r="F18329" s="282" t="s">
        <v>5515</v>
      </c>
      <c r="G18329" s="282" t="s">
        <v>2229</v>
      </c>
      <c r="H18329" s="265" t="s">
        <v>4736</v>
      </c>
      <c r="I18329" s="265" t="s">
        <v>562</v>
      </c>
      <c r="J18329" s="265">
        <v>-723.12</v>
      </c>
      <c r="K18329" s="83" t="str">
        <f>IFERROR(IFERROR(VLOOKUP(I18329,'DE-PARA'!B:D,3,0),VLOOKUP(I18329,'DE-PARA'!C:D,2,0)),"NÃO ENCONTRADO")</f>
        <v>Outras Saídas</v>
      </c>
      <c r="L18329" s="50" t="str">
        <f>VLOOKUP(K18329,'Base -Receita-Despesa'!$B:$AS,1,FALSE)</f>
        <v>Outras Saídas</v>
      </c>
    </row>
    <row r="18330" spans="1:12" x14ac:dyDescent="0.3">
      <c r="A18330" s="82" t="str">
        <f t="shared" si="572"/>
        <v>2020</v>
      </c>
      <c r="B18330" s="260" t="s">
        <v>2228</v>
      </c>
      <c r="C18330" s="261" t="s">
        <v>138</v>
      </c>
      <c r="D18330" s="74" t="str">
        <f t="shared" si="573"/>
        <v>abr/2020</v>
      </c>
      <c r="E18330" s="264">
        <v>43938</v>
      </c>
      <c r="F18330" s="282" t="s">
        <v>2815</v>
      </c>
      <c r="G18330" s="282" t="s">
        <v>2229</v>
      </c>
      <c r="H18330" s="265" t="s">
        <v>4736</v>
      </c>
      <c r="I18330" s="265" t="s">
        <v>188</v>
      </c>
      <c r="J18330" s="266">
        <v>-1676.24</v>
      </c>
      <c r="K18330" s="83" t="str">
        <f>IFERROR(IFERROR(VLOOKUP(I18330,'DE-PARA'!B:D,3,0),VLOOKUP(I18330,'DE-PARA'!C:D,2,0)),"NÃO ENCONTRADO")</f>
        <v>Serviços</v>
      </c>
      <c r="L18330" s="50" t="str">
        <f>VLOOKUP(K18330,'Base -Receita-Despesa'!$B:$AS,1,FALSE)</f>
        <v>Serviços</v>
      </c>
    </row>
    <row r="18331" spans="1:12" x14ac:dyDescent="0.3">
      <c r="A18331" s="82" t="str">
        <f t="shared" si="572"/>
        <v>2020</v>
      </c>
      <c r="B18331" s="260" t="s">
        <v>2228</v>
      </c>
      <c r="C18331" s="261" t="s">
        <v>138</v>
      </c>
      <c r="D18331" s="74" t="str">
        <f t="shared" si="573"/>
        <v>abr/2020</v>
      </c>
      <c r="E18331" s="264">
        <v>43938</v>
      </c>
      <c r="F18331" s="282" t="s">
        <v>2815</v>
      </c>
      <c r="G18331" s="282" t="s">
        <v>2229</v>
      </c>
      <c r="H18331" s="265" t="s">
        <v>4736</v>
      </c>
      <c r="I18331" s="265" t="s">
        <v>562</v>
      </c>
      <c r="J18331" s="265">
        <v>-432.12</v>
      </c>
      <c r="K18331" s="83" t="str">
        <f>IFERROR(IFERROR(VLOOKUP(I18331,'DE-PARA'!B:D,3,0),VLOOKUP(I18331,'DE-PARA'!C:D,2,0)),"NÃO ENCONTRADO")</f>
        <v>Outras Saídas</v>
      </c>
      <c r="L18331" s="50" t="str">
        <f>VLOOKUP(K18331,'Base -Receita-Despesa'!$B:$AS,1,FALSE)</f>
        <v>Outras Saídas</v>
      </c>
    </row>
    <row r="18332" spans="1:12" x14ac:dyDescent="0.3">
      <c r="A18332" s="82" t="str">
        <f t="shared" si="572"/>
        <v>2020</v>
      </c>
      <c r="B18332" s="260" t="s">
        <v>2228</v>
      </c>
      <c r="C18332" s="261" t="s">
        <v>138</v>
      </c>
      <c r="D18332" s="74" t="str">
        <f t="shared" si="573"/>
        <v>abr/2020</v>
      </c>
      <c r="E18332" s="264">
        <v>43938</v>
      </c>
      <c r="F18332" s="282" t="s">
        <v>5510</v>
      </c>
      <c r="G18332" s="282" t="s">
        <v>2229</v>
      </c>
      <c r="H18332" s="265" t="s">
        <v>4753</v>
      </c>
      <c r="I18332" s="265" t="s">
        <v>2176</v>
      </c>
      <c r="J18332" s="266">
        <v>-8740</v>
      </c>
      <c r="K18332" s="83" t="str">
        <f>IFERROR(IFERROR(VLOOKUP(I18332,'DE-PARA'!B:D,3,0),VLOOKUP(I18332,'DE-PARA'!C:D,2,0)),"NÃO ENCONTRADO")</f>
        <v>Pessoal</v>
      </c>
      <c r="L18332" s="50" t="str">
        <f>VLOOKUP(K18332,'Base -Receita-Despesa'!$B:$AS,1,FALSE)</f>
        <v>Pessoal</v>
      </c>
    </row>
    <row r="18333" spans="1:12" x14ac:dyDescent="0.3">
      <c r="A18333" s="82" t="str">
        <f t="shared" si="572"/>
        <v>2020</v>
      </c>
      <c r="B18333" s="260" t="s">
        <v>2228</v>
      </c>
      <c r="C18333" s="261" t="s">
        <v>138</v>
      </c>
      <c r="D18333" s="74" t="str">
        <f t="shared" si="573"/>
        <v>abr/2020</v>
      </c>
      <c r="E18333" s="264">
        <v>43938</v>
      </c>
      <c r="F18333" s="282" t="s">
        <v>5510</v>
      </c>
      <c r="G18333" s="282" t="s">
        <v>2229</v>
      </c>
      <c r="H18333" s="265" t="s">
        <v>4753</v>
      </c>
      <c r="I18333" s="265" t="s">
        <v>562</v>
      </c>
      <c r="J18333" s="266">
        <v>-2253.17</v>
      </c>
      <c r="K18333" s="83" t="str">
        <f>IFERROR(IFERROR(VLOOKUP(I18333,'DE-PARA'!B:D,3,0),VLOOKUP(I18333,'DE-PARA'!C:D,2,0)),"NÃO ENCONTRADO")</f>
        <v>Outras Saídas</v>
      </c>
      <c r="L18333" s="50" t="str">
        <f>VLOOKUP(K18333,'Base -Receita-Despesa'!$B:$AS,1,FALSE)</f>
        <v>Outras Saídas</v>
      </c>
    </row>
    <row r="18334" spans="1:12" x14ac:dyDescent="0.3">
      <c r="A18334" s="82" t="str">
        <f t="shared" si="572"/>
        <v>2020</v>
      </c>
      <c r="B18334" s="260" t="s">
        <v>2228</v>
      </c>
      <c r="C18334" s="261" t="s">
        <v>138</v>
      </c>
      <c r="D18334" s="74" t="str">
        <f t="shared" si="573"/>
        <v>abr/2020</v>
      </c>
      <c r="E18334" s="264">
        <v>43938</v>
      </c>
      <c r="F18334" s="282" t="s">
        <v>2477</v>
      </c>
      <c r="G18334" s="282" t="s">
        <v>2229</v>
      </c>
      <c r="H18334" s="265" t="s">
        <v>4753</v>
      </c>
      <c r="I18334" s="265" t="s">
        <v>2176</v>
      </c>
      <c r="J18334" s="266">
        <v>-28279.35</v>
      </c>
      <c r="K18334" s="83" t="str">
        <f>IFERROR(IFERROR(VLOOKUP(I18334,'DE-PARA'!B:D,3,0),VLOOKUP(I18334,'DE-PARA'!C:D,2,0)),"NÃO ENCONTRADO")</f>
        <v>Pessoal</v>
      </c>
      <c r="L18334" s="50" t="str">
        <f>VLOOKUP(K18334,'Base -Receita-Despesa'!$B:$AS,1,FALSE)</f>
        <v>Pessoal</v>
      </c>
    </row>
    <row r="18335" spans="1:12" x14ac:dyDescent="0.3">
      <c r="A18335" s="82" t="str">
        <f t="shared" si="572"/>
        <v>2020</v>
      </c>
      <c r="B18335" s="260" t="s">
        <v>2228</v>
      </c>
      <c r="C18335" s="261" t="s">
        <v>138</v>
      </c>
      <c r="D18335" s="74" t="str">
        <f t="shared" si="573"/>
        <v>abr/2020</v>
      </c>
      <c r="E18335" s="264">
        <v>43938</v>
      </c>
      <c r="F18335" s="282" t="s">
        <v>2477</v>
      </c>
      <c r="G18335" s="282" t="s">
        <v>2229</v>
      </c>
      <c r="H18335" s="265" t="s">
        <v>4753</v>
      </c>
      <c r="I18335" s="265" t="s">
        <v>562</v>
      </c>
      <c r="J18335" s="266">
        <v>-7290.41</v>
      </c>
      <c r="K18335" s="83" t="str">
        <f>IFERROR(IFERROR(VLOOKUP(I18335,'DE-PARA'!B:D,3,0),VLOOKUP(I18335,'DE-PARA'!C:D,2,0)),"NÃO ENCONTRADO")</f>
        <v>Outras Saídas</v>
      </c>
      <c r="L18335" s="50" t="str">
        <f>VLOOKUP(K18335,'Base -Receita-Despesa'!$B:$AS,1,FALSE)</f>
        <v>Outras Saídas</v>
      </c>
    </row>
    <row r="18336" spans="1:12" x14ac:dyDescent="0.3">
      <c r="A18336" s="82" t="str">
        <f t="shared" si="572"/>
        <v>2020</v>
      </c>
      <c r="B18336" s="260" t="s">
        <v>2228</v>
      </c>
      <c r="C18336" s="261" t="s">
        <v>138</v>
      </c>
      <c r="D18336" s="74" t="str">
        <f t="shared" si="573"/>
        <v>abr/2020</v>
      </c>
      <c r="E18336" s="264">
        <v>43938</v>
      </c>
      <c r="F18336" s="282" t="s">
        <v>2478</v>
      </c>
      <c r="G18336" s="282" t="s">
        <v>2229</v>
      </c>
      <c r="H18336" s="265" t="s">
        <v>4753</v>
      </c>
      <c r="I18336" s="265" t="s">
        <v>2176</v>
      </c>
      <c r="J18336" s="266">
        <v>-21865.35</v>
      </c>
      <c r="K18336" s="83" t="str">
        <f>IFERROR(IFERROR(VLOOKUP(I18336,'DE-PARA'!B:D,3,0),VLOOKUP(I18336,'DE-PARA'!C:D,2,0)),"NÃO ENCONTRADO")</f>
        <v>Pessoal</v>
      </c>
      <c r="L18336" s="50" t="str">
        <f>VLOOKUP(K18336,'Base -Receita-Despesa'!$B:$AS,1,FALSE)</f>
        <v>Pessoal</v>
      </c>
    </row>
    <row r="18337" spans="1:12" x14ac:dyDescent="0.3">
      <c r="A18337" s="82" t="str">
        <f t="shared" si="572"/>
        <v>2020</v>
      </c>
      <c r="B18337" s="260" t="s">
        <v>2228</v>
      </c>
      <c r="C18337" s="261" t="s">
        <v>138</v>
      </c>
      <c r="D18337" s="74" t="str">
        <f t="shared" si="573"/>
        <v>abr/2020</v>
      </c>
      <c r="E18337" s="264">
        <v>43938</v>
      </c>
      <c r="F18337" s="282" t="s">
        <v>2478</v>
      </c>
      <c r="G18337" s="282" t="s">
        <v>2229</v>
      </c>
      <c r="H18337" s="265" t="s">
        <v>4753</v>
      </c>
      <c r="I18337" s="265" t="s">
        <v>562</v>
      </c>
      <c r="J18337" s="266">
        <v>-5636.88</v>
      </c>
      <c r="K18337" s="83" t="str">
        <f>IFERROR(IFERROR(VLOOKUP(I18337,'DE-PARA'!B:D,3,0),VLOOKUP(I18337,'DE-PARA'!C:D,2,0)),"NÃO ENCONTRADO")</f>
        <v>Outras Saídas</v>
      </c>
      <c r="L18337" s="50" t="str">
        <f>VLOOKUP(K18337,'Base -Receita-Despesa'!$B:$AS,1,FALSE)</f>
        <v>Outras Saídas</v>
      </c>
    </row>
    <row r="18338" spans="1:12" x14ac:dyDescent="0.3">
      <c r="A18338" s="82" t="str">
        <f t="shared" si="572"/>
        <v>2020</v>
      </c>
      <c r="B18338" s="260" t="s">
        <v>2228</v>
      </c>
      <c r="C18338" s="261" t="s">
        <v>138</v>
      </c>
      <c r="D18338" s="74" t="str">
        <f t="shared" si="573"/>
        <v>abr/2020</v>
      </c>
      <c r="E18338" s="264">
        <v>43938</v>
      </c>
      <c r="F18338" s="282" t="s">
        <v>5516</v>
      </c>
      <c r="G18338" s="282" t="s">
        <v>2229</v>
      </c>
      <c r="H18338" s="265" t="s">
        <v>4768</v>
      </c>
      <c r="I18338" s="265" t="s">
        <v>118</v>
      </c>
      <c r="J18338" s="266">
        <v>-16143.05</v>
      </c>
      <c r="K18338" s="83" t="str">
        <f>IFERROR(IFERROR(VLOOKUP(I18338,'DE-PARA'!B:D,3,0),VLOOKUP(I18338,'DE-PARA'!C:D,2,0)),"NÃO ENCONTRADO")</f>
        <v>Serviços</v>
      </c>
      <c r="L18338" s="50" t="str">
        <f>VLOOKUP(K18338,'Base -Receita-Despesa'!$B:$AS,1,FALSE)</f>
        <v>Serviços</v>
      </c>
    </row>
    <row r="18339" spans="1:12" x14ac:dyDescent="0.3">
      <c r="A18339" s="82" t="str">
        <f t="shared" si="572"/>
        <v>2020</v>
      </c>
      <c r="B18339" s="260" t="s">
        <v>2228</v>
      </c>
      <c r="C18339" s="261" t="s">
        <v>138</v>
      </c>
      <c r="D18339" s="74" t="str">
        <f t="shared" si="573"/>
        <v>abr/2020</v>
      </c>
      <c r="E18339" s="264">
        <v>43938</v>
      </c>
      <c r="F18339" s="282" t="s">
        <v>5516</v>
      </c>
      <c r="G18339" s="282" t="s">
        <v>2229</v>
      </c>
      <c r="H18339" s="265" t="s">
        <v>4768</v>
      </c>
      <c r="I18339" s="265" t="s">
        <v>562</v>
      </c>
      <c r="J18339" s="266">
        <v>-4161.67</v>
      </c>
      <c r="K18339" s="83" t="str">
        <f>IFERROR(IFERROR(VLOOKUP(I18339,'DE-PARA'!B:D,3,0),VLOOKUP(I18339,'DE-PARA'!C:D,2,0)),"NÃO ENCONTRADO")</f>
        <v>Outras Saídas</v>
      </c>
      <c r="L18339" s="50" t="str">
        <f>VLOOKUP(K18339,'Base -Receita-Despesa'!$B:$AS,1,FALSE)</f>
        <v>Outras Saídas</v>
      </c>
    </row>
    <row r="18340" spans="1:12" x14ac:dyDescent="0.3">
      <c r="A18340" s="82" t="str">
        <f t="shared" si="572"/>
        <v>2020</v>
      </c>
      <c r="B18340" s="260" t="s">
        <v>2228</v>
      </c>
      <c r="C18340" s="261" t="s">
        <v>138</v>
      </c>
      <c r="D18340" s="74" t="str">
        <f t="shared" si="573"/>
        <v>abr/2020</v>
      </c>
      <c r="E18340" s="264">
        <v>43938</v>
      </c>
      <c r="F18340" s="282" t="s">
        <v>5517</v>
      </c>
      <c r="G18340" s="282" t="s">
        <v>2229</v>
      </c>
      <c r="H18340" s="265" t="s">
        <v>180</v>
      </c>
      <c r="I18340" s="265" t="s">
        <v>181</v>
      </c>
      <c r="J18340" s="266">
        <v>-2784.75</v>
      </c>
      <c r="K18340" s="83" t="str">
        <f>IFERROR(IFERROR(VLOOKUP(I18340,'DE-PARA'!B:D,3,0),VLOOKUP(I18340,'DE-PARA'!C:D,2,0)),"NÃO ENCONTRADO")</f>
        <v>Serviços</v>
      </c>
      <c r="L18340" s="50" t="str">
        <f>VLOOKUP(K18340,'Base -Receita-Despesa'!$B:$AS,1,FALSE)</f>
        <v>Serviços</v>
      </c>
    </row>
    <row r="18341" spans="1:12" x14ac:dyDescent="0.3">
      <c r="A18341" s="82" t="str">
        <f t="shared" si="572"/>
        <v>2020</v>
      </c>
      <c r="B18341" s="260" t="s">
        <v>2228</v>
      </c>
      <c r="C18341" s="261" t="s">
        <v>138</v>
      </c>
      <c r="D18341" s="74" t="str">
        <f t="shared" si="573"/>
        <v>abr/2020</v>
      </c>
      <c r="E18341" s="264">
        <v>43938</v>
      </c>
      <c r="F18341" s="282" t="s">
        <v>5517</v>
      </c>
      <c r="G18341" s="282" t="s">
        <v>2229</v>
      </c>
      <c r="H18341" s="265" t="s">
        <v>180</v>
      </c>
      <c r="I18341" s="265" t="s">
        <v>562</v>
      </c>
      <c r="J18341" s="265">
        <v>-717.9</v>
      </c>
      <c r="K18341" s="83" t="str">
        <f>IFERROR(IFERROR(VLOOKUP(I18341,'DE-PARA'!B:D,3,0),VLOOKUP(I18341,'DE-PARA'!C:D,2,0)),"NÃO ENCONTRADO")</f>
        <v>Outras Saídas</v>
      </c>
      <c r="L18341" s="50" t="str">
        <f>VLOOKUP(K18341,'Base -Receita-Despesa'!$B:$AS,1,FALSE)</f>
        <v>Outras Saídas</v>
      </c>
    </row>
    <row r="18342" spans="1:12" x14ac:dyDescent="0.3">
      <c r="A18342" s="82" t="str">
        <f t="shared" si="572"/>
        <v>2020</v>
      </c>
      <c r="B18342" s="260" t="s">
        <v>2228</v>
      </c>
      <c r="C18342" s="261" t="s">
        <v>138</v>
      </c>
      <c r="D18342" s="74" t="str">
        <f t="shared" si="573"/>
        <v>abr/2020</v>
      </c>
      <c r="E18342" s="264">
        <v>43938</v>
      </c>
      <c r="F18342" s="282" t="s">
        <v>4539</v>
      </c>
      <c r="G18342" s="282" t="s">
        <v>2229</v>
      </c>
      <c r="H18342" s="265" t="s">
        <v>5518</v>
      </c>
      <c r="I18342" s="265" t="s">
        <v>5519</v>
      </c>
      <c r="J18342" s="266">
        <v>-184908.08</v>
      </c>
      <c r="K18342" s="83" t="str">
        <f>IFERROR(IFERROR(VLOOKUP(I18342,'DE-PARA'!B:D,3,0),VLOOKUP(I18342,'DE-PARA'!C:D,2,0)),"NÃO ENCONTRADO")</f>
        <v>Encargos sobre Folha de Pagamento</v>
      </c>
      <c r="L18342" s="50" t="str">
        <f>VLOOKUP(K18342,'Base -Receita-Despesa'!$B:$AS,1,FALSE)</f>
        <v>Encargos sobre Folha de Pagamento</v>
      </c>
    </row>
    <row r="18343" spans="1:12" x14ac:dyDescent="0.3">
      <c r="A18343" s="82" t="str">
        <f t="shared" si="572"/>
        <v>2020</v>
      </c>
      <c r="B18343" s="260" t="s">
        <v>2228</v>
      </c>
      <c r="C18343" s="261" t="s">
        <v>138</v>
      </c>
      <c r="D18343" s="74" t="str">
        <f t="shared" si="573"/>
        <v>abr/2020</v>
      </c>
      <c r="E18343" s="264">
        <v>43938</v>
      </c>
      <c r="F18343" s="282" t="s">
        <v>5520</v>
      </c>
      <c r="G18343" s="282" t="s">
        <v>2229</v>
      </c>
      <c r="H18343" s="265" t="s">
        <v>4736</v>
      </c>
      <c r="I18343" s="265" t="s">
        <v>188</v>
      </c>
      <c r="J18343" s="266">
        <v>-4481.24</v>
      </c>
      <c r="K18343" s="83" t="str">
        <f>IFERROR(IFERROR(VLOOKUP(I18343,'DE-PARA'!B:D,3,0),VLOOKUP(I18343,'DE-PARA'!C:D,2,0)),"NÃO ENCONTRADO")</f>
        <v>Serviços</v>
      </c>
      <c r="L18343" s="50" t="str">
        <f>VLOOKUP(K18343,'Base -Receita-Despesa'!$B:$AS,1,FALSE)</f>
        <v>Serviços</v>
      </c>
    </row>
    <row r="18344" spans="1:12" x14ac:dyDescent="0.3">
      <c r="A18344" s="82" t="str">
        <f t="shared" si="572"/>
        <v>2020</v>
      </c>
      <c r="B18344" s="260" t="s">
        <v>2228</v>
      </c>
      <c r="C18344" s="261" t="s">
        <v>138</v>
      </c>
      <c r="D18344" s="74" t="str">
        <f t="shared" si="573"/>
        <v>abr/2020</v>
      </c>
      <c r="E18344" s="264">
        <v>43938</v>
      </c>
      <c r="F18344" s="282" t="s">
        <v>5521</v>
      </c>
      <c r="G18344" s="282" t="s">
        <v>2229</v>
      </c>
      <c r="H18344" s="265" t="s">
        <v>5522</v>
      </c>
      <c r="I18344" s="265" t="s">
        <v>2176</v>
      </c>
      <c r="J18344" s="266">
        <v>-14705.16</v>
      </c>
      <c r="K18344" s="83" t="str">
        <f>IFERROR(IFERROR(VLOOKUP(I18344,'DE-PARA'!B:D,3,0),VLOOKUP(I18344,'DE-PARA'!C:D,2,0)),"NÃO ENCONTRADO")</f>
        <v>Pessoal</v>
      </c>
      <c r="L18344" s="50" t="str">
        <f>VLOOKUP(K18344,'Base -Receita-Despesa'!$B:$AS,1,FALSE)</f>
        <v>Pessoal</v>
      </c>
    </row>
    <row r="18345" spans="1:12" x14ac:dyDescent="0.3">
      <c r="A18345" s="82" t="str">
        <f t="shared" si="572"/>
        <v>2020</v>
      </c>
      <c r="B18345" s="260" t="s">
        <v>2228</v>
      </c>
      <c r="C18345" s="261" t="s">
        <v>138</v>
      </c>
      <c r="D18345" s="74" t="str">
        <f t="shared" si="573"/>
        <v>abr/2020</v>
      </c>
      <c r="E18345" s="264">
        <v>43938</v>
      </c>
      <c r="F18345" s="282" t="s">
        <v>5523</v>
      </c>
      <c r="G18345" s="282" t="s">
        <v>2229</v>
      </c>
      <c r="H18345" s="265" t="s">
        <v>4753</v>
      </c>
      <c r="I18345" s="265" t="s">
        <v>2176</v>
      </c>
      <c r="J18345" s="266">
        <v>-8740</v>
      </c>
      <c r="K18345" s="83" t="str">
        <f>IFERROR(IFERROR(VLOOKUP(I18345,'DE-PARA'!B:D,3,0),VLOOKUP(I18345,'DE-PARA'!C:D,2,0)),"NÃO ENCONTRADO")</f>
        <v>Pessoal</v>
      </c>
      <c r="L18345" s="50" t="str">
        <f>VLOOKUP(K18345,'Base -Receita-Despesa'!$B:$AS,1,FALSE)</f>
        <v>Pessoal</v>
      </c>
    </row>
    <row r="18346" spans="1:12" x14ac:dyDescent="0.3">
      <c r="A18346" s="82" t="str">
        <f t="shared" ref="A18346:A18409" si="574">IF(K18346="NÃO ENCONTRADO",0,RIGHT(D18346,4))</f>
        <v>2020</v>
      </c>
      <c r="B18346" s="260" t="s">
        <v>2228</v>
      </c>
      <c r="C18346" s="261" t="s">
        <v>138</v>
      </c>
      <c r="D18346" s="74" t="str">
        <f t="shared" si="573"/>
        <v>abr/2020</v>
      </c>
      <c r="E18346" s="264">
        <v>43938</v>
      </c>
      <c r="F18346" s="282">
        <v>2578</v>
      </c>
      <c r="G18346" s="282" t="s">
        <v>2229</v>
      </c>
      <c r="H18346" s="265" t="s">
        <v>5178</v>
      </c>
      <c r="I18346" s="265" t="s">
        <v>2181</v>
      </c>
      <c r="J18346" s="265">
        <v>-83.7</v>
      </c>
      <c r="K18346" s="83" t="str">
        <f>IFERROR(IFERROR(VLOOKUP(I18346,'DE-PARA'!B:D,3,0),VLOOKUP(I18346,'DE-PARA'!C:D,2,0)),"NÃO ENCONTRADO")</f>
        <v>Materiais</v>
      </c>
      <c r="L18346" s="50" t="str">
        <f>VLOOKUP(K18346,'Base -Receita-Despesa'!$B:$AS,1,FALSE)</f>
        <v>Materiais</v>
      </c>
    </row>
    <row r="18347" spans="1:12" x14ac:dyDescent="0.3">
      <c r="A18347" s="82" t="str">
        <f t="shared" si="574"/>
        <v>2020</v>
      </c>
      <c r="B18347" s="260" t="s">
        <v>2228</v>
      </c>
      <c r="C18347" s="261" t="s">
        <v>138</v>
      </c>
      <c r="D18347" s="74" t="str">
        <f t="shared" si="573"/>
        <v>abr/2020</v>
      </c>
      <c r="E18347" s="264">
        <v>43938</v>
      </c>
      <c r="F18347" s="282">
        <v>2586</v>
      </c>
      <c r="G18347" s="282" t="s">
        <v>2229</v>
      </c>
      <c r="H18347" s="265" t="s">
        <v>5178</v>
      </c>
      <c r="I18347" s="265" t="s">
        <v>2182</v>
      </c>
      <c r="J18347" s="266">
        <v>-1028.0999999999999</v>
      </c>
      <c r="K18347" s="83" t="str">
        <f>IFERROR(IFERROR(VLOOKUP(I18347,'DE-PARA'!B:D,3,0),VLOOKUP(I18347,'DE-PARA'!C:D,2,0)),"NÃO ENCONTRADO")</f>
        <v>Materiais</v>
      </c>
      <c r="L18347" s="50" t="str">
        <f>VLOOKUP(K18347,'Base -Receita-Despesa'!$B:$AS,1,FALSE)</f>
        <v>Materiais</v>
      </c>
    </row>
    <row r="18348" spans="1:12" x14ac:dyDescent="0.3">
      <c r="A18348" s="82" t="str">
        <f t="shared" si="574"/>
        <v>2020</v>
      </c>
      <c r="B18348" s="260" t="s">
        <v>2228</v>
      </c>
      <c r="C18348" s="261" t="s">
        <v>138</v>
      </c>
      <c r="D18348" s="74" t="str">
        <f t="shared" si="573"/>
        <v>abr/2020</v>
      </c>
      <c r="E18348" s="264">
        <v>43938</v>
      </c>
      <c r="F18348" s="282">
        <v>175</v>
      </c>
      <c r="G18348" s="282" t="s">
        <v>2229</v>
      </c>
      <c r="H18348" s="265" t="s">
        <v>5132</v>
      </c>
      <c r="I18348" s="265" t="s">
        <v>2176</v>
      </c>
      <c r="J18348" s="266">
        <v>-2750</v>
      </c>
      <c r="K18348" s="83" t="str">
        <f>IFERROR(IFERROR(VLOOKUP(I18348,'DE-PARA'!B:D,3,0),VLOOKUP(I18348,'DE-PARA'!C:D,2,0)),"NÃO ENCONTRADO")</f>
        <v>Pessoal</v>
      </c>
      <c r="L18348" s="50" t="str">
        <f>VLOOKUP(K18348,'Base -Receita-Despesa'!$B:$AS,1,FALSE)</f>
        <v>Pessoal</v>
      </c>
    </row>
    <row r="18349" spans="1:12" x14ac:dyDescent="0.3">
      <c r="A18349" s="82" t="str">
        <f t="shared" si="574"/>
        <v>2020</v>
      </c>
      <c r="B18349" s="260" t="s">
        <v>2228</v>
      </c>
      <c r="C18349" s="261" t="s">
        <v>138</v>
      </c>
      <c r="D18349" s="74" t="str">
        <f t="shared" si="573"/>
        <v>abr/2020</v>
      </c>
      <c r="E18349" s="264">
        <v>43938</v>
      </c>
      <c r="F18349" s="282" t="s">
        <v>1008</v>
      </c>
      <c r="G18349" s="282" t="s">
        <v>2229</v>
      </c>
      <c r="H18349" s="265" t="s">
        <v>2405</v>
      </c>
      <c r="I18349" s="265" t="s">
        <v>133</v>
      </c>
      <c r="J18349" s="266">
        <v>-4552.29</v>
      </c>
      <c r="K18349" s="83" t="str">
        <f>IFERROR(IFERROR(VLOOKUP(I18349,'DE-PARA'!B:D,3,0),VLOOKUP(I18349,'DE-PARA'!C:D,2,0)),"NÃO ENCONTRADO")</f>
        <v>Pessoal</v>
      </c>
      <c r="L18349" s="50" t="str">
        <f>VLOOKUP(K18349,'Base -Receita-Despesa'!$B:$AS,1,FALSE)</f>
        <v>Pessoal</v>
      </c>
    </row>
    <row r="18350" spans="1:12" x14ac:dyDescent="0.3">
      <c r="A18350" s="82" t="str">
        <f t="shared" si="574"/>
        <v>2020</v>
      </c>
      <c r="B18350" s="260" t="s">
        <v>2228</v>
      </c>
      <c r="C18350" s="261" t="s">
        <v>138</v>
      </c>
      <c r="D18350" s="74" t="str">
        <f t="shared" si="573"/>
        <v>abr/2020</v>
      </c>
      <c r="E18350" s="264">
        <v>43938</v>
      </c>
      <c r="F18350" s="282">
        <v>8026</v>
      </c>
      <c r="G18350" s="282" t="s">
        <v>2229</v>
      </c>
      <c r="H18350" s="265" t="s">
        <v>5216</v>
      </c>
      <c r="I18350" s="265" t="s">
        <v>2182</v>
      </c>
      <c r="J18350" s="266">
        <v>-2200</v>
      </c>
      <c r="K18350" s="83" t="str">
        <f>IFERROR(IFERROR(VLOOKUP(I18350,'DE-PARA'!B:D,3,0),VLOOKUP(I18350,'DE-PARA'!C:D,2,0)),"NÃO ENCONTRADO")</f>
        <v>Materiais</v>
      </c>
      <c r="L18350" s="50" t="str">
        <f>VLOOKUP(K18350,'Base -Receita-Despesa'!$B:$AS,1,FALSE)</f>
        <v>Materiais</v>
      </c>
    </row>
    <row r="18351" spans="1:12" x14ac:dyDescent="0.3">
      <c r="A18351" s="82" t="str">
        <f t="shared" si="574"/>
        <v>2020</v>
      </c>
      <c r="B18351" s="260" t="s">
        <v>2228</v>
      </c>
      <c r="C18351" s="261" t="s">
        <v>138</v>
      </c>
      <c r="D18351" s="74" t="str">
        <f t="shared" si="573"/>
        <v>abr/2020</v>
      </c>
      <c r="E18351" s="264">
        <v>43938</v>
      </c>
      <c r="F18351" s="282">
        <v>4231</v>
      </c>
      <c r="G18351" s="282" t="s">
        <v>2229</v>
      </c>
      <c r="H18351" s="265" t="s">
        <v>5298</v>
      </c>
      <c r="I18351" s="265" t="s">
        <v>2182</v>
      </c>
      <c r="J18351" s="266">
        <v>-1071</v>
      </c>
      <c r="K18351" s="83" t="str">
        <f>IFERROR(IFERROR(VLOOKUP(I18351,'DE-PARA'!B:D,3,0),VLOOKUP(I18351,'DE-PARA'!C:D,2,0)),"NÃO ENCONTRADO")</f>
        <v>Materiais</v>
      </c>
      <c r="L18351" s="50" t="str">
        <f>VLOOKUP(K18351,'Base -Receita-Despesa'!$B:$AS,1,FALSE)</f>
        <v>Materiais</v>
      </c>
    </row>
    <row r="18352" spans="1:12" x14ac:dyDescent="0.3">
      <c r="A18352" s="82" t="str">
        <f t="shared" si="574"/>
        <v>2020</v>
      </c>
      <c r="B18352" s="260" t="s">
        <v>2228</v>
      </c>
      <c r="C18352" s="261" t="s">
        <v>138</v>
      </c>
      <c r="D18352" s="74" t="str">
        <f t="shared" si="573"/>
        <v>abr/2020</v>
      </c>
      <c r="E18352" s="264">
        <v>43938</v>
      </c>
      <c r="F18352" s="282">
        <v>487</v>
      </c>
      <c r="G18352" s="282" t="s">
        <v>2229</v>
      </c>
      <c r="H18352" s="265" t="s">
        <v>4391</v>
      </c>
      <c r="I18352" s="265" t="s">
        <v>2202</v>
      </c>
      <c r="J18352" s="266">
        <v>-5962.5</v>
      </c>
      <c r="K18352" s="83" t="str">
        <f>IFERROR(IFERROR(VLOOKUP(I18352,'DE-PARA'!B:D,3,0),VLOOKUP(I18352,'DE-PARA'!C:D,2,0)),"NÃO ENCONTRADO")</f>
        <v>Serviços</v>
      </c>
      <c r="L18352" s="50" t="str">
        <f>VLOOKUP(K18352,'Base -Receita-Despesa'!$B:$AS,1,FALSE)</f>
        <v>Serviços</v>
      </c>
    </row>
    <row r="18353" spans="1:12" x14ac:dyDescent="0.3">
      <c r="A18353" s="82" t="str">
        <f t="shared" si="574"/>
        <v>2020</v>
      </c>
      <c r="B18353" s="260" t="s">
        <v>2228</v>
      </c>
      <c r="C18353" s="261" t="s">
        <v>138</v>
      </c>
      <c r="D18353" s="74" t="str">
        <f t="shared" si="573"/>
        <v>abr/2020</v>
      </c>
      <c r="E18353" s="264">
        <v>43938</v>
      </c>
      <c r="F18353" s="282" t="s">
        <v>139</v>
      </c>
      <c r="G18353" s="282" t="s">
        <v>2229</v>
      </c>
      <c r="H18353" s="265" t="s">
        <v>4614</v>
      </c>
      <c r="I18353" s="265" t="s">
        <v>141</v>
      </c>
      <c r="J18353" s="265">
        <v>-563.22</v>
      </c>
      <c r="K18353" s="83" t="str">
        <f>IFERROR(IFERROR(VLOOKUP(I18353,'DE-PARA'!B:D,3,0),VLOOKUP(I18353,'DE-PARA'!C:D,2,0)),"NÃO ENCONTRADO")</f>
        <v>Pessoal</v>
      </c>
      <c r="L18353" s="50" t="str">
        <f>VLOOKUP(K18353,'Base -Receita-Despesa'!$B:$AS,1,FALSE)</f>
        <v>Pessoal</v>
      </c>
    </row>
    <row r="18354" spans="1:12" x14ac:dyDescent="0.3">
      <c r="A18354" s="82" t="str">
        <f t="shared" si="574"/>
        <v>2020</v>
      </c>
      <c r="B18354" s="260" t="s">
        <v>2228</v>
      </c>
      <c r="C18354" s="261" t="s">
        <v>138</v>
      </c>
      <c r="D18354" s="74" t="str">
        <f t="shared" si="573"/>
        <v>abr/2020</v>
      </c>
      <c r="E18354" s="264">
        <v>43938</v>
      </c>
      <c r="F18354" s="282" t="s">
        <v>139</v>
      </c>
      <c r="G18354" s="282" t="s">
        <v>2229</v>
      </c>
      <c r="H18354" s="265" t="s">
        <v>5380</v>
      </c>
      <c r="I18354" s="265" t="s">
        <v>141</v>
      </c>
      <c r="J18354" s="265">
        <v>-337.8</v>
      </c>
      <c r="K18354" s="83" t="str">
        <f>IFERROR(IFERROR(VLOOKUP(I18354,'DE-PARA'!B:D,3,0),VLOOKUP(I18354,'DE-PARA'!C:D,2,0)),"NÃO ENCONTRADO")</f>
        <v>Pessoal</v>
      </c>
      <c r="L18354" s="50" t="str">
        <f>VLOOKUP(K18354,'Base -Receita-Despesa'!$B:$AS,1,FALSE)</f>
        <v>Pessoal</v>
      </c>
    </row>
    <row r="18355" spans="1:12" x14ac:dyDescent="0.3">
      <c r="A18355" s="82" t="str">
        <f t="shared" si="574"/>
        <v>2020</v>
      </c>
      <c r="B18355" s="260" t="s">
        <v>2228</v>
      </c>
      <c r="C18355" s="261" t="s">
        <v>138</v>
      </c>
      <c r="D18355" s="74" t="str">
        <f t="shared" si="573"/>
        <v>abr/2020</v>
      </c>
      <c r="E18355" s="264">
        <v>43938</v>
      </c>
      <c r="F18355" s="282" t="s">
        <v>139</v>
      </c>
      <c r="G18355" s="282" t="s">
        <v>2229</v>
      </c>
      <c r="H18355" s="265" t="s">
        <v>5271</v>
      </c>
      <c r="I18355" s="265" t="s">
        <v>141</v>
      </c>
      <c r="J18355" s="265">
        <v>-880.15</v>
      </c>
      <c r="K18355" s="83" t="str">
        <f>IFERROR(IFERROR(VLOOKUP(I18355,'DE-PARA'!B:D,3,0),VLOOKUP(I18355,'DE-PARA'!C:D,2,0)),"NÃO ENCONTRADO")</f>
        <v>Pessoal</v>
      </c>
      <c r="L18355" s="50" t="str">
        <f>VLOOKUP(K18355,'Base -Receita-Despesa'!$B:$AS,1,FALSE)</f>
        <v>Pessoal</v>
      </c>
    </row>
    <row r="18356" spans="1:12" x14ac:dyDescent="0.3">
      <c r="A18356" s="82" t="str">
        <f t="shared" si="574"/>
        <v>2020</v>
      </c>
      <c r="B18356" s="260" t="s">
        <v>2228</v>
      </c>
      <c r="C18356" s="261" t="s">
        <v>138</v>
      </c>
      <c r="D18356" s="74" t="str">
        <f t="shared" si="573"/>
        <v>abr/2020</v>
      </c>
      <c r="E18356" s="264">
        <v>43938</v>
      </c>
      <c r="F18356" s="282" t="s">
        <v>139</v>
      </c>
      <c r="G18356" s="282" t="s">
        <v>2229</v>
      </c>
      <c r="H18356" s="265" t="s">
        <v>5209</v>
      </c>
      <c r="I18356" s="265" t="s">
        <v>141</v>
      </c>
      <c r="J18356" s="265">
        <v>-660</v>
      </c>
      <c r="K18356" s="83" t="str">
        <f>IFERROR(IFERROR(VLOOKUP(I18356,'DE-PARA'!B:D,3,0),VLOOKUP(I18356,'DE-PARA'!C:D,2,0)),"NÃO ENCONTRADO")</f>
        <v>Pessoal</v>
      </c>
      <c r="L18356" s="50" t="str">
        <f>VLOOKUP(K18356,'Base -Receita-Despesa'!$B:$AS,1,FALSE)</f>
        <v>Pessoal</v>
      </c>
    </row>
    <row r="18357" spans="1:12" x14ac:dyDescent="0.3">
      <c r="A18357" s="82" t="str">
        <f t="shared" si="574"/>
        <v>2020</v>
      </c>
      <c r="B18357" s="260" t="s">
        <v>2228</v>
      </c>
      <c r="C18357" s="261" t="s">
        <v>138</v>
      </c>
      <c r="D18357" s="74" t="str">
        <f t="shared" si="573"/>
        <v>abr/2020</v>
      </c>
      <c r="E18357" s="264">
        <v>43938</v>
      </c>
      <c r="F18357" s="282" t="s">
        <v>139</v>
      </c>
      <c r="G18357" s="282" t="s">
        <v>2229</v>
      </c>
      <c r="H18357" s="265" t="s">
        <v>5381</v>
      </c>
      <c r="I18357" s="265" t="s">
        <v>141</v>
      </c>
      <c r="J18357" s="265">
        <v>-374.37</v>
      </c>
      <c r="K18357" s="83" t="str">
        <f>IFERROR(IFERROR(VLOOKUP(I18357,'DE-PARA'!B:D,3,0),VLOOKUP(I18357,'DE-PARA'!C:D,2,0)),"NÃO ENCONTRADO")</f>
        <v>Pessoal</v>
      </c>
      <c r="L18357" s="50" t="str">
        <f>VLOOKUP(K18357,'Base -Receita-Despesa'!$B:$AS,1,FALSE)</f>
        <v>Pessoal</v>
      </c>
    </row>
    <row r="18358" spans="1:12" x14ac:dyDescent="0.3">
      <c r="A18358" s="82" t="str">
        <f t="shared" si="574"/>
        <v>2020</v>
      </c>
      <c r="B18358" s="260" t="s">
        <v>2228</v>
      </c>
      <c r="C18358" s="261" t="s">
        <v>138</v>
      </c>
      <c r="D18358" s="74" t="str">
        <f t="shared" si="573"/>
        <v>abr/2020</v>
      </c>
      <c r="E18358" s="264">
        <v>43938</v>
      </c>
      <c r="F18358" s="282" t="s">
        <v>139</v>
      </c>
      <c r="G18358" s="282" t="s">
        <v>2229</v>
      </c>
      <c r="H18358" s="265" t="s">
        <v>3280</v>
      </c>
      <c r="I18358" s="265" t="s">
        <v>141</v>
      </c>
      <c r="J18358" s="265">
        <v>-423.04</v>
      </c>
      <c r="K18358" s="83" t="str">
        <f>IFERROR(IFERROR(VLOOKUP(I18358,'DE-PARA'!B:D,3,0),VLOOKUP(I18358,'DE-PARA'!C:D,2,0)),"NÃO ENCONTRADO")</f>
        <v>Pessoal</v>
      </c>
      <c r="L18358" s="50" t="str">
        <f>VLOOKUP(K18358,'Base -Receita-Despesa'!$B:$AS,1,FALSE)</f>
        <v>Pessoal</v>
      </c>
    </row>
    <row r="18359" spans="1:12" x14ac:dyDescent="0.3">
      <c r="A18359" s="82" t="str">
        <f t="shared" si="574"/>
        <v>2020</v>
      </c>
      <c r="B18359" s="260" t="s">
        <v>2228</v>
      </c>
      <c r="C18359" s="261" t="s">
        <v>138</v>
      </c>
      <c r="D18359" s="74" t="str">
        <f t="shared" si="573"/>
        <v>abr/2020</v>
      </c>
      <c r="E18359" s="264">
        <v>43938</v>
      </c>
      <c r="F18359" s="282" t="s">
        <v>139</v>
      </c>
      <c r="G18359" s="282" t="s">
        <v>2229</v>
      </c>
      <c r="H18359" s="265" t="s">
        <v>5524</v>
      </c>
      <c r="I18359" s="265" t="s">
        <v>141</v>
      </c>
      <c r="J18359" s="266">
        <v>-1564.5</v>
      </c>
      <c r="K18359" s="83" t="str">
        <f>IFERROR(IFERROR(VLOOKUP(I18359,'DE-PARA'!B:D,3,0),VLOOKUP(I18359,'DE-PARA'!C:D,2,0)),"NÃO ENCONTRADO")</f>
        <v>Pessoal</v>
      </c>
      <c r="L18359" s="50" t="str">
        <f>VLOOKUP(K18359,'Base -Receita-Despesa'!$B:$AS,1,FALSE)</f>
        <v>Pessoal</v>
      </c>
    </row>
    <row r="18360" spans="1:12" x14ac:dyDescent="0.3">
      <c r="A18360" s="82" t="str">
        <f t="shared" si="574"/>
        <v>2020</v>
      </c>
      <c r="B18360" s="260" t="s">
        <v>2228</v>
      </c>
      <c r="C18360" s="261" t="s">
        <v>138</v>
      </c>
      <c r="D18360" s="74" t="str">
        <f t="shared" si="573"/>
        <v>abr/2020</v>
      </c>
      <c r="E18360" s="264">
        <v>43938</v>
      </c>
      <c r="F18360" s="282" t="s">
        <v>139</v>
      </c>
      <c r="G18360" s="282" t="s">
        <v>2229</v>
      </c>
      <c r="H18360" s="265" t="s">
        <v>5389</v>
      </c>
      <c r="I18360" s="265" t="s">
        <v>141</v>
      </c>
      <c r="J18360" s="265">
        <v>-897.75</v>
      </c>
      <c r="K18360" s="83" t="str">
        <f>IFERROR(IFERROR(VLOOKUP(I18360,'DE-PARA'!B:D,3,0),VLOOKUP(I18360,'DE-PARA'!C:D,2,0)),"NÃO ENCONTRADO")</f>
        <v>Pessoal</v>
      </c>
      <c r="L18360" s="50" t="str">
        <f>VLOOKUP(K18360,'Base -Receita-Despesa'!$B:$AS,1,FALSE)</f>
        <v>Pessoal</v>
      </c>
    </row>
    <row r="18361" spans="1:12" x14ac:dyDescent="0.3">
      <c r="A18361" s="82" t="str">
        <f t="shared" si="574"/>
        <v>2020</v>
      </c>
      <c r="B18361" s="260" t="s">
        <v>2228</v>
      </c>
      <c r="C18361" s="261" t="s">
        <v>138</v>
      </c>
      <c r="D18361" s="74" t="str">
        <f t="shared" si="573"/>
        <v>abr/2020</v>
      </c>
      <c r="E18361" s="264">
        <v>43938</v>
      </c>
      <c r="F18361" s="282" t="s">
        <v>139</v>
      </c>
      <c r="G18361" s="282" t="s">
        <v>2229</v>
      </c>
      <c r="H18361" s="265" t="s">
        <v>5390</v>
      </c>
      <c r="I18361" s="265" t="s">
        <v>141</v>
      </c>
      <c r="J18361" s="265">
        <v>-897.75</v>
      </c>
      <c r="K18361" s="83" t="str">
        <f>IFERROR(IFERROR(VLOOKUP(I18361,'DE-PARA'!B:D,3,0),VLOOKUP(I18361,'DE-PARA'!C:D,2,0)),"NÃO ENCONTRADO")</f>
        <v>Pessoal</v>
      </c>
      <c r="L18361" s="50" t="str">
        <f>VLOOKUP(K18361,'Base -Receita-Despesa'!$B:$AS,1,FALSE)</f>
        <v>Pessoal</v>
      </c>
    </row>
    <row r="18362" spans="1:12" x14ac:dyDescent="0.3">
      <c r="A18362" s="82" t="str">
        <f t="shared" si="574"/>
        <v>2020</v>
      </c>
      <c r="B18362" s="260" t="s">
        <v>2228</v>
      </c>
      <c r="C18362" s="261" t="s">
        <v>138</v>
      </c>
      <c r="D18362" s="74" t="str">
        <f t="shared" si="573"/>
        <v>abr/2020</v>
      </c>
      <c r="E18362" s="264">
        <v>43938</v>
      </c>
      <c r="F18362" s="282" t="s">
        <v>139</v>
      </c>
      <c r="G18362" s="282" t="s">
        <v>2229</v>
      </c>
      <c r="H18362" s="265" t="s">
        <v>1258</v>
      </c>
      <c r="I18362" s="265" t="s">
        <v>141</v>
      </c>
      <c r="J18362" s="265">
        <v>-782.25</v>
      </c>
      <c r="K18362" s="83" t="str">
        <f>IFERROR(IFERROR(VLOOKUP(I18362,'DE-PARA'!B:D,3,0),VLOOKUP(I18362,'DE-PARA'!C:D,2,0)),"NÃO ENCONTRADO")</f>
        <v>Pessoal</v>
      </c>
      <c r="L18362" s="50" t="str">
        <f>VLOOKUP(K18362,'Base -Receita-Despesa'!$B:$AS,1,FALSE)</f>
        <v>Pessoal</v>
      </c>
    </row>
    <row r="18363" spans="1:12" x14ac:dyDescent="0.3">
      <c r="A18363" s="82" t="str">
        <f t="shared" si="574"/>
        <v>2020</v>
      </c>
      <c r="B18363" s="260" t="s">
        <v>2228</v>
      </c>
      <c r="C18363" s="261" t="s">
        <v>138</v>
      </c>
      <c r="D18363" s="74" t="str">
        <f t="shared" si="573"/>
        <v>abr/2020</v>
      </c>
      <c r="E18363" s="264">
        <v>43938</v>
      </c>
      <c r="F18363" s="282" t="s">
        <v>1261</v>
      </c>
      <c r="G18363" s="282" t="s">
        <v>2229</v>
      </c>
      <c r="H18363" s="265" t="s">
        <v>2250</v>
      </c>
      <c r="I18363" s="265" t="s">
        <v>135</v>
      </c>
      <c r="J18363" s="265">
        <v>-10</v>
      </c>
      <c r="K18363" s="83" t="str">
        <f>IFERROR(IFERROR(VLOOKUP(I18363,'DE-PARA'!B:D,3,0),VLOOKUP(I18363,'DE-PARA'!C:D,2,0)),"NÃO ENCONTRADO")</f>
        <v>Outras Saídas</v>
      </c>
      <c r="L18363" s="50" t="str">
        <f>VLOOKUP(K18363,'Base -Receita-Despesa'!$B:$AS,1,FALSE)</f>
        <v>Outras Saídas</v>
      </c>
    </row>
    <row r="18364" spans="1:12" x14ac:dyDescent="0.3">
      <c r="A18364" s="82" t="str">
        <f t="shared" si="574"/>
        <v>2020</v>
      </c>
      <c r="B18364" s="260" t="s">
        <v>2228</v>
      </c>
      <c r="C18364" s="261" t="s">
        <v>138</v>
      </c>
      <c r="D18364" s="74" t="str">
        <f t="shared" si="573"/>
        <v>abr/2020</v>
      </c>
      <c r="E18364" s="264">
        <v>43938</v>
      </c>
      <c r="F18364" s="282" t="s">
        <v>1261</v>
      </c>
      <c r="G18364" s="282" t="s">
        <v>2229</v>
      </c>
      <c r="H18364" s="265" t="s">
        <v>2250</v>
      </c>
      <c r="I18364" s="265" t="s">
        <v>135</v>
      </c>
      <c r="J18364" s="265">
        <v>-10</v>
      </c>
      <c r="K18364" s="83" t="str">
        <f>IFERROR(IFERROR(VLOOKUP(I18364,'DE-PARA'!B:D,3,0),VLOOKUP(I18364,'DE-PARA'!C:D,2,0)),"NÃO ENCONTRADO")</f>
        <v>Outras Saídas</v>
      </c>
      <c r="L18364" s="50" t="str">
        <f>VLOOKUP(K18364,'Base -Receita-Despesa'!$B:$AS,1,FALSE)</f>
        <v>Outras Saídas</v>
      </c>
    </row>
    <row r="18365" spans="1:12" x14ac:dyDescent="0.3">
      <c r="A18365" s="82" t="str">
        <f t="shared" si="574"/>
        <v>2020</v>
      </c>
      <c r="B18365" s="260" t="s">
        <v>2228</v>
      </c>
      <c r="C18365" s="261" t="s">
        <v>138</v>
      </c>
      <c r="D18365" s="74" t="str">
        <f t="shared" si="573"/>
        <v>abr/2020</v>
      </c>
      <c r="E18365" s="264">
        <v>43938</v>
      </c>
      <c r="F18365" s="282" t="s">
        <v>1261</v>
      </c>
      <c r="G18365" s="282" t="s">
        <v>2229</v>
      </c>
      <c r="H18365" s="265" t="s">
        <v>2250</v>
      </c>
      <c r="I18365" s="265" t="s">
        <v>135</v>
      </c>
      <c r="J18365" s="265">
        <v>-10</v>
      </c>
      <c r="K18365" s="83" t="str">
        <f>IFERROR(IFERROR(VLOOKUP(I18365,'DE-PARA'!B:D,3,0),VLOOKUP(I18365,'DE-PARA'!C:D,2,0)),"NÃO ENCONTRADO")</f>
        <v>Outras Saídas</v>
      </c>
      <c r="L18365" s="50" t="str">
        <f>VLOOKUP(K18365,'Base -Receita-Despesa'!$B:$AS,1,FALSE)</f>
        <v>Outras Saídas</v>
      </c>
    </row>
    <row r="18366" spans="1:12" x14ac:dyDescent="0.3">
      <c r="A18366" s="82" t="str">
        <f t="shared" si="574"/>
        <v>2020</v>
      </c>
      <c r="B18366" s="260" t="s">
        <v>2228</v>
      </c>
      <c r="C18366" s="261" t="s">
        <v>138</v>
      </c>
      <c r="D18366" s="74" t="str">
        <f t="shared" si="573"/>
        <v>abr/2020</v>
      </c>
      <c r="E18366" s="264">
        <v>43938</v>
      </c>
      <c r="F18366" s="282" t="s">
        <v>1261</v>
      </c>
      <c r="G18366" s="282" t="s">
        <v>2229</v>
      </c>
      <c r="H18366" s="265" t="s">
        <v>2250</v>
      </c>
      <c r="I18366" s="265" t="s">
        <v>135</v>
      </c>
      <c r="J18366" s="265">
        <v>-10</v>
      </c>
      <c r="K18366" s="83" t="str">
        <f>IFERROR(IFERROR(VLOOKUP(I18366,'DE-PARA'!B:D,3,0),VLOOKUP(I18366,'DE-PARA'!C:D,2,0)),"NÃO ENCONTRADO")</f>
        <v>Outras Saídas</v>
      </c>
      <c r="L18366" s="50" t="str">
        <f>VLOOKUP(K18366,'Base -Receita-Despesa'!$B:$AS,1,FALSE)</f>
        <v>Outras Saídas</v>
      </c>
    </row>
    <row r="18367" spans="1:12" x14ac:dyDescent="0.3">
      <c r="A18367" s="82" t="str">
        <f t="shared" si="574"/>
        <v>2020</v>
      </c>
      <c r="B18367" s="260" t="s">
        <v>2228</v>
      </c>
      <c r="C18367" s="261" t="s">
        <v>138</v>
      </c>
      <c r="D18367" s="74" t="str">
        <f t="shared" si="573"/>
        <v>abr/2020</v>
      </c>
      <c r="E18367" s="264">
        <v>43938</v>
      </c>
      <c r="F18367" s="282" t="s">
        <v>1261</v>
      </c>
      <c r="G18367" s="282" t="s">
        <v>2229</v>
      </c>
      <c r="H18367" s="265" t="s">
        <v>2250</v>
      </c>
      <c r="I18367" s="265" t="s">
        <v>135</v>
      </c>
      <c r="J18367" s="265">
        <v>-10</v>
      </c>
      <c r="K18367" s="83" t="str">
        <f>IFERROR(IFERROR(VLOOKUP(I18367,'DE-PARA'!B:D,3,0),VLOOKUP(I18367,'DE-PARA'!C:D,2,0)),"NÃO ENCONTRADO")</f>
        <v>Outras Saídas</v>
      </c>
      <c r="L18367" s="50" t="str">
        <f>VLOOKUP(K18367,'Base -Receita-Despesa'!$B:$AS,1,FALSE)</f>
        <v>Outras Saídas</v>
      </c>
    </row>
    <row r="18368" spans="1:12" x14ac:dyDescent="0.3">
      <c r="A18368" s="82" t="str">
        <f t="shared" si="574"/>
        <v>2020</v>
      </c>
      <c r="B18368" s="260" t="s">
        <v>2228</v>
      </c>
      <c r="C18368" s="261" t="s">
        <v>138</v>
      </c>
      <c r="D18368" s="74" t="str">
        <f t="shared" si="573"/>
        <v>abr/2020</v>
      </c>
      <c r="E18368" s="264">
        <v>43938</v>
      </c>
      <c r="F18368" s="282" t="s">
        <v>1261</v>
      </c>
      <c r="G18368" s="282" t="s">
        <v>2229</v>
      </c>
      <c r="H18368" s="265" t="s">
        <v>2250</v>
      </c>
      <c r="I18368" s="265" t="s">
        <v>135</v>
      </c>
      <c r="J18368" s="265">
        <v>-10</v>
      </c>
      <c r="K18368" s="83" t="str">
        <f>IFERROR(IFERROR(VLOOKUP(I18368,'DE-PARA'!B:D,3,0),VLOOKUP(I18368,'DE-PARA'!C:D,2,0)),"NÃO ENCONTRADO")</f>
        <v>Outras Saídas</v>
      </c>
      <c r="L18368" s="50" t="str">
        <f>VLOOKUP(K18368,'Base -Receita-Despesa'!$B:$AS,1,FALSE)</f>
        <v>Outras Saídas</v>
      </c>
    </row>
    <row r="18369" spans="1:12" x14ac:dyDescent="0.3">
      <c r="A18369" s="82" t="str">
        <f t="shared" si="574"/>
        <v>2020</v>
      </c>
      <c r="B18369" s="260" t="s">
        <v>2228</v>
      </c>
      <c r="C18369" s="261" t="s">
        <v>138</v>
      </c>
      <c r="D18369" s="74" t="str">
        <f t="shared" si="573"/>
        <v>abr/2020</v>
      </c>
      <c r="E18369" s="264">
        <v>43938</v>
      </c>
      <c r="F18369" s="282" t="s">
        <v>139</v>
      </c>
      <c r="G18369" s="282" t="s">
        <v>2229</v>
      </c>
      <c r="H18369" s="265" t="s">
        <v>5525</v>
      </c>
      <c r="I18369" s="265" t="s">
        <v>141</v>
      </c>
      <c r="J18369" s="266">
        <v>-98884.46</v>
      </c>
      <c r="K18369" s="83" t="str">
        <f>IFERROR(IFERROR(VLOOKUP(I18369,'DE-PARA'!B:D,3,0),VLOOKUP(I18369,'DE-PARA'!C:D,2,0)),"NÃO ENCONTRADO")</f>
        <v>Pessoal</v>
      </c>
      <c r="L18369" s="50" t="str">
        <f>VLOOKUP(K18369,'Base -Receita-Despesa'!$B:$AS,1,FALSE)</f>
        <v>Pessoal</v>
      </c>
    </row>
    <row r="18370" spans="1:12" x14ac:dyDescent="0.3">
      <c r="A18370" s="82" t="str">
        <f t="shared" si="574"/>
        <v>2020</v>
      </c>
      <c r="B18370" s="260" t="s">
        <v>2228</v>
      </c>
      <c r="C18370" s="261" t="s">
        <v>138</v>
      </c>
      <c r="D18370" s="74" t="str">
        <f t="shared" si="573"/>
        <v>abr/2020</v>
      </c>
      <c r="E18370" s="264">
        <v>43938</v>
      </c>
      <c r="F18370" s="282" t="s">
        <v>1070</v>
      </c>
      <c r="G18370" s="282" t="s">
        <v>2229</v>
      </c>
      <c r="H18370" s="265" t="s">
        <v>1071</v>
      </c>
      <c r="I18370" s="265" t="s">
        <v>2237</v>
      </c>
      <c r="J18370" s="266">
        <v>925400.2</v>
      </c>
      <c r="K18370" s="83" t="str">
        <f>IFERROR(IFERROR(VLOOKUP(I18370,'DE-PARA'!B:D,3,0),VLOOKUP(I18370,'DE-PARA'!C:D,2,0)),"NÃO ENCONTRADO")</f>
        <v>Entrada Conta Aplicação (+)</v>
      </c>
      <c r="L18370" s="50" t="str">
        <f>VLOOKUP(K18370,'Base -Receita-Despesa'!$B:$AS,1,FALSE)</f>
        <v>ENTRADA CONTA APLICAÇÃO (+)</v>
      </c>
    </row>
    <row r="18371" spans="1:12" x14ac:dyDescent="0.3">
      <c r="A18371" s="82" t="str">
        <f t="shared" si="574"/>
        <v>2020</v>
      </c>
      <c r="B18371" s="260" t="s">
        <v>2228</v>
      </c>
      <c r="C18371" s="261" t="s">
        <v>138</v>
      </c>
      <c r="D18371" s="74" t="str">
        <f t="shared" si="573"/>
        <v>abr/2020</v>
      </c>
      <c r="E18371" s="264">
        <v>43941</v>
      </c>
      <c r="F18371" s="282" t="s">
        <v>139</v>
      </c>
      <c r="G18371" s="282" t="s">
        <v>2229</v>
      </c>
      <c r="H18371" s="265" t="s">
        <v>5385</v>
      </c>
      <c r="I18371" s="265" t="s">
        <v>141</v>
      </c>
      <c r="J18371" s="265">
        <v>-538.82000000000005</v>
      </c>
      <c r="K18371" s="83" t="str">
        <f>IFERROR(IFERROR(VLOOKUP(I18371,'DE-PARA'!B:D,3,0),VLOOKUP(I18371,'DE-PARA'!C:D,2,0)),"NÃO ENCONTRADO")</f>
        <v>Pessoal</v>
      </c>
      <c r="L18371" s="50" t="str">
        <f>VLOOKUP(K18371,'Base -Receita-Despesa'!$B:$AS,1,FALSE)</f>
        <v>Pessoal</v>
      </c>
    </row>
    <row r="18372" spans="1:12" x14ac:dyDescent="0.3">
      <c r="A18372" s="82" t="str">
        <f t="shared" si="574"/>
        <v>2020</v>
      </c>
      <c r="B18372" s="260" t="s">
        <v>2228</v>
      </c>
      <c r="C18372" s="261" t="s">
        <v>138</v>
      </c>
      <c r="D18372" s="74" t="str">
        <f t="shared" ref="D18372:D18435" si="575">TEXT(E18372,"mmm/aaaa")</f>
        <v>abr/2020</v>
      </c>
      <c r="E18372" s="264">
        <v>43941</v>
      </c>
      <c r="F18372" s="282" t="s">
        <v>139</v>
      </c>
      <c r="G18372" s="282" t="s">
        <v>2229</v>
      </c>
      <c r="H18372" s="265" t="s">
        <v>5386</v>
      </c>
      <c r="I18372" s="265" t="s">
        <v>141</v>
      </c>
      <c r="J18372" s="265">
        <v>-992.52</v>
      </c>
      <c r="K18372" s="83" t="str">
        <f>IFERROR(IFERROR(VLOOKUP(I18372,'DE-PARA'!B:D,3,0),VLOOKUP(I18372,'DE-PARA'!C:D,2,0)),"NÃO ENCONTRADO")</f>
        <v>Pessoal</v>
      </c>
      <c r="L18372" s="50" t="str">
        <f>VLOOKUP(K18372,'Base -Receita-Despesa'!$B:$AS,1,FALSE)</f>
        <v>Pessoal</v>
      </c>
    </row>
    <row r="18373" spans="1:12" x14ac:dyDescent="0.3">
      <c r="A18373" s="82" t="str">
        <f t="shared" si="574"/>
        <v>2020</v>
      </c>
      <c r="B18373" s="260" t="s">
        <v>2228</v>
      </c>
      <c r="C18373" s="261" t="s">
        <v>138</v>
      </c>
      <c r="D18373" s="74" t="str">
        <f t="shared" si="575"/>
        <v>abr/2020</v>
      </c>
      <c r="E18373" s="264">
        <v>43941</v>
      </c>
      <c r="F18373" s="282" t="s">
        <v>139</v>
      </c>
      <c r="G18373" s="282" t="s">
        <v>2229</v>
      </c>
      <c r="H18373" s="265" t="s">
        <v>5526</v>
      </c>
      <c r="I18373" s="265" t="s">
        <v>141</v>
      </c>
      <c r="J18373" s="265">
        <v>-897.75</v>
      </c>
      <c r="K18373" s="83" t="str">
        <f>IFERROR(IFERROR(VLOOKUP(I18373,'DE-PARA'!B:D,3,0),VLOOKUP(I18373,'DE-PARA'!C:D,2,0)),"NÃO ENCONTRADO")</f>
        <v>Pessoal</v>
      </c>
      <c r="L18373" s="50" t="str">
        <f>VLOOKUP(K18373,'Base -Receita-Despesa'!$B:$AS,1,FALSE)</f>
        <v>Pessoal</v>
      </c>
    </row>
    <row r="18374" spans="1:12" x14ac:dyDescent="0.3">
      <c r="A18374" s="82" t="str">
        <f t="shared" si="574"/>
        <v>2020</v>
      </c>
      <c r="B18374" s="260" t="s">
        <v>2228</v>
      </c>
      <c r="C18374" s="261" t="s">
        <v>138</v>
      </c>
      <c r="D18374" s="74" t="str">
        <f t="shared" si="575"/>
        <v>abr/2020</v>
      </c>
      <c r="E18374" s="264">
        <v>43941</v>
      </c>
      <c r="F18374" s="282" t="s">
        <v>139</v>
      </c>
      <c r="G18374" s="282" t="s">
        <v>2229</v>
      </c>
      <c r="H18374" s="265" t="s">
        <v>5388</v>
      </c>
      <c r="I18374" s="265" t="s">
        <v>141</v>
      </c>
      <c r="J18374" s="265">
        <v>-337.8</v>
      </c>
      <c r="K18374" s="83" t="str">
        <f>IFERROR(IFERROR(VLOOKUP(I18374,'DE-PARA'!B:D,3,0),VLOOKUP(I18374,'DE-PARA'!C:D,2,0)),"NÃO ENCONTRADO")</f>
        <v>Pessoal</v>
      </c>
      <c r="L18374" s="50" t="str">
        <f>VLOOKUP(K18374,'Base -Receita-Despesa'!$B:$AS,1,FALSE)</f>
        <v>Pessoal</v>
      </c>
    </row>
    <row r="18375" spans="1:12" x14ac:dyDescent="0.3">
      <c r="A18375" s="82" t="str">
        <f t="shared" si="574"/>
        <v>2020</v>
      </c>
      <c r="B18375" s="260" t="s">
        <v>2228</v>
      </c>
      <c r="C18375" s="261" t="s">
        <v>138</v>
      </c>
      <c r="D18375" s="74" t="str">
        <f t="shared" si="575"/>
        <v>abr/2020</v>
      </c>
      <c r="E18375" s="264">
        <v>43941</v>
      </c>
      <c r="F18375" s="282" t="s">
        <v>139</v>
      </c>
      <c r="G18375" s="282" t="s">
        <v>2229</v>
      </c>
      <c r="H18375" s="265" t="s">
        <v>3063</v>
      </c>
      <c r="I18375" s="265" t="s">
        <v>141</v>
      </c>
      <c r="J18375" s="266">
        <v>-1138.96</v>
      </c>
      <c r="K18375" s="83" t="str">
        <f>IFERROR(IFERROR(VLOOKUP(I18375,'DE-PARA'!B:D,3,0),VLOOKUP(I18375,'DE-PARA'!C:D,2,0)),"NÃO ENCONTRADO")</f>
        <v>Pessoal</v>
      </c>
      <c r="L18375" s="50" t="str">
        <f>VLOOKUP(K18375,'Base -Receita-Despesa'!$B:$AS,1,FALSE)</f>
        <v>Pessoal</v>
      </c>
    </row>
    <row r="18376" spans="1:12" x14ac:dyDescent="0.3">
      <c r="A18376" s="82" t="str">
        <f t="shared" si="574"/>
        <v>2020</v>
      </c>
      <c r="B18376" s="260" t="s">
        <v>2228</v>
      </c>
      <c r="C18376" s="261" t="s">
        <v>138</v>
      </c>
      <c r="D18376" s="74" t="str">
        <f t="shared" si="575"/>
        <v>abr/2020</v>
      </c>
      <c r="E18376" s="264">
        <v>43941</v>
      </c>
      <c r="F18376" s="282" t="s">
        <v>139</v>
      </c>
      <c r="G18376" s="282" t="s">
        <v>2229</v>
      </c>
      <c r="H18376" s="265" t="s">
        <v>209</v>
      </c>
      <c r="I18376" s="265" t="s">
        <v>141</v>
      </c>
      <c r="J18376" s="265">
        <v>-938.7</v>
      </c>
      <c r="K18376" s="83" t="str">
        <f>IFERROR(IFERROR(VLOOKUP(I18376,'DE-PARA'!B:D,3,0),VLOOKUP(I18376,'DE-PARA'!C:D,2,0)),"NÃO ENCONTRADO")</f>
        <v>Pessoal</v>
      </c>
      <c r="L18376" s="50" t="str">
        <f>VLOOKUP(K18376,'Base -Receita-Despesa'!$B:$AS,1,FALSE)</f>
        <v>Pessoal</v>
      </c>
    </row>
    <row r="18377" spans="1:12" x14ac:dyDescent="0.3">
      <c r="A18377" s="82" t="str">
        <f t="shared" si="574"/>
        <v>2020</v>
      </c>
      <c r="B18377" s="260" t="s">
        <v>2228</v>
      </c>
      <c r="C18377" s="261" t="s">
        <v>138</v>
      </c>
      <c r="D18377" s="74" t="str">
        <f t="shared" si="575"/>
        <v>abr/2020</v>
      </c>
      <c r="E18377" s="264">
        <v>43941</v>
      </c>
      <c r="F18377" s="282" t="s">
        <v>139</v>
      </c>
      <c r="G18377" s="282" t="s">
        <v>2229</v>
      </c>
      <c r="H18377" s="265" t="s">
        <v>5391</v>
      </c>
      <c r="I18377" s="265" t="s">
        <v>141</v>
      </c>
      <c r="J18377" s="265">
        <v>-897.75</v>
      </c>
      <c r="K18377" s="83" t="str">
        <f>IFERROR(IFERROR(VLOOKUP(I18377,'DE-PARA'!B:D,3,0),VLOOKUP(I18377,'DE-PARA'!C:D,2,0)),"NÃO ENCONTRADO")</f>
        <v>Pessoal</v>
      </c>
      <c r="L18377" s="50" t="str">
        <f>VLOOKUP(K18377,'Base -Receita-Despesa'!$B:$AS,1,FALSE)</f>
        <v>Pessoal</v>
      </c>
    </row>
    <row r="18378" spans="1:12" x14ac:dyDescent="0.3">
      <c r="A18378" s="82" t="str">
        <f t="shared" si="574"/>
        <v>2020</v>
      </c>
      <c r="B18378" s="260" t="s">
        <v>2228</v>
      </c>
      <c r="C18378" s="261" t="s">
        <v>138</v>
      </c>
      <c r="D18378" s="74" t="str">
        <f t="shared" si="575"/>
        <v>abr/2020</v>
      </c>
      <c r="E18378" s="264">
        <v>43941</v>
      </c>
      <c r="F18378" s="282" t="s">
        <v>139</v>
      </c>
      <c r="G18378" s="282" t="s">
        <v>2229</v>
      </c>
      <c r="H18378" s="265" t="s">
        <v>5129</v>
      </c>
      <c r="I18378" s="265" t="s">
        <v>141</v>
      </c>
      <c r="J18378" s="265">
        <v>-690</v>
      </c>
      <c r="K18378" s="83" t="str">
        <f>IFERROR(IFERROR(VLOOKUP(I18378,'DE-PARA'!B:D,3,0),VLOOKUP(I18378,'DE-PARA'!C:D,2,0)),"NÃO ENCONTRADO")</f>
        <v>Pessoal</v>
      </c>
      <c r="L18378" s="50" t="str">
        <f>VLOOKUP(K18378,'Base -Receita-Despesa'!$B:$AS,1,FALSE)</f>
        <v>Pessoal</v>
      </c>
    </row>
    <row r="18379" spans="1:12" x14ac:dyDescent="0.3">
      <c r="A18379" s="82" t="str">
        <f t="shared" si="574"/>
        <v>2020</v>
      </c>
      <c r="B18379" s="260" t="s">
        <v>2228</v>
      </c>
      <c r="C18379" s="261" t="s">
        <v>138</v>
      </c>
      <c r="D18379" s="74" t="str">
        <f t="shared" si="575"/>
        <v>abr/2020</v>
      </c>
      <c r="E18379" s="264">
        <v>43941</v>
      </c>
      <c r="F18379" s="282" t="s">
        <v>1261</v>
      </c>
      <c r="G18379" s="282" t="s">
        <v>2229</v>
      </c>
      <c r="H18379" s="265" t="s">
        <v>2250</v>
      </c>
      <c r="I18379" s="265" t="s">
        <v>135</v>
      </c>
      <c r="J18379" s="265">
        <v>-10</v>
      </c>
      <c r="K18379" s="83" t="str">
        <f>IFERROR(IFERROR(VLOOKUP(I18379,'DE-PARA'!B:D,3,0),VLOOKUP(I18379,'DE-PARA'!C:D,2,0)),"NÃO ENCONTRADO")</f>
        <v>Outras Saídas</v>
      </c>
      <c r="L18379" s="50" t="str">
        <f>VLOOKUP(K18379,'Base -Receita-Despesa'!$B:$AS,1,FALSE)</f>
        <v>Outras Saídas</v>
      </c>
    </row>
    <row r="18380" spans="1:12" x14ac:dyDescent="0.3">
      <c r="A18380" s="82" t="str">
        <f t="shared" si="574"/>
        <v>2020</v>
      </c>
      <c r="B18380" s="260" t="s">
        <v>2228</v>
      </c>
      <c r="C18380" s="261" t="s">
        <v>138</v>
      </c>
      <c r="D18380" s="74" t="str">
        <f t="shared" si="575"/>
        <v>abr/2020</v>
      </c>
      <c r="E18380" s="264">
        <v>43941</v>
      </c>
      <c r="F18380" s="282" t="s">
        <v>1261</v>
      </c>
      <c r="G18380" s="282" t="s">
        <v>2229</v>
      </c>
      <c r="H18380" s="265" t="s">
        <v>2250</v>
      </c>
      <c r="I18380" s="265" t="s">
        <v>135</v>
      </c>
      <c r="J18380" s="265">
        <v>-10</v>
      </c>
      <c r="K18380" s="83" t="str">
        <f>IFERROR(IFERROR(VLOOKUP(I18380,'DE-PARA'!B:D,3,0),VLOOKUP(I18380,'DE-PARA'!C:D,2,0)),"NÃO ENCONTRADO")</f>
        <v>Outras Saídas</v>
      </c>
      <c r="L18380" s="50" t="str">
        <f>VLOOKUP(K18380,'Base -Receita-Despesa'!$B:$AS,1,FALSE)</f>
        <v>Outras Saídas</v>
      </c>
    </row>
    <row r="18381" spans="1:12" x14ac:dyDescent="0.3">
      <c r="A18381" s="82" t="str">
        <f t="shared" si="574"/>
        <v>2020</v>
      </c>
      <c r="B18381" s="260" t="s">
        <v>2228</v>
      </c>
      <c r="C18381" s="261" t="s">
        <v>138</v>
      </c>
      <c r="D18381" s="74" t="str">
        <f t="shared" si="575"/>
        <v>abr/2020</v>
      </c>
      <c r="E18381" s="264">
        <v>43941</v>
      </c>
      <c r="F18381" s="282" t="s">
        <v>1261</v>
      </c>
      <c r="G18381" s="282" t="s">
        <v>2229</v>
      </c>
      <c r="H18381" s="265" t="s">
        <v>2250</v>
      </c>
      <c r="I18381" s="265" t="s">
        <v>135</v>
      </c>
      <c r="J18381" s="265">
        <v>-10</v>
      </c>
      <c r="K18381" s="83" t="str">
        <f>IFERROR(IFERROR(VLOOKUP(I18381,'DE-PARA'!B:D,3,0),VLOOKUP(I18381,'DE-PARA'!C:D,2,0)),"NÃO ENCONTRADO")</f>
        <v>Outras Saídas</v>
      </c>
      <c r="L18381" s="50" t="str">
        <f>VLOOKUP(K18381,'Base -Receita-Despesa'!$B:$AS,1,FALSE)</f>
        <v>Outras Saídas</v>
      </c>
    </row>
    <row r="18382" spans="1:12" x14ac:dyDescent="0.3">
      <c r="A18382" s="82" t="str">
        <f t="shared" si="574"/>
        <v>2020</v>
      </c>
      <c r="B18382" s="260" t="s">
        <v>2228</v>
      </c>
      <c r="C18382" s="261" t="s">
        <v>138</v>
      </c>
      <c r="D18382" s="74" t="str">
        <f t="shared" si="575"/>
        <v>abr/2020</v>
      </c>
      <c r="E18382" s="264">
        <v>43941</v>
      </c>
      <c r="F18382" s="282" t="s">
        <v>1070</v>
      </c>
      <c r="G18382" s="282" t="s">
        <v>2229</v>
      </c>
      <c r="H18382" s="265" t="s">
        <v>1071</v>
      </c>
      <c r="I18382" s="265" t="s">
        <v>2237</v>
      </c>
      <c r="J18382" s="266">
        <v>6462.3</v>
      </c>
      <c r="K18382" s="83" t="str">
        <f>IFERROR(IFERROR(VLOOKUP(I18382,'DE-PARA'!B:D,3,0),VLOOKUP(I18382,'DE-PARA'!C:D,2,0)),"NÃO ENCONTRADO")</f>
        <v>Entrada Conta Aplicação (+)</v>
      </c>
      <c r="L18382" s="50" t="str">
        <f>VLOOKUP(K18382,'Base -Receita-Despesa'!$B:$AS,1,FALSE)</f>
        <v>ENTRADA CONTA APLICAÇÃO (+)</v>
      </c>
    </row>
    <row r="18383" spans="1:12" x14ac:dyDescent="0.3">
      <c r="A18383" s="82" t="str">
        <f t="shared" si="574"/>
        <v>2020</v>
      </c>
      <c r="B18383" s="260" t="s">
        <v>2228</v>
      </c>
      <c r="C18383" s="261" t="s">
        <v>138</v>
      </c>
      <c r="D18383" s="74" t="str">
        <f t="shared" si="575"/>
        <v>abr/2020</v>
      </c>
      <c r="E18383" s="264">
        <v>43943</v>
      </c>
      <c r="F18383" s="282" t="s">
        <v>5418</v>
      </c>
      <c r="G18383" s="282" t="s">
        <v>2229</v>
      </c>
      <c r="H18383" s="265" t="s">
        <v>5527</v>
      </c>
      <c r="I18383" s="265" t="s">
        <v>194</v>
      </c>
      <c r="J18383" s="266">
        <v>-21520.95</v>
      </c>
      <c r="K18383" s="83" t="str">
        <f>IFERROR(IFERROR(VLOOKUP(I18383,'DE-PARA'!B:D,3,0),VLOOKUP(I18383,'DE-PARA'!C:D,2,0)),"NÃO ENCONTRADO")</f>
        <v>Encargos sobre Folha de Pagamento</v>
      </c>
      <c r="L18383" s="50" t="str">
        <f>VLOOKUP(K18383,'Base -Receita-Despesa'!$B:$AS,1,FALSE)</f>
        <v>Encargos sobre Folha de Pagamento</v>
      </c>
    </row>
    <row r="18384" spans="1:12" x14ac:dyDescent="0.3">
      <c r="A18384" s="82" t="str">
        <f t="shared" si="574"/>
        <v>2020</v>
      </c>
      <c r="B18384" s="260" t="s">
        <v>2228</v>
      </c>
      <c r="C18384" s="261" t="s">
        <v>138</v>
      </c>
      <c r="D18384" s="74" t="str">
        <f t="shared" si="575"/>
        <v>abr/2020</v>
      </c>
      <c r="E18384" s="264">
        <v>43943</v>
      </c>
      <c r="F18384" s="282" t="s">
        <v>5418</v>
      </c>
      <c r="G18384" s="282" t="s">
        <v>2229</v>
      </c>
      <c r="H18384" s="265" t="s">
        <v>5527</v>
      </c>
      <c r="I18384" s="265" t="s">
        <v>562</v>
      </c>
      <c r="J18384" s="266">
        <v>-5431.88</v>
      </c>
      <c r="K18384" s="83" t="str">
        <f>IFERROR(IFERROR(VLOOKUP(I18384,'DE-PARA'!B:D,3,0),VLOOKUP(I18384,'DE-PARA'!C:D,2,0)),"NÃO ENCONTRADO")</f>
        <v>Outras Saídas</v>
      </c>
      <c r="L18384" s="50" t="str">
        <f>VLOOKUP(K18384,'Base -Receita-Despesa'!$B:$AS,1,FALSE)</f>
        <v>Outras Saídas</v>
      </c>
    </row>
    <row r="18385" spans="1:12" x14ac:dyDescent="0.3">
      <c r="A18385" s="82" t="str">
        <f t="shared" si="574"/>
        <v>2020</v>
      </c>
      <c r="B18385" s="260" t="s">
        <v>2228</v>
      </c>
      <c r="C18385" s="261" t="s">
        <v>138</v>
      </c>
      <c r="D18385" s="74" t="str">
        <f t="shared" si="575"/>
        <v>abr/2020</v>
      </c>
      <c r="E18385" s="264">
        <v>43943</v>
      </c>
      <c r="F18385" s="282" t="s">
        <v>5420</v>
      </c>
      <c r="G18385" s="282" t="s">
        <v>2229</v>
      </c>
      <c r="H18385" s="265" t="s">
        <v>5528</v>
      </c>
      <c r="I18385" s="265" t="s">
        <v>194</v>
      </c>
      <c r="J18385" s="266">
        <v>-11083.67</v>
      </c>
      <c r="K18385" s="83" t="str">
        <f>IFERROR(IFERROR(VLOOKUP(I18385,'DE-PARA'!B:D,3,0),VLOOKUP(I18385,'DE-PARA'!C:D,2,0)),"NÃO ENCONTRADO")</f>
        <v>Encargos sobre Folha de Pagamento</v>
      </c>
      <c r="L18385" s="50" t="str">
        <f>VLOOKUP(K18385,'Base -Receita-Despesa'!$B:$AS,1,FALSE)</f>
        <v>Encargos sobre Folha de Pagamento</v>
      </c>
    </row>
    <row r="18386" spans="1:12" x14ac:dyDescent="0.3">
      <c r="A18386" s="82" t="str">
        <f t="shared" si="574"/>
        <v>2020</v>
      </c>
      <c r="B18386" s="260" t="s">
        <v>2228</v>
      </c>
      <c r="C18386" s="261" t="s">
        <v>138</v>
      </c>
      <c r="D18386" s="74" t="str">
        <f t="shared" si="575"/>
        <v>abr/2020</v>
      </c>
      <c r="E18386" s="264">
        <v>43943</v>
      </c>
      <c r="F18386" s="282" t="s">
        <v>5420</v>
      </c>
      <c r="G18386" s="282" t="s">
        <v>2229</v>
      </c>
      <c r="H18386" s="265" t="s">
        <v>5528</v>
      </c>
      <c r="I18386" s="265" t="s">
        <v>562</v>
      </c>
      <c r="J18386" s="266">
        <v>-2797.51</v>
      </c>
      <c r="K18386" s="83" t="str">
        <f>IFERROR(IFERROR(VLOOKUP(I18386,'DE-PARA'!B:D,3,0),VLOOKUP(I18386,'DE-PARA'!C:D,2,0)),"NÃO ENCONTRADO")</f>
        <v>Outras Saídas</v>
      </c>
      <c r="L18386" s="50" t="str">
        <f>VLOOKUP(K18386,'Base -Receita-Despesa'!$B:$AS,1,FALSE)</f>
        <v>Outras Saídas</v>
      </c>
    </row>
    <row r="18387" spans="1:12" x14ac:dyDescent="0.3">
      <c r="A18387" s="82" t="str">
        <f t="shared" si="574"/>
        <v>2020</v>
      </c>
      <c r="B18387" s="260" t="s">
        <v>2228</v>
      </c>
      <c r="C18387" s="261" t="s">
        <v>138</v>
      </c>
      <c r="D18387" s="74" t="str">
        <f t="shared" si="575"/>
        <v>abr/2020</v>
      </c>
      <c r="E18387" s="264">
        <v>43943</v>
      </c>
      <c r="F18387" s="282" t="s">
        <v>3645</v>
      </c>
      <c r="G18387" s="282" t="s">
        <v>2229</v>
      </c>
      <c r="H18387" s="265" t="s">
        <v>4736</v>
      </c>
      <c r="I18387" s="265" t="s">
        <v>179</v>
      </c>
      <c r="J18387" s="266">
        <v>-1545.14</v>
      </c>
      <c r="K18387" s="83" t="str">
        <f>IFERROR(IFERROR(VLOOKUP(I18387,'DE-PARA'!B:D,3,0),VLOOKUP(I18387,'DE-PARA'!C:D,2,0)),"NÃO ENCONTRADO")</f>
        <v>Serviços</v>
      </c>
      <c r="L18387" s="50" t="str">
        <f>VLOOKUP(K18387,'Base -Receita-Despesa'!$B:$AS,1,FALSE)</f>
        <v>Serviços</v>
      </c>
    </row>
    <row r="18388" spans="1:12" x14ac:dyDescent="0.3">
      <c r="A18388" s="82" t="str">
        <f t="shared" si="574"/>
        <v>2020</v>
      </c>
      <c r="B18388" s="260" t="s">
        <v>2228</v>
      </c>
      <c r="C18388" s="261" t="s">
        <v>138</v>
      </c>
      <c r="D18388" s="74" t="str">
        <f t="shared" si="575"/>
        <v>abr/2020</v>
      </c>
      <c r="E18388" s="264">
        <v>43943</v>
      </c>
      <c r="F18388" s="282" t="s">
        <v>3645</v>
      </c>
      <c r="G18388" s="282" t="s">
        <v>2229</v>
      </c>
      <c r="H18388" s="265" t="s">
        <v>4736</v>
      </c>
      <c r="I18388" s="265" t="s">
        <v>562</v>
      </c>
      <c r="J18388" s="265">
        <v>-484.7</v>
      </c>
      <c r="K18388" s="83" t="str">
        <f>IFERROR(IFERROR(VLOOKUP(I18388,'DE-PARA'!B:D,3,0),VLOOKUP(I18388,'DE-PARA'!C:D,2,0)),"NÃO ENCONTRADO")</f>
        <v>Outras Saídas</v>
      </c>
      <c r="L18388" s="50" t="str">
        <f>VLOOKUP(K18388,'Base -Receita-Despesa'!$B:$AS,1,FALSE)</f>
        <v>Outras Saídas</v>
      </c>
    </row>
    <row r="18389" spans="1:12" x14ac:dyDescent="0.3">
      <c r="A18389" s="82" t="str">
        <f t="shared" si="574"/>
        <v>2020</v>
      </c>
      <c r="B18389" s="260" t="s">
        <v>2228</v>
      </c>
      <c r="C18389" s="261" t="s">
        <v>138</v>
      </c>
      <c r="D18389" s="74" t="str">
        <f t="shared" si="575"/>
        <v>abr/2020</v>
      </c>
      <c r="E18389" s="264">
        <v>43943</v>
      </c>
      <c r="F18389" s="282" t="s">
        <v>5529</v>
      </c>
      <c r="G18389" s="282" t="s">
        <v>2229</v>
      </c>
      <c r="H18389" s="265" t="s">
        <v>4736</v>
      </c>
      <c r="I18389" s="265" t="s">
        <v>188</v>
      </c>
      <c r="J18389" s="265">
        <v>-767.97</v>
      </c>
      <c r="K18389" s="83" t="str">
        <f>IFERROR(IFERROR(VLOOKUP(I18389,'DE-PARA'!B:D,3,0),VLOOKUP(I18389,'DE-PARA'!C:D,2,0)),"NÃO ENCONTRADO")</f>
        <v>Serviços</v>
      </c>
      <c r="L18389" s="50" t="str">
        <f>VLOOKUP(K18389,'Base -Receita-Despesa'!$B:$AS,1,FALSE)</f>
        <v>Serviços</v>
      </c>
    </row>
    <row r="18390" spans="1:12" x14ac:dyDescent="0.3">
      <c r="A18390" s="82" t="str">
        <f t="shared" si="574"/>
        <v>2020</v>
      </c>
      <c r="B18390" s="260" t="s">
        <v>2228</v>
      </c>
      <c r="C18390" s="261" t="s">
        <v>138</v>
      </c>
      <c r="D18390" s="74" t="str">
        <f t="shared" si="575"/>
        <v>abr/2020</v>
      </c>
      <c r="E18390" s="264">
        <v>43943</v>
      </c>
      <c r="F18390" s="282" t="s">
        <v>5529</v>
      </c>
      <c r="G18390" s="282" t="s">
        <v>2229</v>
      </c>
      <c r="H18390" s="265" t="s">
        <v>4736</v>
      </c>
      <c r="I18390" s="265" t="s">
        <v>562</v>
      </c>
      <c r="J18390" s="265">
        <v>-240.44</v>
      </c>
      <c r="K18390" s="83" t="str">
        <f>IFERROR(IFERROR(VLOOKUP(I18390,'DE-PARA'!B:D,3,0),VLOOKUP(I18390,'DE-PARA'!C:D,2,0)),"NÃO ENCONTRADO")</f>
        <v>Outras Saídas</v>
      </c>
      <c r="L18390" s="50" t="str">
        <f>VLOOKUP(K18390,'Base -Receita-Despesa'!$B:$AS,1,FALSE)</f>
        <v>Outras Saídas</v>
      </c>
    </row>
    <row r="18391" spans="1:12" x14ac:dyDescent="0.3">
      <c r="A18391" s="82" t="str">
        <f t="shared" si="574"/>
        <v>2020</v>
      </c>
      <c r="B18391" s="260" t="s">
        <v>2228</v>
      </c>
      <c r="C18391" s="261" t="s">
        <v>138</v>
      </c>
      <c r="D18391" s="74" t="str">
        <f t="shared" si="575"/>
        <v>abr/2020</v>
      </c>
      <c r="E18391" s="264">
        <v>43943</v>
      </c>
      <c r="F18391" s="282" t="s">
        <v>3651</v>
      </c>
      <c r="G18391" s="282" t="s">
        <v>2229</v>
      </c>
      <c r="H18391" s="265" t="s">
        <v>4736</v>
      </c>
      <c r="I18391" s="265" t="s">
        <v>188</v>
      </c>
      <c r="J18391" s="265">
        <v>-460.13</v>
      </c>
      <c r="K18391" s="83" t="str">
        <f>IFERROR(IFERROR(VLOOKUP(I18391,'DE-PARA'!B:D,3,0),VLOOKUP(I18391,'DE-PARA'!C:D,2,0)),"NÃO ENCONTRADO")</f>
        <v>Serviços</v>
      </c>
      <c r="L18391" s="50" t="str">
        <f>VLOOKUP(K18391,'Base -Receita-Despesa'!$B:$AS,1,FALSE)</f>
        <v>Serviços</v>
      </c>
    </row>
    <row r="18392" spans="1:12" x14ac:dyDescent="0.3">
      <c r="A18392" s="82" t="str">
        <f t="shared" si="574"/>
        <v>2020</v>
      </c>
      <c r="B18392" s="260" t="s">
        <v>2228</v>
      </c>
      <c r="C18392" s="261" t="s">
        <v>138</v>
      </c>
      <c r="D18392" s="74" t="str">
        <f t="shared" si="575"/>
        <v>abr/2020</v>
      </c>
      <c r="E18392" s="264">
        <v>43943</v>
      </c>
      <c r="F18392" s="282" t="s">
        <v>3651</v>
      </c>
      <c r="G18392" s="282" t="s">
        <v>2229</v>
      </c>
      <c r="H18392" s="265" t="s">
        <v>4736</v>
      </c>
      <c r="I18392" s="265" t="s">
        <v>562</v>
      </c>
      <c r="J18392" s="265">
        <v>-143.68</v>
      </c>
      <c r="K18392" s="83" t="str">
        <f>IFERROR(IFERROR(VLOOKUP(I18392,'DE-PARA'!B:D,3,0),VLOOKUP(I18392,'DE-PARA'!C:D,2,0)),"NÃO ENCONTRADO")</f>
        <v>Outras Saídas</v>
      </c>
      <c r="L18392" s="50" t="str">
        <f>VLOOKUP(K18392,'Base -Receita-Despesa'!$B:$AS,1,FALSE)</f>
        <v>Outras Saídas</v>
      </c>
    </row>
    <row r="18393" spans="1:12" x14ac:dyDescent="0.3">
      <c r="A18393" s="82" t="str">
        <f t="shared" si="574"/>
        <v>2020</v>
      </c>
      <c r="B18393" s="260" t="s">
        <v>2228</v>
      </c>
      <c r="C18393" s="261" t="s">
        <v>138</v>
      </c>
      <c r="D18393" s="74" t="str">
        <f t="shared" si="575"/>
        <v>abr/2020</v>
      </c>
      <c r="E18393" s="264">
        <v>43943</v>
      </c>
      <c r="F18393" s="282" t="s">
        <v>5530</v>
      </c>
      <c r="G18393" s="282" t="s">
        <v>2229</v>
      </c>
      <c r="H18393" s="265" t="s">
        <v>5461</v>
      </c>
      <c r="I18393" s="280" t="s">
        <v>2204</v>
      </c>
      <c r="J18393" s="265">
        <v>-117.72</v>
      </c>
      <c r="K18393" s="83" t="str">
        <f>IFERROR(IFERROR(VLOOKUP(I18393,'DE-PARA'!B:D,3,0),VLOOKUP(I18393,'DE-PARA'!C:D,2,0)),"NÃO ENCONTRADO")</f>
        <v>Serviços</v>
      </c>
      <c r="L18393" s="50" t="str">
        <f>VLOOKUP(K18393,'Base -Receita-Despesa'!$B:$AS,1,FALSE)</f>
        <v>Serviços</v>
      </c>
    </row>
    <row r="18394" spans="1:12" x14ac:dyDescent="0.3">
      <c r="A18394" s="82" t="str">
        <f t="shared" si="574"/>
        <v>2020</v>
      </c>
      <c r="B18394" s="260" t="s">
        <v>2228</v>
      </c>
      <c r="C18394" s="261" t="s">
        <v>138</v>
      </c>
      <c r="D18394" s="74" t="str">
        <f t="shared" si="575"/>
        <v>abr/2020</v>
      </c>
      <c r="E18394" s="264">
        <v>43943</v>
      </c>
      <c r="F18394" s="282" t="s">
        <v>5530</v>
      </c>
      <c r="G18394" s="282" t="s">
        <v>2229</v>
      </c>
      <c r="H18394" s="265" t="s">
        <v>5461</v>
      </c>
      <c r="I18394" s="265" t="s">
        <v>562</v>
      </c>
      <c r="J18394" s="265">
        <v>-36.07</v>
      </c>
      <c r="K18394" s="83" t="str">
        <f>IFERROR(IFERROR(VLOOKUP(I18394,'DE-PARA'!B:D,3,0),VLOOKUP(I18394,'DE-PARA'!C:D,2,0)),"NÃO ENCONTRADO")</f>
        <v>Outras Saídas</v>
      </c>
      <c r="L18394" s="50" t="str">
        <f>VLOOKUP(K18394,'Base -Receita-Despesa'!$B:$AS,1,FALSE)</f>
        <v>Outras Saídas</v>
      </c>
    </row>
    <row r="18395" spans="1:12" x14ac:dyDescent="0.3">
      <c r="A18395" s="82" t="str">
        <f t="shared" si="574"/>
        <v>2020</v>
      </c>
      <c r="B18395" s="260" t="s">
        <v>2228</v>
      </c>
      <c r="C18395" s="261" t="s">
        <v>138</v>
      </c>
      <c r="D18395" s="74" t="str">
        <f t="shared" si="575"/>
        <v>abr/2020</v>
      </c>
      <c r="E18395" s="264">
        <v>43943</v>
      </c>
      <c r="F18395" s="282" t="s">
        <v>5531</v>
      </c>
      <c r="G18395" s="282" t="s">
        <v>2229</v>
      </c>
      <c r="H18395" s="265" t="s">
        <v>4768</v>
      </c>
      <c r="I18395" s="265" t="s">
        <v>118</v>
      </c>
      <c r="J18395" s="266">
        <v>-5873.17</v>
      </c>
      <c r="K18395" s="83" t="str">
        <f>IFERROR(IFERROR(VLOOKUP(I18395,'DE-PARA'!B:D,3,0),VLOOKUP(I18395,'DE-PARA'!C:D,2,0)),"NÃO ENCONTRADO")</f>
        <v>Serviços</v>
      </c>
      <c r="L18395" s="50" t="str">
        <f>VLOOKUP(K18395,'Base -Receita-Despesa'!$B:$AS,1,FALSE)</f>
        <v>Serviços</v>
      </c>
    </row>
    <row r="18396" spans="1:12" x14ac:dyDescent="0.3">
      <c r="A18396" s="82" t="str">
        <f t="shared" si="574"/>
        <v>2020</v>
      </c>
      <c r="B18396" s="260" t="s">
        <v>2228</v>
      </c>
      <c r="C18396" s="261" t="s">
        <v>138</v>
      </c>
      <c r="D18396" s="74" t="str">
        <f t="shared" si="575"/>
        <v>abr/2020</v>
      </c>
      <c r="E18396" s="264">
        <v>43943</v>
      </c>
      <c r="F18396" s="282" t="s">
        <v>5531</v>
      </c>
      <c r="G18396" s="282" t="s">
        <v>2229</v>
      </c>
      <c r="H18396" s="265" t="s">
        <v>4768</v>
      </c>
      <c r="I18396" s="265" t="s">
        <v>562</v>
      </c>
      <c r="J18396" s="266">
        <v>-1845</v>
      </c>
      <c r="K18396" s="83" t="str">
        <f>IFERROR(IFERROR(VLOOKUP(I18396,'DE-PARA'!B:D,3,0),VLOOKUP(I18396,'DE-PARA'!C:D,2,0)),"NÃO ENCONTRADO")</f>
        <v>Outras Saídas</v>
      </c>
      <c r="L18396" s="50" t="str">
        <f>VLOOKUP(K18396,'Base -Receita-Despesa'!$B:$AS,1,FALSE)</f>
        <v>Outras Saídas</v>
      </c>
    </row>
    <row r="18397" spans="1:12" x14ac:dyDescent="0.3">
      <c r="A18397" s="82" t="str">
        <f t="shared" si="574"/>
        <v>2020</v>
      </c>
      <c r="B18397" s="260" t="s">
        <v>2228</v>
      </c>
      <c r="C18397" s="261" t="s">
        <v>138</v>
      </c>
      <c r="D18397" s="74" t="str">
        <f t="shared" si="575"/>
        <v>abr/2020</v>
      </c>
      <c r="E18397" s="264">
        <v>43943</v>
      </c>
      <c r="F18397" s="282" t="s">
        <v>5532</v>
      </c>
      <c r="G18397" s="282" t="s">
        <v>2229</v>
      </c>
      <c r="H18397" s="265" t="s">
        <v>180</v>
      </c>
      <c r="I18397" s="265" t="s">
        <v>181</v>
      </c>
      <c r="J18397" s="266">
        <v>-1015.61</v>
      </c>
      <c r="K18397" s="83" t="str">
        <f>IFERROR(IFERROR(VLOOKUP(I18397,'DE-PARA'!B:D,3,0),VLOOKUP(I18397,'DE-PARA'!C:D,2,0)),"NÃO ENCONTRADO")</f>
        <v>Serviços</v>
      </c>
      <c r="L18397" s="50" t="str">
        <f>VLOOKUP(K18397,'Base -Receita-Despesa'!$B:$AS,1,FALSE)</f>
        <v>Serviços</v>
      </c>
    </row>
    <row r="18398" spans="1:12" x14ac:dyDescent="0.3">
      <c r="A18398" s="82" t="str">
        <f t="shared" si="574"/>
        <v>2020</v>
      </c>
      <c r="B18398" s="260" t="s">
        <v>2228</v>
      </c>
      <c r="C18398" s="261" t="s">
        <v>138</v>
      </c>
      <c r="D18398" s="74" t="str">
        <f t="shared" si="575"/>
        <v>abr/2020</v>
      </c>
      <c r="E18398" s="264">
        <v>43943</v>
      </c>
      <c r="F18398" s="282" t="s">
        <v>5532</v>
      </c>
      <c r="G18398" s="282" t="s">
        <v>2229</v>
      </c>
      <c r="H18398" s="265" t="s">
        <v>180</v>
      </c>
      <c r="I18398" s="265" t="s">
        <v>562</v>
      </c>
      <c r="J18398" s="265">
        <v>-318.27</v>
      </c>
      <c r="K18398" s="83" t="str">
        <f>IFERROR(IFERROR(VLOOKUP(I18398,'DE-PARA'!B:D,3,0),VLOOKUP(I18398,'DE-PARA'!C:D,2,0)),"NÃO ENCONTRADO")</f>
        <v>Outras Saídas</v>
      </c>
      <c r="L18398" s="50" t="str">
        <f>VLOOKUP(K18398,'Base -Receita-Despesa'!$B:$AS,1,FALSE)</f>
        <v>Outras Saídas</v>
      </c>
    </row>
    <row r="18399" spans="1:12" x14ac:dyDescent="0.3">
      <c r="A18399" s="82" t="str">
        <f t="shared" si="574"/>
        <v>2020</v>
      </c>
      <c r="B18399" s="260" t="s">
        <v>2228</v>
      </c>
      <c r="C18399" s="261" t="s">
        <v>138</v>
      </c>
      <c r="D18399" s="74" t="str">
        <f t="shared" si="575"/>
        <v>abr/2020</v>
      </c>
      <c r="E18399" s="264">
        <v>43943</v>
      </c>
      <c r="F18399" s="282" t="s">
        <v>5533</v>
      </c>
      <c r="G18399" s="282" t="s">
        <v>2229</v>
      </c>
      <c r="H18399" s="265" t="s">
        <v>180</v>
      </c>
      <c r="I18399" s="265" t="s">
        <v>181</v>
      </c>
      <c r="J18399" s="265">
        <v>-451.68</v>
      </c>
      <c r="K18399" s="83" t="str">
        <f>IFERROR(IFERROR(VLOOKUP(I18399,'DE-PARA'!B:D,3,0),VLOOKUP(I18399,'DE-PARA'!C:D,2,0)),"NÃO ENCONTRADO")</f>
        <v>Serviços</v>
      </c>
      <c r="L18399" s="50" t="str">
        <f>VLOOKUP(K18399,'Base -Receita-Despesa'!$B:$AS,1,FALSE)</f>
        <v>Serviços</v>
      </c>
    </row>
    <row r="18400" spans="1:12" x14ac:dyDescent="0.3">
      <c r="A18400" s="82" t="str">
        <f t="shared" si="574"/>
        <v>2020</v>
      </c>
      <c r="B18400" s="260" t="s">
        <v>2228</v>
      </c>
      <c r="C18400" s="261" t="s">
        <v>138</v>
      </c>
      <c r="D18400" s="74" t="str">
        <f t="shared" si="575"/>
        <v>abr/2020</v>
      </c>
      <c r="E18400" s="264">
        <v>43943</v>
      </c>
      <c r="F18400" s="282" t="s">
        <v>5533</v>
      </c>
      <c r="G18400" s="282" t="s">
        <v>2229</v>
      </c>
      <c r="H18400" s="265" t="s">
        <v>180</v>
      </c>
      <c r="I18400" s="265" t="s">
        <v>562</v>
      </c>
      <c r="J18400" s="265">
        <v>-141.03</v>
      </c>
      <c r="K18400" s="83" t="str">
        <f>IFERROR(IFERROR(VLOOKUP(I18400,'DE-PARA'!B:D,3,0),VLOOKUP(I18400,'DE-PARA'!C:D,2,0)),"NÃO ENCONTRADO")</f>
        <v>Outras Saídas</v>
      </c>
      <c r="L18400" s="50" t="str">
        <f>VLOOKUP(K18400,'Base -Receita-Despesa'!$B:$AS,1,FALSE)</f>
        <v>Outras Saídas</v>
      </c>
    </row>
    <row r="18401" spans="1:12" x14ac:dyDescent="0.3">
      <c r="A18401" s="82" t="str">
        <f t="shared" si="574"/>
        <v>2020</v>
      </c>
      <c r="B18401" s="260" t="s">
        <v>2228</v>
      </c>
      <c r="C18401" s="261" t="s">
        <v>138</v>
      </c>
      <c r="D18401" s="74" t="str">
        <f t="shared" si="575"/>
        <v>abr/2020</v>
      </c>
      <c r="E18401" s="264">
        <v>43943</v>
      </c>
      <c r="F18401" s="282" t="s">
        <v>5521</v>
      </c>
      <c r="G18401" s="282" t="s">
        <v>2229</v>
      </c>
      <c r="H18401" s="265" t="s">
        <v>4736</v>
      </c>
      <c r="I18401" s="265" t="s">
        <v>5519</v>
      </c>
      <c r="J18401" s="266">
        <v>-7308.55</v>
      </c>
      <c r="K18401" s="83" t="str">
        <f>IFERROR(IFERROR(VLOOKUP(I18401,'DE-PARA'!B:D,3,0),VLOOKUP(I18401,'DE-PARA'!C:D,2,0)),"NÃO ENCONTRADO")</f>
        <v>Encargos sobre Folha de Pagamento</v>
      </c>
      <c r="L18401" s="50" t="str">
        <f>VLOOKUP(K18401,'Base -Receita-Despesa'!$B:$AS,1,FALSE)</f>
        <v>Encargos sobre Folha de Pagamento</v>
      </c>
    </row>
    <row r="18402" spans="1:12" x14ac:dyDescent="0.3">
      <c r="A18402" s="82" t="str">
        <f t="shared" si="574"/>
        <v>2020</v>
      </c>
      <c r="B18402" s="260" t="s">
        <v>2228</v>
      </c>
      <c r="C18402" s="261" t="s">
        <v>138</v>
      </c>
      <c r="D18402" s="74" t="str">
        <f t="shared" si="575"/>
        <v>abr/2020</v>
      </c>
      <c r="E18402" s="264">
        <v>43943</v>
      </c>
      <c r="F18402" s="282" t="s">
        <v>5521</v>
      </c>
      <c r="G18402" s="282" t="s">
        <v>2229</v>
      </c>
      <c r="H18402" s="265" t="s">
        <v>4736</v>
      </c>
      <c r="I18402" s="265" t="s">
        <v>562</v>
      </c>
      <c r="J18402" s="266">
        <v>-1844.67</v>
      </c>
      <c r="K18402" s="83" t="str">
        <f>IFERROR(IFERROR(VLOOKUP(I18402,'DE-PARA'!B:D,3,0),VLOOKUP(I18402,'DE-PARA'!C:D,2,0)),"NÃO ENCONTRADO")</f>
        <v>Outras Saídas</v>
      </c>
      <c r="L18402" s="50" t="str">
        <f>VLOOKUP(K18402,'Base -Receita-Despesa'!$B:$AS,1,FALSE)</f>
        <v>Outras Saídas</v>
      </c>
    </row>
    <row r="18403" spans="1:12" x14ac:dyDescent="0.3">
      <c r="A18403" s="82" t="str">
        <f t="shared" si="574"/>
        <v>2020</v>
      </c>
      <c r="B18403" s="260" t="s">
        <v>2228</v>
      </c>
      <c r="C18403" s="261" t="s">
        <v>138</v>
      </c>
      <c r="D18403" s="74" t="str">
        <f t="shared" si="575"/>
        <v>abr/2020</v>
      </c>
      <c r="E18403" s="264">
        <v>43943</v>
      </c>
      <c r="F18403" s="282" t="s">
        <v>5521</v>
      </c>
      <c r="G18403" s="282" t="s">
        <v>2229</v>
      </c>
      <c r="H18403" s="265" t="s">
        <v>4753</v>
      </c>
      <c r="I18403" s="265" t="s">
        <v>5519</v>
      </c>
      <c r="J18403" s="266">
        <v>-58884.69</v>
      </c>
      <c r="K18403" s="83" t="str">
        <f>IFERROR(IFERROR(VLOOKUP(I18403,'DE-PARA'!B:D,3,0),VLOOKUP(I18403,'DE-PARA'!C:D,2,0)),"NÃO ENCONTRADO")</f>
        <v>Encargos sobre Folha de Pagamento</v>
      </c>
      <c r="L18403" s="50" t="str">
        <f>VLOOKUP(K18403,'Base -Receita-Despesa'!$B:$AS,1,FALSE)</f>
        <v>Encargos sobre Folha de Pagamento</v>
      </c>
    </row>
    <row r="18404" spans="1:12" x14ac:dyDescent="0.3">
      <c r="A18404" s="82" t="str">
        <f t="shared" si="574"/>
        <v>2020</v>
      </c>
      <c r="B18404" s="260" t="s">
        <v>2228</v>
      </c>
      <c r="C18404" s="261" t="s">
        <v>138</v>
      </c>
      <c r="D18404" s="74" t="str">
        <f t="shared" si="575"/>
        <v>abr/2020</v>
      </c>
      <c r="E18404" s="264">
        <v>43943</v>
      </c>
      <c r="F18404" s="282" t="s">
        <v>5521</v>
      </c>
      <c r="G18404" s="282" t="s">
        <v>2229</v>
      </c>
      <c r="H18404" s="265" t="s">
        <v>4753</v>
      </c>
      <c r="I18404" s="265" t="s">
        <v>562</v>
      </c>
      <c r="J18404" s="266">
        <v>-14862.48</v>
      </c>
      <c r="K18404" s="83" t="str">
        <f>IFERROR(IFERROR(VLOOKUP(I18404,'DE-PARA'!B:D,3,0),VLOOKUP(I18404,'DE-PARA'!C:D,2,0)),"NÃO ENCONTRADO")</f>
        <v>Outras Saídas</v>
      </c>
      <c r="L18404" s="50" t="str">
        <f>VLOOKUP(K18404,'Base -Receita-Despesa'!$B:$AS,1,FALSE)</f>
        <v>Outras Saídas</v>
      </c>
    </row>
    <row r="18405" spans="1:12" x14ac:dyDescent="0.3">
      <c r="A18405" s="82" t="str">
        <f t="shared" si="574"/>
        <v>2020</v>
      </c>
      <c r="B18405" s="260" t="s">
        <v>2228</v>
      </c>
      <c r="C18405" s="261" t="s">
        <v>138</v>
      </c>
      <c r="D18405" s="74" t="str">
        <f t="shared" si="575"/>
        <v>abr/2020</v>
      </c>
      <c r="E18405" s="264">
        <v>43943</v>
      </c>
      <c r="F18405" s="282" t="s">
        <v>5534</v>
      </c>
      <c r="G18405" s="282" t="s">
        <v>2229</v>
      </c>
      <c r="H18405" s="265" t="s">
        <v>4768</v>
      </c>
      <c r="I18405" s="265" t="s">
        <v>5519</v>
      </c>
      <c r="J18405" s="266">
        <v>-16143.05</v>
      </c>
      <c r="K18405" s="83" t="str">
        <f>IFERROR(IFERROR(VLOOKUP(I18405,'DE-PARA'!B:D,3,0),VLOOKUP(I18405,'DE-PARA'!C:D,2,0)),"NÃO ENCONTRADO")</f>
        <v>Encargos sobre Folha de Pagamento</v>
      </c>
      <c r="L18405" s="50" t="str">
        <f>VLOOKUP(K18405,'Base -Receita-Despesa'!$B:$AS,1,FALSE)</f>
        <v>Encargos sobre Folha de Pagamento</v>
      </c>
    </row>
    <row r="18406" spans="1:12" x14ac:dyDescent="0.3">
      <c r="A18406" s="82" t="str">
        <f t="shared" si="574"/>
        <v>2020</v>
      </c>
      <c r="B18406" s="260" t="s">
        <v>2228</v>
      </c>
      <c r="C18406" s="261" t="s">
        <v>138</v>
      </c>
      <c r="D18406" s="74" t="str">
        <f t="shared" si="575"/>
        <v>abr/2020</v>
      </c>
      <c r="E18406" s="264">
        <v>43943</v>
      </c>
      <c r="F18406" s="282" t="s">
        <v>5534</v>
      </c>
      <c r="G18406" s="282" t="s">
        <v>2229</v>
      </c>
      <c r="H18406" s="265" t="s">
        <v>4768</v>
      </c>
      <c r="I18406" s="265" t="s">
        <v>562</v>
      </c>
      <c r="J18406" s="266">
        <v>-4074.5</v>
      </c>
      <c r="K18406" s="83" t="str">
        <f>IFERROR(IFERROR(VLOOKUP(I18406,'DE-PARA'!B:D,3,0),VLOOKUP(I18406,'DE-PARA'!C:D,2,0)),"NÃO ENCONTRADO")</f>
        <v>Outras Saídas</v>
      </c>
      <c r="L18406" s="50" t="str">
        <f>VLOOKUP(K18406,'Base -Receita-Despesa'!$B:$AS,1,FALSE)</f>
        <v>Outras Saídas</v>
      </c>
    </row>
    <row r="18407" spans="1:12" x14ac:dyDescent="0.3">
      <c r="A18407" s="82" t="str">
        <f t="shared" si="574"/>
        <v>2020</v>
      </c>
      <c r="B18407" s="260" t="s">
        <v>2228</v>
      </c>
      <c r="C18407" s="261" t="s">
        <v>138</v>
      </c>
      <c r="D18407" s="74" t="str">
        <f t="shared" si="575"/>
        <v>abr/2020</v>
      </c>
      <c r="E18407" s="264">
        <v>43943</v>
      </c>
      <c r="F18407" s="282" t="s">
        <v>5535</v>
      </c>
      <c r="G18407" s="282" t="s">
        <v>2229</v>
      </c>
      <c r="H18407" s="265" t="s">
        <v>180</v>
      </c>
      <c r="I18407" s="265" t="s">
        <v>5519</v>
      </c>
      <c r="J18407" s="266">
        <v>-2784.75</v>
      </c>
      <c r="K18407" s="83" t="str">
        <f>IFERROR(IFERROR(VLOOKUP(I18407,'DE-PARA'!B:D,3,0),VLOOKUP(I18407,'DE-PARA'!C:D,2,0)),"NÃO ENCONTRADO")</f>
        <v>Encargos sobre Folha de Pagamento</v>
      </c>
      <c r="L18407" s="50" t="str">
        <f>VLOOKUP(K18407,'Base -Receita-Despesa'!$B:$AS,1,FALSE)</f>
        <v>Encargos sobre Folha de Pagamento</v>
      </c>
    </row>
    <row r="18408" spans="1:12" x14ac:dyDescent="0.3">
      <c r="A18408" s="82" t="str">
        <f t="shared" si="574"/>
        <v>2020</v>
      </c>
      <c r="B18408" s="260" t="s">
        <v>2228</v>
      </c>
      <c r="C18408" s="261" t="s">
        <v>138</v>
      </c>
      <c r="D18408" s="74" t="str">
        <f t="shared" si="575"/>
        <v>abr/2020</v>
      </c>
      <c r="E18408" s="264">
        <v>43943</v>
      </c>
      <c r="F18408" s="282" t="s">
        <v>5535</v>
      </c>
      <c r="G18408" s="282" t="s">
        <v>2229</v>
      </c>
      <c r="H18408" s="265" t="s">
        <v>180</v>
      </c>
      <c r="I18408" s="265" t="s">
        <v>562</v>
      </c>
      <c r="J18408" s="265">
        <v>-702.87</v>
      </c>
      <c r="K18408" s="83" t="str">
        <f>IFERROR(IFERROR(VLOOKUP(I18408,'DE-PARA'!B:D,3,0),VLOOKUP(I18408,'DE-PARA'!C:D,2,0)),"NÃO ENCONTRADO")</f>
        <v>Outras Saídas</v>
      </c>
      <c r="L18408" s="50" t="str">
        <f>VLOOKUP(K18408,'Base -Receita-Despesa'!$B:$AS,1,FALSE)</f>
        <v>Outras Saídas</v>
      </c>
    </row>
    <row r="18409" spans="1:12" x14ac:dyDescent="0.3">
      <c r="A18409" s="82" t="str">
        <f t="shared" si="574"/>
        <v>2020</v>
      </c>
      <c r="B18409" s="260" t="s">
        <v>2228</v>
      </c>
      <c r="C18409" s="261" t="s">
        <v>138</v>
      </c>
      <c r="D18409" s="74" t="str">
        <f t="shared" si="575"/>
        <v>abr/2020</v>
      </c>
      <c r="E18409" s="264">
        <v>43943</v>
      </c>
      <c r="F18409" s="282">
        <v>113</v>
      </c>
      <c r="G18409" s="282" t="s">
        <v>2229</v>
      </c>
      <c r="H18409" s="265" t="s">
        <v>4753</v>
      </c>
      <c r="I18409" s="265" t="s">
        <v>2176</v>
      </c>
      <c r="J18409" s="266">
        <v>-275246.23</v>
      </c>
      <c r="K18409" s="83" t="str">
        <f>IFERROR(IFERROR(VLOOKUP(I18409,'DE-PARA'!B:D,3,0),VLOOKUP(I18409,'DE-PARA'!C:D,2,0)),"NÃO ENCONTRADO")</f>
        <v>Pessoal</v>
      </c>
      <c r="L18409" s="50" t="str">
        <f>VLOOKUP(K18409,'Base -Receita-Despesa'!$B:$AS,1,FALSE)</f>
        <v>Pessoal</v>
      </c>
    </row>
    <row r="18410" spans="1:12" x14ac:dyDescent="0.3">
      <c r="A18410" s="82" t="str">
        <f t="shared" ref="A18410:A18473" si="576">IF(K18410="NÃO ENCONTRADO",0,RIGHT(D18410,4))</f>
        <v>2020</v>
      </c>
      <c r="B18410" s="260" t="s">
        <v>2228</v>
      </c>
      <c r="C18410" s="261" t="s">
        <v>138</v>
      </c>
      <c r="D18410" s="74" t="str">
        <f t="shared" si="575"/>
        <v>abr/2020</v>
      </c>
      <c r="E18410" s="264">
        <v>43943</v>
      </c>
      <c r="F18410" s="282">
        <v>115</v>
      </c>
      <c r="G18410" s="282" t="s">
        <v>2229</v>
      </c>
      <c r="H18410" s="265" t="s">
        <v>4753</v>
      </c>
      <c r="I18410" s="265" t="s">
        <v>2176</v>
      </c>
      <c r="J18410" s="266">
        <v>-8446.5</v>
      </c>
      <c r="K18410" s="83" t="str">
        <f>IFERROR(IFERROR(VLOOKUP(I18410,'DE-PARA'!B:D,3,0),VLOOKUP(I18410,'DE-PARA'!C:D,2,0)),"NÃO ENCONTRADO")</f>
        <v>Pessoal</v>
      </c>
      <c r="L18410" s="50" t="str">
        <f>VLOOKUP(K18410,'Base -Receita-Despesa'!$B:$AS,1,FALSE)</f>
        <v>Pessoal</v>
      </c>
    </row>
    <row r="18411" spans="1:12" x14ac:dyDescent="0.3">
      <c r="A18411" s="82" t="str">
        <f t="shared" si="576"/>
        <v>2020</v>
      </c>
      <c r="B18411" s="260" t="s">
        <v>2228</v>
      </c>
      <c r="C18411" s="261" t="s">
        <v>138</v>
      </c>
      <c r="D18411" s="74" t="str">
        <f t="shared" si="575"/>
        <v>abr/2020</v>
      </c>
      <c r="E18411" s="264">
        <v>43943</v>
      </c>
      <c r="F18411" s="282">
        <v>116</v>
      </c>
      <c r="G18411" s="282" t="s">
        <v>2229</v>
      </c>
      <c r="H18411" s="265" t="s">
        <v>4753</v>
      </c>
      <c r="I18411" s="265" t="s">
        <v>2176</v>
      </c>
      <c r="J18411" s="266">
        <v>-213912.76</v>
      </c>
      <c r="K18411" s="83" t="str">
        <f>IFERROR(IFERROR(VLOOKUP(I18411,'DE-PARA'!B:D,3,0),VLOOKUP(I18411,'DE-PARA'!C:D,2,0)),"NÃO ENCONTRADO")</f>
        <v>Pessoal</v>
      </c>
      <c r="L18411" s="50" t="str">
        <f>VLOOKUP(K18411,'Base -Receita-Despesa'!$B:$AS,1,FALSE)</f>
        <v>Pessoal</v>
      </c>
    </row>
    <row r="18412" spans="1:12" x14ac:dyDescent="0.3">
      <c r="A18412" s="82" t="str">
        <f t="shared" si="576"/>
        <v>2020</v>
      </c>
      <c r="B18412" s="260" t="s">
        <v>2228</v>
      </c>
      <c r="C18412" s="261" t="s">
        <v>138</v>
      </c>
      <c r="D18412" s="74" t="str">
        <f t="shared" si="575"/>
        <v>abr/2020</v>
      </c>
      <c r="E18412" s="264">
        <v>43943</v>
      </c>
      <c r="F18412" s="282">
        <v>114</v>
      </c>
      <c r="G18412" s="282" t="s">
        <v>2229</v>
      </c>
      <c r="H18412" s="265" t="s">
        <v>4753</v>
      </c>
      <c r="I18412" s="265" t="s">
        <v>2176</v>
      </c>
      <c r="J18412" s="266">
        <v>-18657.38</v>
      </c>
      <c r="K18412" s="83" t="str">
        <f>IFERROR(IFERROR(VLOOKUP(I18412,'DE-PARA'!B:D,3,0),VLOOKUP(I18412,'DE-PARA'!C:D,2,0)),"NÃO ENCONTRADO")</f>
        <v>Pessoal</v>
      </c>
      <c r="L18412" s="50" t="str">
        <f>VLOOKUP(K18412,'Base -Receita-Despesa'!$B:$AS,1,FALSE)</f>
        <v>Pessoal</v>
      </c>
    </row>
    <row r="18413" spans="1:12" x14ac:dyDescent="0.3">
      <c r="A18413" s="82" t="str">
        <f t="shared" si="576"/>
        <v>2020</v>
      </c>
      <c r="B18413" s="260" t="s">
        <v>2228</v>
      </c>
      <c r="C18413" s="261" t="s">
        <v>138</v>
      </c>
      <c r="D18413" s="74" t="str">
        <f t="shared" si="575"/>
        <v>abr/2020</v>
      </c>
      <c r="E18413" s="264">
        <v>43943</v>
      </c>
      <c r="F18413" s="282">
        <v>111</v>
      </c>
      <c r="G18413" s="282" t="s">
        <v>2229</v>
      </c>
      <c r="H18413" s="265" t="s">
        <v>5154</v>
      </c>
      <c r="I18413" s="265" t="s">
        <v>145</v>
      </c>
      <c r="J18413" s="266">
        <v>-27466.5</v>
      </c>
      <c r="K18413" s="83" t="str">
        <f>IFERROR(IFERROR(VLOOKUP(I18413,'DE-PARA'!B:D,3,0),VLOOKUP(I18413,'DE-PARA'!C:D,2,0)),"NÃO ENCONTRADO")</f>
        <v>Serviços</v>
      </c>
      <c r="L18413" s="50" t="str">
        <f>VLOOKUP(K18413,'Base -Receita-Despesa'!$B:$AS,1,FALSE)</f>
        <v>Serviços</v>
      </c>
    </row>
    <row r="18414" spans="1:12" x14ac:dyDescent="0.3">
      <c r="A18414" s="82" t="str">
        <f t="shared" si="576"/>
        <v>2020</v>
      </c>
      <c r="B18414" s="260" t="s">
        <v>2228</v>
      </c>
      <c r="C18414" s="261" t="s">
        <v>138</v>
      </c>
      <c r="D18414" s="74" t="str">
        <f t="shared" si="575"/>
        <v>abr/2020</v>
      </c>
      <c r="E18414" s="264">
        <v>43943</v>
      </c>
      <c r="F18414" s="282">
        <v>57688</v>
      </c>
      <c r="G18414" s="282" t="s">
        <v>2229</v>
      </c>
      <c r="H18414" s="265" t="s">
        <v>5536</v>
      </c>
      <c r="I18414" s="265" t="s">
        <v>2182</v>
      </c>
      <c r="J18414" s="266">
        <v>-8497</v>
      </c>
      <c r="K18414" s="83" t="str">
        <f>IFERROR(IFERROR(VLOOKUP(I18414,'DE-PARA'!B:D,3,0),VLOOKUP(I18414,'DE-PARA'!C:D,2,0)),"NÃO ENCONTRADO")</f>
        <v>Materiais</v>
      </c>
      <c r="L18414" s="50" t="str">
        <f>VLOOKUP(K18414,'Base -Receita-Despesa'!$B:$AS,1,FALSE)</f>
        <v>Materiais</v>
      </c>
    </row>
    <row r="18415" spans="1:12" x14ac:dyDescent="0.3">
      <c r="A18415" s="82" t="str">
        <f t="shared" si="576"/>
        <v>2020</v>
      </c>
      <c r="B18415" s="260" t="s">
        <v>2228</v>
      </c>
      <c r="C18415" s="261" t="s">
        <v>138</v>
      </c>
      <c r="D18415" s="74" t="str">
        <f t="shared" si="575"/>
        <v>abr/2020</v>
      </c>
      <c r="E18415" s="264">
        <v>43943</v>
      </c>
      <c r="F18415" s="282" t="s">
        <v>1261</v>
      </c>
      <c r="G18415" s="282" t="s">
        <v>2229</v>
      </c>
      <c r="H18415" s="265" t="s">
        <v>2250</v>
      </c>
      <c r="I18415" s="265" t="s">
        <v>135</v>
      </c>
      <c r="J18415" s="265">
        <v>-10</v>
      </c>
      <c r="K18415" s="83" t="str">
        <f>IFERROR(IFERROR(VLOOKUP(I18415,'DE-PARA'!B:D,3,0),VLOOKUP(I18415,'DE-PARA'!C:D,2,0)),"NÃO ENCONTRADO")</f>
        <v>Outras Saídas</v>
      </c>
      <c r="L18415" s="50" t="str">
        <f>VLOOKUP(K18415,'Base -Receita-Despesa'!$B:$AS,1,FALSE)</f>
        <v>Outras Saídas</v>
      </c>
    </row>
    <row r="18416" spans="1:12" x14ac:dyDescent="0.3">
      <c r="A18416" s="82" t="str">
        <f t="shared" si="576"/>
        <v>2020</v>
      </c>
      <c r="B18416" s="260" t="s">
        <v>2228</v>
      </c>
      <c r="C18416" s="261" t="s">
        <v>138</v>
      </c>
      <c r="D18416" s="74" t="str">
        <f t="shared" si="575"/>
        <v>abr/2020</v>
      </c>
      <c r="E18416" s="264">
        <v>43943</v>
      </c>
      <c r="F18416" s="282" t="s">
        <v>1261</v>
      </c>
      <c r="G18416" s="282" t="s">
        <v>2229</v>
      </c>
      <c r="H18416" s="265" t="s">
        <v>2250</v>
      </c>
      <c r="I18416" s="265" t="s">
        <v>135</v>
      </c>
      <c r="J18416" s="265">
        <v>-10</v>
      </c>
      <c r="K18416" s="83" t="str">
        <f>IFERROR(IFERROR(VLOOKUP(I18416,'DE-PARA'!B:D,3,0),VLOOKUP(I18416,'DE-PARA'!C:D,2,0)),"NÃO ENCONTRADO")</f>
        <v>Outras Saídas</v>
      </c>
      <c r="L18416" s="50" t="str">
        <f>VLOOKUP(K18416,'Base -Receita-Despesa'!$B:$AS,1,FALSE)</f>
        <v>Outras Saídas</v>
      </c>
    </row>
    <row r="18417" spans="1:12" x14ac:dyDescent="0.3">
      <c r="A18417" s="82" t="str">
        <f t="shared" si="576"/>
        <v>2020</v>
      </c>
      <c r="B18417" s="260" t="s">
        <v>2228</v>
      </c>
      <c r="C18417" s="261" t="s">
        <v>138</v>
      </c>
      <c r="D18417" s="74" t="str">
        <f t="shared" si="575"/>
        <v>abr/2020</v>
      </c>
      <c r="E18417" s="264">
        <v>43943</v>
      </c>
      <c r="F18417" s="282" t="s">
        <v>1261</v>
      </c>
      <c r="G18417" s="282" t="s">
        <v>2229</v>
      </c>
      <c r="H18417" s="265" t="s">
        <v>2250</v>
      </c>
      <c r="I18417" s="265" t="s">
        <v>135</v>
      </c>
      <c r="J18417" s="265">
        <v>-10</v>
      </c>
      <c r="K18417" s="83" t="str">
        <f>IFERROR(IFERROR(VLOOKUP(I18417,'DE-PARA'!B:D,3,0),VLOOKUP(I18417,'DE-PARA'!C:D,2,0)),"NÃO ENCONTRADO")</f>
        <v>Outras Saídas</v>
      </c>
      <c r="L18417" s="50" t="str">
        <f>VLOOKUP(K18417,'Base -Receita-Despesa'!$B:$AS,1,FALSE)</f>
        <v>Outras Saídas</v>
      </c>
    </row>
    <row r="18418" spans="1:12" x14ac:dyDescent="0.3">
      <c r="A18418" s="82" t="str">
        <f t="shared" si="576"/>
        <v>2020</v>
      </c>
      <c r="B18418" s="260" t="s">
        <v>2228</v>
      </c>
      <c r="C18418" s="261" t="s">
        <v>138</v>
      </c>
      <c r="D18418" s="74" t="str">
        <f t="shared" si="575"/>
        <v>abr/2020</v>
      </c>
      <c r="E18418" s="264">
        <v>43943</v>
      </c>
      <c r="F18418" s="282" t="s">
        <v>1261</v>
      </c>
      <c r="G18418" s="282" t="s">
        <v>2229</v>
      </c>
      <c r="H18418" s="265" t="s">
        <v>2250</v>
      </c>
      <c r="I18418" s="265" t="s">
        <v>135</v>
      </c>
      <c r="J18418" s="265">
        <v>-10</v>
      </c>
      <c r="K18418" s="83" t="str">
        <f>IFERROR(IFERROR(VLOOKUP(I18418,'DE-PARA'!B:D,3,0),VLOOKUP(I18418,'DE-PARA'!C:D,2,0)),"NÃO ENCONTRADO")</f>
        <v>Outras Saídas</v>
      </c>
      <c r="L18418" s="50" t="str">
        <f>VLOOKUP(K18418,'Base -Receita-Despesa'!$B:$AS,1,FALSE)</f>
        <v>Outras Saídas</v>
      </c>
    </row>
    <row r="18419" spans="1:12" x14ac:dyDescent="0.3">
      <c r="A18419" s="82" t="str">
        <f t="shared" si="576"/>
        <v>2020</v>
      </c>
      <c r="B18419" s="260" t="s">
        <v>2228</v>
      </c>
      <c r="C18419" s="261" t="s">
        <v>138</v>
      </c>
      <c r="D18419" s="74" t="str">
        <f t="shared" si="575"/>
        <v>abr/2020</v>
      </c>
      <c r="E18419" s="264">
        <v>43943</v>
      </c>
      <c r="F18419" s="282" t="s">
        <v>1261</v>
      </c>
      <c r="G18419" s="282" t="s">
        <v>2229</v>
      </c>
      <c r="H18419" s="265" t="s">
        <v>262</v>
      </c>
      <c r="I18419" s="265" t="s">
        <v>135</v>
      </c>
      <c r="J18419" s="265">
        <v>-210.33</v>
      </c>
      <c r="K18419" s="83" t="str">
        <f>IFERROR(IFERROR(VLOOKUP(I18419,'DE-PARA'!B:D,3,0),VLOOKUP(I18419,'DE-PARA'!C:D,2,0)),"NÃO ENCONTRADO")</f>
        <v>Outras Saídas</v>
      </c>
      <c r="L18419" s="50" t="str">
        <f>VLOOKUP(K18419,'Base -Receita-Despesa'!$B:$AS,1,FALSE)</f>
        <v>Outras Saídas</v>
      </c>
    </row>
    <row r="18420" spans="1:12" x14ac:dyDescent="0.3">
      <c r="A18420" s="82" t="str">
        <f t="shared" si="576"/>
        <v>2020</v>
      </c>
      <c r="B18420" s="260" t="s">
        <v>2228</v>
      </c>
      <c r="C18420" s="261" t="s">
        <v>138</v>
      </c>
      <c r="D18420" s="74" t="str">
        <f t="shared" si="575"/>
        <v>abr/2020</v>
      </c>
      <c r="E18420" s="264">
        <v>43943</v>
      </c>
      <c r="F18420" s="282" t="s">
        <v>1070</v>
      </c>
      <c r="G18420" s="282" t="s">
        <v>2229</v>
      </c>
      <c r="H18420" s="265" t="s">
        <v>1071</v>
      </c>
      <c r="I18420" s="265" t="s">
        <v>2237</v>
      </c>
      <c r="J18420" s="266">
        <v>713356.88</v>
      </c>
      <c r="K18420" s="83" t="str">
        <f>IFERROR(IFERROR(VLOOKUP(I18420,'DE-PARA'!B:D,3,0),VLOOKUP(I18420,'DE-PARA'!C:D,2,0)),"NÃO ENCONTRADO")</f>
        <v>Entrada Conta Aplicação (+)</v>
      </c>
      <c r="L18420" s="50" t="str">
        <f>VLOOKUP(K18420,'Base -Receita-Despesa'!$B:$AS,1,FALSE)</f>
        <v>ENTRADA CONTA APLICAÇÃO (+)</v>
      </c>
    </row>
    <row r="18421" spans="1:12" x14ac:dyDescent="0.3">
      <c r="A18421" s="82" t="str">
        <f t="shared" si="576"/>
        <v>2020</v>
      </c>
      <c r="B18421" s="260" t="s">
        <v>2240</v>
      </c>
      <c r="C18421" s="261" t="s">
        <v>138</v>
      </c>
      <c r="D18421" s="74" t="str">
        <f t="shared" si="575"/>
        <v>abr/2020</v>
      </c>
      <c r="E18421" s="264">
        <v>43944</v>
      </c>
      <c r="F18421" s="282" t="s">
        <v>161</v>
      </c>
      <c r="G18421" s="282" t="s">
        <v>2229</v>
      </c>
      <c r="H18421" s="265" t="s">
        <v>161</v>
      </c>
      <c r="I18421" s="265" t="s">
        <v>2168</v>
      </c>
      <c r="J18421" s="284">
        <v>693852.85</v>
      </c>
      <c r="K18421" s="83" t="str">
        <f>IFERROR(IFERROR(VLOOKUP(I18421,'DE-PARA'!B:D,3,0),VLOOKUP(I18421,'DE-PARA'!C:D,2,0)),"NÃO ENCONTRADO")</f>
        <v>Repasses Contrato de Gestão</v>
      </c>
      <c r="L18421" s="50" t="str">
        <f>VLOOKUP(K18421,'Base -Receita-Despesa'!$B:$AS,1,FALSE)</f>
        <v>Repasses Contrato de Gestão</v>
      </c>
    </row>
    <row r="18422" spans="1:12" x14ac:dyDescent="0.3">
      <c r="A18422" s="82" t="str">
        <f t="shared" si="576"/>
        <v>2020</v>
      </c>
      <c r="B18422" s="260" t="s">
        <v>2228</v>
      </c>
      <c r="C18422" s="261" t="s">
        <v>138</v>
      </c>
      <c r="D18422" s="74" t="str">
        <f t="shared" si="575"/>
        <v>abr/2020</v>
      </c>
      <c r="E18422" s="264">
        <v>43944</v>
      </c>
      <c r="F18422" s="282">
        <v>13752</v>
      </c>
      <c r="G18422" s="282" t="s">
        <v>2229</v>
      </c>
      <c r="H18422" s="265" t="s">
        <v>2890</v>
      </c>
      <c r="I18422" s="265" t="s">
        <v>2183</v>
      </c>
      <c r="J18422" s="266">
        <v>-1919.1</v>
      </c>
      <c r="K18422" s="83" t="str">
        <f>IFERROR(IFERROR(VLOOKUP(I18422,'DE-PARA'!B:D,3,0),VLOOKUP(I18422,'DE-PARA'!C:D,2,0)),"NÃO ENCONTRADO")</f>
        <v>Materiais</v>
      </c>
      <c r="L18422" s="50" t="str">
        <f>VLOOKUP(K18422,'Base -Receita-Despesa'!$B:$AS,1,FALSE)</f>
        <v>Materiais</v>
      </c>
    </row>
    <row r="18423" spans="1:12" x14ac:dyDescent="0.3">
      <c r="A18423" s="82" t="str">
        <f t="shared" si="576"/>
        <v>2020</v>
      </c>
      <c r="B18423" s="260" t="s">
        <v>2228</v>
      </c>
      <c r="C18423" s="261" t="s">
        <v>138</v>
      </c>
      <c r="D18423" s="74" t="str">
        <f t="shared" si="575"/>
        <v>abr/2020</v>
      </c>
      <c r="E18423" s="264">
        <v>43944</v>
      </c>
      <c r="F18423" s="282">
        <v>4144</v>
      </c>
      <c r="G18423" s="282" t="s">
        <v>2229</v>
      </c>
      <c r="H18423" s="265" t="s">
        <v>2231</v>
      </c>
      <c r="I18423" s="265" t="s">
        <v>2185</v>
      </c>
      <c r="J18423" s="266">
        <v>-5414.39</v>
      </c>
      <c r="K18423" s="83" t="str">
        <f>IFERROR(IFERROR(VLOOKUP(I18423,'DE-PARA'!B:D,3,0),VLOOKUP(I18423,'DE-PARA'!C:D,2,0)),"NÃO ENCONTRADO")</f>
        <v>Materiais</v>
      </c>
      <c r="L18423" s="50" t="str">
        <f>VLOOKUP(K18423,'Base -Receita-Despesa'!$B:$AS,1,FALSE)</f>
        <v>Materiais</v>
      </c>
    </row>
    <row r="18424" spans="1:12" x14ac:dyDescent="0.3">
      <c r="A18424" s="82" t="str">
        <f t="shared" si="576"/>
        <v>2020</v>
      </c>
      <c r="B18424" s="260" t="s">
        <v>2228</v>
      </c>
      <c r="C18424" s="261" t="s">
        <v>138</v>
      </c>
      <c r="D18424" s="74" t="str">
        <f t="shared" si="575"/>
        <v>abr/2020</v>
      </c>
      <c r="E18424" s="264">
        <v>43944</v>
      </c>
      <c r="F18424" s="282">
        <v>4021</v>
      </c>
      <c r="G18424" s="282" t="s">
        <v>2229</v>
      </c>
      <c r="H18424" s="265" t="s">
        <v>5227</v>
      </c>
      <c r="I18424" s="265" t="s">
        <v>2182</v>
      </c>
      <c r="J18424" s="265">
        <v>-156</v>
      </c>
      <c r="K18424" s="83" t="str">
        <f>IFERROR(IFERROR(VLOOKUP(I18424,'DE-PARA'!B:D,3,0),VLOOKUP(I18424,'DE-PARA'!C:D,2,0)),"NÃO ENCONTRADO")</f>
        <v>Materiais</v>
      </c>
      <c r="L18424" s="50" t="str">
        <f>VLOOKUP(K18424,'Base -Receita-Despesa'!$B:$AS,1,FALSE)</f>
        <v>Materiais</v>
      </c>
    </row>
    <row r="18425" spans="1:12" x14ac:dyDescent="0.3">
      <c r="A18425" s="82" t="str">
        <f t="shared" si="576"/>
        <v>2020</v>
      </c>
      <c r="B18425" s="260" t="s">
        <v>2228</v>
      </c>
      <c r="C18425" s="261" t="s">
        <v>138</v>
      </c>
      <c r="D18425" s="74" t="str">
        <f t="shared" si="575"/>
        <v>abr/2020</v>
      </c>
      <c r="E18425" s="264">
        <v>43944</v>
      </c>
      <c r="F18425" s="282">
        <v>114542</v>
      </c>
      <c r="G18425" s="282" t="s">
        <v>2229</v>
      </c>
      <c r="H18425" s="265" t="s">
        <v>528</v>
      </c>
      <c r="I18425" s="265" t="s">
        <v>2182</v>
      </c>
      <c r="J18425" s="266">
        <v>-4468.07</v>
      </c>
      <c r="K18425" s="83" t="str">
        <f>IFERROR(IFERROR(VLOOKUP(I18425,'DE-PARA'!B:D,3,0),VLOOKUP(I18425,'DE-PARA'!C:D,2,0)),"NÃO ENCONTRADO")</f>
        <v>Materiais</v>
      </c>
      <c r="L18425" s="50" t="str">
        <f>VLOOKUP(K18425,'Base -Receita-Despesa'!$B:$AS,1,FALSE)</f>
        <v>Materiais</v>
      </c>
    </row>
    <row r="18426" spans="1:12" x14ac:dyDescent="0.3">
      <c r="A18426" s="82" t="str">
        <f t="shared" si="576"/>
        <v>2020</v>
      </c>
      <c r="B18426" s="260" t="s">
        <v>2228</v>
      </c>
      <c r="C18426" s="261" t="s">
        <v>138</v>
      </c>
      <c r="D18426" s="74" t="str">
        <f t="shared" si="575"/>
        <v>abr/2020</v>
      </c>
      <c r="E18426" s="264">
        <v>43944</v>
      </c>
      <c r="F18426" s="282">
        <v>52021</v>
      </c>
      <c r="G18426" s="282" t="s">
        <v>2229</v>
      </c>
      <c r="H18426" s="265" t="s">
        <v>4514</v>
      </c>
      <c r="I18426" s="265" t="s">
        <v>2182</v>
      </c>
      <c r="J18426" s="265">
        <v>-520</v>
      </c>
      <c r="K18426" s="83" t="str">
        <f>IFERROR(IFERROR(VLOOKUP(I18426,'DE-PARA'!B:D,3,0),VLOOKUP(I18426,'DE-PARA'!C:D,2,0)),"NÃO ENCONTRADO")</f>
        <v>Materiais</v>
      </c>
      <c r="L18426" s="50" t="str">
        <f>VLOOKUP(K18426,'Base -Receita-Despesa'!$B:$AS,1,FALSE)</f>
        <v>Materiais</v>
      </c>
    </row>
    <row r="18427" spans="1:12" x14ac:dyDescent="0.3">
      <c r="A18427" s="82" t="str">
        <f t="shared" si="576"/>
        <v>2020</v>
      </c>
      <c r="B18427" s="260" t="s">
        <v>2228</v>
      </c>
      <c r="C18427" s="261" t="s">
        <v>138</v>
      </c>
      <c r="D18427" s="74" t="str">
        <f t="shared" si="575"/>
        <v>abr/2020</v>
      </c>
      <c r="E18427" s="264">
        <v>43944</v>
      </c>
      <c r="F18427" s="282">
        <v>52021</v>
      </c>
      <c r="G18427" s="282" t="s">
        <v>2229</v>
      </c>
      <c r="H18427" s="265" t="s">
        <v>4514</v>
      </c>
      <c r="I18427" s="265" t="s">
        <v>562</v>
      </c>
      <c r="J18427" s="265">
        <v>-26.34</v>
      </c>
      <c r="K18427" s="83" t="str">
        <f>IFERROR(IFERROR(VLOOKUP(I18427,'DE-PARA'!B:D,3,0),VLOOKUP(I18427,'DE-PARA'!C:D,2,0)),"NÃO ENCONTRADO")</f>
        <v>Outras Saídas</v>
      </c>
      <c r="L18427" s="50" t="str">
        <f>VLOOKUP(K18427,'Base -Receita-Despesa'!$B:$AS,1,FALSE)</f>
        <v>Outras Saídas</v>
      </c>
    </row>
    <row r="18428" spans="1:12" x14ac:dyDescent="0.3">
      <c r="A18428" s="82" t="str">
        <f t="shared" si="576"/>
        <v>2020</v>
      </c>
      <c r="B18428" s="260" t="s">
        <v>2228</v>
      </c>
      <c r="C18428" s="261" t="s">
        <v>138</v>
      </c>
      <c r="D18428" s="74" t="str">
        <f t="shared" si="575"/>
        <v>abr/2020</v>
      </c>
      <c r="E18428" s="264">
        <v>43944</v>
      </c>
      <c r="F18428" s="282" t="s">
        <v>5537</v>
      </c>
      <c r="G18428" s="282" t="s">
        <v>2229</v>
      </c>
      <c r="H18428" s="265" t="s">
        <v>4736</v>
      </c>
      <c r="I18428" s="265" t="s">
        <v>188</v>
      </c>
      <c r="J18428" s="266">
        <v>-1225.1300000000001</v>
      </c>
      <c r="K18428" s="83" t="str">
        <f>IFERROR(IFERROR(VLOOKUP(I18428,'DE-PARA'!B:D,3,0),VLOOKUP(I18428,'DE-PARA'!C:D,2,0)),"NÃO ENCONTRADO")</f>
        <v>Serviços</v>
      </c>
      <c r="L18428" s="50" t="str">
        <f>VLOOKUP(K18428,'Base -Receita-Despesa'!$B:$AS,1,FALSE)</f>
        <v>Serviços</v>
      </c>
    </row>
    <row r="18429" spans="1:12" x14ac:dyDescent="0.3">
      <c r="A18429" s="82" t="str">
        <f t="shared" si="576"/>
        <v>2020</v>
      </c>
      <c r="B18429" s="260" t="s">
        <v>2228</v>
      </c>
      <c r="C18429" s="261" t="s">
        <v>138</v>
      </c>
      <c r="D18429" s="74" t="str">
        <f t="shared" si="575"/>
        <v>abr/2020</v>
      </c>
      <c r="E18429" s="264">
        <v>43944</v>
      </c>
      <c r="F18429" s="282" t="s">
        <v>5537</v>
      </c>
      <c r="G18429" s="282" t="s">
        <v>2229</v>
      </c>
      <c r="H18429" s="265" t="s">
        <v>4736</v>
      </c>
      <c r="I18429" s="265" t="s">
        <v>562</v>
      </c>
      <c r="J18429" s="265">
        <v>-347.09</v>
      </c>
      <c r="K18429" s="83" t="str">
        <f>IFERROR(IFERROR(VLOOKUP(I18429,'DE-PARA'!B:D,3,0),VLOOKUP(I18429,'DE-PARA'!C:D,2,0)),"NÃO ENCONTRADO")</f>
        <v>Outras Saídas</v>
      </c>
      <c r="L18429" s="50" t="str">
        <f>VLOOKUP(K18429,'Base -Receita-Despesa'!$B:$AS,1,FALSE)</f>
        <v>Outras Saídas</v>
      </c>
    </row>
    <row r="18430" spans="1:12" x14ac:dyDescent="0.3">
      <c r="A18430" s="82" t="str">
        <f t="shared" si="576"/>
        <v>2020</v>
      </c>
      <c r="B18430" s="260" t="s">
        <v>2228</v>
      </c>
      <c r="C18430" s="261" t="s">
        <v>138</v>
      </c>
      <c r="D18430" s="74" t="str">
        <f t="shared" si="575"/>
        <v>abr/2020</v>
      </c>
      <c r="E18430" s="264">
        <v>43944</v>
      </c>
      <c r="F18430" s="282" t="s">
        <v>5538</v>
      </c>
      <c r="G18430" s="282" t="s">
        <v>2229</v>
      </c>
      <c r="H18430" s="265" t="s">
        <v>180</v>
      </c>
      <c r="I18430" s="265" t="s">
        <v>181</v>
      </c>
      <c r="J18430" s="265">
        <v>-451.68</v>
      </c>
      <c r="K18430" s="83" t="str">
        <f>IFERROR(IFERROR(VLOOKUP(I18430,'DE-PARA'!B:D,3,0),VLOOKUP(I18430,'DE-PARA'!C:D,2,0)),"NÃO ENCONTRADO")</f>
        <v>Serviços</v>
      </c>
      <c r="L18430" s="50" t="str">
        <f>VLOOKUP(K18430,'Base -Receita-Despesa'!$B:$AS,1,FALSE)</f>
        <v>Serviços</v>
      </c>
    </row>
    <row r="18431" spans="1:12" x14ac:dyDescent="0.3">
      <c r="A18431" s="82" t="str">
        <f t="shared" si="576"/>
        <v>2020</v>
      </c>
      <c r="B18431" s="260" t="s">
        <v>2228</v>
      </c>
      <c r="C18431" s="261" t="s">
        <v>138</v>
      </c>
      <c r="D18431" s="74" t="str">
        <f t="shared" si="575"/>
        <v>abr/2020</v>
      </c>
      <c r="E18431" s="264">
        <v>43944</v>
      </c>
      <c r="F18431" s="282" t="s">
        <v>5538</v>
      </c>
      <c r="G18431" s="282" t="s">
        <v>2229</v>
      </c>
      <c r="H18431" s="265" t="s">
        <v>180</v>
      </c>
      <c r="I18431" s="265" t="s">
        <v>562</v>
      </c>
      <c r="J18431" s="265">
        <v>-132.05000000000001</v>
      </c>
      <c r="K18431" s="83" t="str">
        <f>IFERROR(IFERROR(VLOOKUP(I18431,'DE-PARA'!B:D,3,0),VLOOKUP(I18431,'DE-PARA'!C:D,2,0)),"NÃO ENCONTRADO")</f>
        <v>Outras Saídas</v>
      </c>
      <c r="L18431" s="50" t="str">
        <f>VLOOKUP(K18431,'Base -Receita-Despesa'!$B:$AS,1,FALSE)</f>
        <v>Outras Saídas</v>
      </c>
    </row>
    <row r="18432" spans="1:12" x14ac:dyDescent="0.3">
      <c r="A18432" s="82" t="str">
        <f t="shared" si="576"/>
        <v>2020</v>
      </c>
      <c r="B18432" s="260" t="s">
        <v>2228</v>
      </c>
      <c r="C18432" s="261" t="s">
        <v>138</v>
      </c>
      <c r="D18432" s="74" t="str">
        <f t="shared" si="575"/>
        <v>abr/2020</v>
      </c>
      <c r="E18432" s="264">
        <v>43944</v>
      </c>
      <c r="F18432" s="282" t="s">
        <v>5539</v>
      </c>
      <c r="G18432" s="282" t="s">
        <v>2229</v>
      </c>
      <c r="H18432" s="265" t="s">
        <v>180</v>
      </c>
      <c r="I18432" s="265" t="s">
        <v>181</v>
      </c>
      <c r="J18432" s="266">
        <v>-1015.61</v>
      </c>
      <c r="K18432" s="83" t="str">
        <f>IFERROR(IFERROR(VLOOKUP(I18432,'DE-PARA'!B:D,3,0),VLOOKUP(I18432,'DE-PARA'!C:D,2,0)),"NÃO ENCONTRADO")</f>
        <v>Serviços</v>
      </c>
      <c r="L18432" s="50" t="str">
        <f>VLOOKUP(K18432,'Base -Receita-Despesa'!$B:$AS,1,FALSE)</f>
        <v>Serviços</v>
      </c>
    </row>
    <row r="18433" spans="1:12" x14ac:dyDescent="0.3">
      <c r="A18433" s="82" t="str">
        <f t="shared" si="576"/>
        <v>2020</v>
      </c>
      <c r="B18433" s="260" t="s">
        <v>2228</v>
      </c>
      <c r="C18433" s="261" t="s">
        <v>138</v>
      </c>
      <c r="D18433" s="74" t="str">
        <f t="shared" si="575"/>
        <v>abr/2020</v>
      </c>
      <c r="E18433" s="264">
        <v>43944</v>
      </c>
      <c r="F18433" s="282" t="s">
        <v>5539</v>
      </c>
      <c r="G18433" s="282" t="s">
        <v>2229</v>
      </c>
      <c r="H18433" s="265" t="s">
        <v>180</v>
      </c>
      <c r="I18433" s="265" t="s">
        <v>562</v>
      </c>
      <c r="J18433" s="265">
        <v>-298.02</v>
      </c>
      <c r="K18433" s="83" t="str">
        <f>IFERROR(IFERROR(VLOOKUP(I18433,'DE-PARA'!B:D,3,0),VLOOKUP(I18433,'DE-PARA'!C:D,2,0)),"NÃO ENCONTRADO")</f>
        <v>Outras Saídas</v>
      </c>
      <c r="L18433" s="50" t="str">
        <f>VLOOKUP(K18433,'Base -Receita-Despesa'!$B:$AS,1,FALSE)</f>
        <v>Outras Saídas</v>
      </c>
    </row>
    <row r="18434" spans="1:12" x14ac:dyDescent="0.3">
      <c r="A18434" s="82" t="str">
        <f t="shared" si="576"/>
        <v>2020</v>
      </c>
      <c r="B18434" s="260" t="s">
        <v>2228</v>
      </c>
      <c r="C18434" s="261" t="s">
        <v>138</v>
      </c>
      <c r="D18434" s="74" t="str">
        <f t="shared" si="575"/>
        <v>abr/2020</v>
      </c>
      <c r="E18434" s="264">
        <v>43944</v>
      </c>
      <c r="F18434" s="282" t="s">
        <v>5540</v>
      </c>
      <c r="G18434" s="282" t="s">
        <v>2229</v>
      </c>
      <c r="H18434" s="265" t="s">
        <v>4768</v>
      </c>
      <c r="I18434" s="265" t="s">
        <v>118</v>
      </c>
      <c r="J18434" s="266">
        <v>-6083.84</v>
      </c>
      <c r="K18434" s="83" t="str">
        <f>IFERROR(IFERROR(VLOOKUP(I18434,'DE-PARA'!B:D,3,0),VLOOKUP(I18434,'DE-PARA'!C:D,2,0)),"NÃO ENCONTRADO")</f>
        <v>Serviços</v>
      </c>
      <c r="L18434" s="50" t="str">
        <f>VLOOKUP(K18434,'Base -Receita-Despesa'!$B:$AS,1,FALSE)</f>
        <v>Serviços</v>
      </c>
    </row>
    <row r="18435" spans="1:12" x14ac:dyDescent="0.3">
      <c r="A18435" s="82" t="str">
        <f t="shared" si="576"/>
        <v>2020</v>
      </c>
      <c r="B18435" s="260" t="s">
        <v>2228</v>
      </c>
      <c r="C18435" s="261" t="s">
        <v>138</v>
      </c>
      <c r="D18435" s="74" t="str">
        <f t="shared" si="575"/>
        <v>abr/2020</v>
      </c>
      <c r="E18435" s="264">
        <v>43944</v>
      </c>
      <c r="F18435" s="282" t="s">
        <v>5540</v>
      </c>
      <c r="G18435" s="282" t="s">
        <v>2229</v>
      </c>
      <c r="H18435" s="265" t="s">
        <v>4768</v>
      </c>
      <c r="I18435" s="265" t="s">
        <v>562</v>
      </c>
      <c r="J18435" s="266">
        <v>-1789.6</v>
      </c>
      <c r="K18435" s="83" t="str">
        <f>IFERROR(IFERROR(VLOOKUP(I18435,'DE-PARA'!B:D,3,0),VLOOKUP(I18435,'DE-PARA'!C:D,2,0)),"NÃO ENCONTRADO")</f>
        <v>Outras Saídas</v>
      </c>
      <c r="L18435" s="50" t="str">
        <f>VLOOKUP(K18435,'Base -Receita-Despesa'!$B:$AS,1,FALSE)</f>
        <v>Outras Saídas</v>
      </c>
    </row>
    <row r="18436" spans="1:12" x14ac:dyDescent="0.3">
      <c r="A18436" s="82" t="str">
        <f t="shared" si="576"/>
        <v>2020</v>
      </c>
      <c r="B18436" s="260" t="s">
        <v>2228</v>
      </c>
      <c r="C18436" s="261" t="s">
        <v>138</v>
      </c>
      <c r="D18436" s="74" t="str">
        <f t="shared" ref="D18436:D18499" si="577">TEXT(E18436,"mmm/aaaa")</f>
        <v>abr/2020</v>
      </c>
      <c r="E18436" s="264">
        <v>43944</v>
      </c>
      <c r="F18436" s="282" t="s">
        <v>5541</v>
      </c>
      <c r="G18436" s="282" t="s">
        <v>2229</v>
      </c>
      <c r="H18436" s="265" t="s">
        <v>5461</v>
      </c>
      <c r="I18436" s="280" t="s">
        <v>2204</v>
      </c>
      <c r="J18436" s="265">
        <v>-124.44</v>
      </c>
      <c r="K18436" s="83" t="str">
        <f>IFERROR(IFERROR(VLOOKUP(I18436,'DE-PARA'!B:D,3,0),VLOOKUP(I18436,'DE-PARA'!C:D,2,0)),"NÃO ENCONTRADO")</f>
        <v>Serviços</v>
      </c>
      <c r="L18436" s="50" t="str">
        <f>VLOOKUP(K18436,'Base -Receita-Despesa'!$B:$AS,1,FALSE)</f>
        <v>Serviços</v>
      </c>
    </row>
    <row r="18437" spans="1:12" x14ac:dyDescent="0.3">
      <c r="A18437" s="82" t="str">
        <f t="shared" si="576"/>
        <v>2020</v>
      </c>
      <c r="B18437" s="260" t="s">
        <v>2228</v>
      </c>
      <c r="C18437" s="261" t="s">
        <v>138</v>
      </c>
      <c r="D18437" s="74" t="str">
        <f t="shared" si="577"/>
        <v>abr/2020</v>
      </c>
      <c r="E18437" s="264">
        <v>43944</v>
      </c>
      <c r="F18437" s="282" t="s">
        <v>5541</v>
      </c>
      <c r="G18437" s="282" t="s">
        <v>2229</v>
      </c>
      <c r="H18437" s="265" t="s">
        <v>5461</v>
      </c>
      <c r="I18437" s="265" t="s">
        <v>562</v>
      </c>
      <c r="J18437" s="265">
        <v>-35.74</v>
      </c>
      <c r="K18437" s="83" t="str">
        <f>IFERROR(IFERROR(VLOOKUP(I18437,'DE-PARA'!B:D,3,0),VLOOKUP(I18437,'DE-PARA'!C:D,2,0)),"NÃO ENCONTRADO")</f>
        <v>Outras Saídas</v>
      </c>
      <c r="L18437" s="50" t="str">
        <f>VLOOKUP(K18437,'Base -Receita-Despesa'!$B:$AS,1,FALSE)</f>
        <v>Outras Saídas</v>
      </c>
    </row>
    <row r="18438" spans="1:12" x14ac:dyDescent="0.3">
      <c r="A18438" s="82" t="str">
        <f t="shared" si="576"/>
        <v>2020</v>
      </c>
      <c r="B18438" s="260" t="s">
        <v>2228</v>
      </c>
      <c r="C18438" s="261" t="s">
        <v>138</v>
      </c>
      <c r="D18438" s="74" t="str">
        <f t="shared" si="577"/>
        <v>abr/2020</v>
      </c>
      <c r="E18438" s="264">
        <v>43944</v>
      </c>
      <c r="F18438" s="282" t="s">
        <v>5542</v>
      </c>
      <c r="G18438" s="282" t="s">
        <v>2229</v>
      </c>
      <c r="H18438" s="265" t="s">
        <v>4736</v>
      </c>
      <c r="I18438" s="265" t="s">
        <v>188</v>
      </c>
      <c r="J18438" s="266">
        <v>-1225.1300000000001</v>
      </c>
      <c r="K18438" s="83" t="str">
        <f>IFERROR(IFERROR(VLOOKUP(I18438,'DE-PARA'!B:D,3,0),VLOOKUP(I18438,'DE-PARA'!C:D,2,0)),"NÃO ENCONTRADO")</f>
        <v>Serviços</v>
      </c>
      <c r="L18438" s="50" t="str">
        <f>VLOOKUP(K18438,'Base -Receita-Despesa'!$B:$AS,1,FALSE)</f>
        <v>Serviços</v>
      </c>
    </row>
    <row r="18439" spans="1:12" x14ac:dyDescent="0.3">
      <c r="A18439" s="82" t="str">
        <f t="shared" si="576"/>
        <v>2020</v>
      </c>
      <c r="B18439" s="260" t="s">
        <v>2228</v>
      </c>
      <c r="C18439" s="261" t="s">
        <v>138</v>
      </c>
      <c r="D18439" s="74" t="str">
        <f t="shared" si="577"/>
        <v>abr/2020</v>
      </c>
      <c r="E18439" s="264">
        <v>43944</v>
      </c>
      <c r="F18439" s="282" t="s">
        <v>5542</v>
      </c>
      <c r="G18439" s="282" t="s">
        <v>2229</v>
      </c>
      <c r="H18439" s="265" t="s">
        <v>4736</v>
      </c>
      <c r="I18439" s="265" t="s">
        <v>562</v>
      </c>
      <c r="J18439" s="265">
        <v>-359.68</v>
      </c>
      <c r="K18439" s="83" t="str">
        <f>IFERROR(IFERROR(VLOOKUP(I18439,'DE-PARA'!B:D,3,0),VLOOKUP(I18439,'DE-PARA'!C:D,2,0)),"NÃO ENCONTRADO")</f>
        <v>Outras Saídas</v>
      </c>
      <c r="L18439" s="50" t="str">
        <f>VLOOKUP(K18439,'Base -Receita-Despesa'!$B:$AS,1,FALSE)</f>
        <v>Outras Saídas</v>
      </c>
    </row>
    <row r="18440" spans="1:12" x14ac:dyDescent="0.3">
      <c r="A18440" s="82" t="str">
        <f t="shared" si="576"/>
        <v>2020</v>
      </c>
      <c r="B18440" s="260" t="s">
        <v>2228</v>
      </c>
      <c r="C18440" s="261" t="s">
        <v>138</v>
      </c>
      <c r="D18440" s="74" t="str">
        <f t="shared" si="577"/>
        <v>abr/2020</v>
      </c>
      <c r="E18440" s="264">
        <v>43944</v>
      </c>
      <c r="F18440" s="282" t="s">
        <v>5543</v>
      </c>
      <c r="G18440" s="282" t="s">
        <v>2229</v>
      </c>
      <c r="H18440" s="265" t="s">
        <v>4736</v>
      </c>
      <c r="I18440" s="265" t="s">
        <v>179</v>
      </c>
      <c r="J18440" s="266">
        <v>-1545.14</v>
      </c>
      <c r="K18440" s="83" t="str">
        <f>IFERROR(IFERROR(VLOOKUP(I18440,'DE-PARA'!B:D,3,0),VLOOKUP(I18440,'DE-PARA'!C:D,2,0)),"NÃO ENCONTRADO")</f>
        <v>Serviços</v>
      </c>
      <c r="L18440" s="50" t="str">
        <f>VLOOKUP(K18440,'Base -Receita-Despesa'!$B:$AS,1,FALSE)</f>
        <v>Serviços</v>
      </c>
    </row>
    <row r="18441" spans="1:12" x14ac:dyDescent="0.3">
      <c r="A18441" s="82" t="str">
        <f t="shared" si="576"/>
        <v>2020</v>
      </c>
      <c r="B18441" s="260" t="s">
        <v>2228</v>
      </c>
      <c r="C18441" s="261" t="s">
        <v>138</v>
      </c>
      <c r="D18441" s="74" t="str">
        <f t="shared" si="577"/>
        <v>abr/2020</v>
      </c>
      <c r="E18441" s="264">
        <v>43944</v>
      </c>
      <c r="F18441" s="282" t="s">
        <v>5543</v>
      </c>
      <c r="G18441" s="282" t="s">
        <v>2229</v>
      </c>
      <c r="H18441" s="265" t="s">
        <v>4736</v>
      </c>
      <c r="I18441" s="265" t="s">
        <v>562</v>
      </c>
      <c r="J18441" s="265">
        <v>-453.86</v>
      </c>
      <c r="K18441" s="83" t="str">
        <f>IFERROR(IFERROR(VLOOKUP(I18441,'DE-PARA'!B:D,3,0),VLOOKUP(I18441,'DE-PARA'!C:D,2,0)),"NÃO ENCONTRADO")</f>
        <v>Outras Saídas</v>
      </c>
      <c r="L18441" s="50" t="str">
        <f>VLOOKUP(K18441,'Base -Receita-Despesa'!$B:$AS,1,FALSE)</f>
        <v>Outras Saídas</v>
      </c>
    </row>
    <row r="18442" spans="1:12" x14ac:dyDescent="0.3">
      <c r="A18442" s="82" t="str">
        <f t="shared" si="576"/>
        <v>2020</v>
      </c>
      <c r="B18442" s="260" t="s">
        <v>2228</v>
      </c>
      <c r="C18442" s="261" t="s">
        <v>138</v>
      </c>
      <c r="D18442" s="74" t="str">
        <f t="shared" si="577"/>
        <v>abr/2020</v>
      </c>
      <c r="E18442" s="264">
        <v>43944</v>
      </c>
      <c r="F18442" s="282" t="s">
        <v>5544</v>
      </c>
      <c r="G18442" s="282" t="s">
        <v>2229</v>
      </c>
      <c r="H18442" s="265" t="s">
        <v>180</v>
      </c>
      <c r="I18442" s="265" t="s">
        <v>181</v>
      </c>
      <c r="J18442" s="265">
        <v>-451.68</v>
      </c>
      <c r="K18442" s="83" t="str">
        <f>IFERROR(IFERROR(VLOOKUP(I18442,'DE-PARA'!B:D,3,0),VLOOKUP(I18442,'DE-PARA'!C:D,2,0)),"NÃO ENCONTRADO")</f>
        <v>Serviços</v>
      </c>
      <c r="L18442" s="50" t="str">
        <f>VLOOKUP(K18442,'Base -Receita-Despesa'!$B:$AS,1,FALSE)</f>
        <v>Serviços</v>
      </c>
    </row>
    <row r="18443" spans="1:12" x14ac:dyDescent="0.3">
      <c r="A18443" s="82" t="str">
        <f t="shared" si="576"/>
        <v>2020</v>
      </c>
      <c r="B18443" s="260" t="s">
        <v>2228</v>
      </c>
      <c r="C18443" s="261" t="s">
        <v>138</v>
      </c>
      <c r="D18443" s="74" t="str">
        <f t="shared" si="577"/>
        <v>abr/2020</v>
      </c>
      <c r="E18443" s="264">
        <v>43944</v>
      </c>
      <c r="F18443" s="282" t="s">
        <v>5544</v>
      </c>
      <c r="G18443" s="282" t="s">
        <v>2229</v>
      </c>
      <c r="H18443" s="265" t="s">
        <v>180</v>
      </c>
      <c r="I18443" s="265" t="s">
        <v>562</v>
      </c>
      <c r="J18443" s="265">
        <v>-136.27000000000001</v>
      </c>
      <c r="K18443" s="83" t="str">
        <f>IFERROR(IFERROR(VLOOKUP(I18443,'DE-PARA'!B:D,3,0),VLOOKUP(I18443,'DE-PARA'!C:D,2,0)),"NÃO ENCONTRADO")</f>
        <v>Outras Saídas</v>
      </c>
      <c r="L18443" s="50" t="str">
        <f>VLOOKUP(K18443,'Base -Receita-Despesa'!$B:$AS,1,FALSE)</f>
        <v>Outras Saídas</v>
      </c>
    </row>
    <row r="18444" spans="1:12" x14ac:dyDescent="0.3">
      <c r="A18444" s="82" t="str">
        <f t="shared" si="576"/>
        <v>2020</v>
      </c>
      <c r="B18444" s="260" t="s">
        <v>2228</v>
      </c>
      <c r="C18444" s="261" t="s">
        <v>138</v>
      </c>
      <c r="D18444" s="74" t="str">
        <f t="shared" si="577"/>
        <v>abr/2020</v>
      </c>
      <c r="E18444" s="264">
        <v>43944</v>
      </c>
      <c r="F18444" s="282" t="s">
        <v>5545</v>
      </c>
      <c r="G18444" s="282" t="s">
        <v>2229</v>
      </c>
      <c r="H18444" s="265" t="s">
        <v>180</v>
      </c>
      <c r="I18444" s="265" t="s">
        <v>181</v>
      </c>
      <c r="J18444" s="266">
        <v>-1015.61</v>
      </c>
      <c r="K18444" s="83" t="str">
        <f>IFERROR(IFERROR(VLOOKUP(I18444,'DE-PARA'!B:D,3,0),VLOOKUP(I18444,'DE-PARA'!C:D,2,0)),"NÃO ENCONTRADO")</f>
        <v>Serviços</v>
      </c>
      <c r="L18444" s="50" t="str">
        <f>VLOOKUP(K18444,'Base -Receita-Despesa'!$B:$AS,1,FALSE)</f>
        <v>Serviços</v>
      </c>
    </row>
    <row r="18445" spans="1:12" x14ac:dyDescent="0.3">
      <c r="A18445" s="82" t="str">
        <f t="shared" si="576"/>
        <v>2020</v>
      </c>
      <c r="B18445" s="260" t="s">
        <v>2228</v>
      </c>
      <c r="C18445" s="261" t="s">
        <v>138</v>
      </c>
      <c r="D18445" s="74" t="str">
        <f t="shared" si="577"/>
        <v>abr/2020</v>
      </c>
      <c r="E18445" s="264">
        <v>43944</v>
      </c>
      <c r="F18445" s="282" t="s">
        <v>5545</v>
      </c>
      <c r="G18445" s="282" t="s">
        <v>2229</v>
      </c>
      <c r="H18445" s="265" t="s">
        <v>180</v>
      </c>
      <c r="I18445" s="265" t="s">
        <v>562</v>
      </c>
      <c r="J18445" s="265">
        <v>-307.54000000000002</v>
      </c>
      <c r="K18445" s="83" t="str">
        <f>IFERROR(IFERROR(VLOOKUP(I18445,'DE-PARA'!B:D,3,0),VLOOKUP(I18445,'DE-PARA'!C:D,2,0)),"NÃO ENCONTRADO")</f>
        <v>Outras Saídas</v>
      </c>
      <c r="L18445" s="50" t="str">
        <f>VLOOKUP(K18445,'Base -Receita-Despesa'!$B:$AS,1,FALSE)</f>
        <v>Outras Saídas</v>
      </c>
    </row>
    <row r="18446" spans="1:12" x14ac:dyDescent="0.3">
      <c r="A18446" s="82" t="str">
        <f t="shared" si="576"/>
        <v>2020</v>
      </c>
      <c r="B18446" s="260" t="s">
        <v>2228</v>
      </c>
      <c r="C18446" s="261" t="s">
        <v>138</v>
      </c>
      <c r="D18446" s="74" t="str">
        <f t="shared" si="577"/>
        <v>abr/2020</v>
      </c>
      <c r="E18446" s="264">
        <v>43944</v>
      </c>
      <c r="F18446" s="282" t="s">
        <v>5546</v>
      </c>
      <c r="G18446" s="282" t="s">
        <v>2229</v>
      </c>
      <c r="H18446" s="265" t="s">
        <v>4768</v>
      </c>
      <c r="I18446" s="265" t="s">
        <v>118</v>
      </c>
      <c r="J18446" s="266">
        <v>-6083.84</v>
      </c>
      <c r="K18446" s="83" t="str">
        <f>IFERROR(IFERROR(VLOOKUP(I18446,'DE-PARA'!B:D,3,0),VLOOKUP(I18446,'DE-PARA'!C:D,2,0)),"NÃO ENCONTRADO")</f>
        <v>Serviços</v>
      </c>
      <c r="L18446" s="50" t="str">
        <f>VLOOKUP(K18446,'Base -Receita-Despesa'!$B:$AS,1,FALSE)</f>
        <v>Serviços</v>
      </c>
    </row>
    <row r="18447" spans="1:12" x14ac:dyDescent="0.3">
      <c r="A18447" s="82" t="str">
        <f t="shared" si="576"/>
        <v>2020</v>
      </c>
      <c r="B18447" s="260" t="s">
        <v>2228</v>
      </c>
      <c r="C18447" s="261" t="s">
        <v>138</v>
      </c>
      <c r="D18447" s="74" t="str">
        <f t="shared" si="577"/>
        <v>abr/2020</v>
      </c>
      <c r="E18447" s="264">
        <v>43944</v>
      </c>
      <c r="F18447" s="282" t="s">
        <v>5546</v>
      </c>
      <c r="G18447" s="282" t="s">
        <v>2229</v>
      </c>
      <c r="H18447" s="265" t="s">
        <v>4768</v>
      </c>
      <c r="I18447" s="265" t="s">
        <v>562</v>
      </c>
      <c r="J18447" s="266">
        <v>-1846.76</v>
      </c>
      <c r="K18447" s="83" t="str">
        <f>IFERROR(IFERROR(VLOOKUP(I18447,'DE-PARA'!B:D,3,0),VLOOKUP(I18447,'DE-PARA'!C:D,2,0)),"NÃO ENCONTRADO")</f>
        <v>Outras Saídas</v>
      </c>
      <c r="L18447" s="50" t="str">
        <f>VLOOKUP(K18447,'Base -Receita-Despesa'!$B:$AS,1,FALSE)</f>
        <v>Outras Saídas</v>
      </c>
    </row>
    <row r="18448" spans="1:12" x14ac:dyDescent="0.3">
      <c r="A18448" s="82" t="str">
        <f t="shared" si="576"/>
        <v>2020</v>
      </c>
      <c r="B18448" s="260" t="s">
        <v>2228</v>
      </c>
      <c r="C18448" s="261" t="s">
        <v>138</v>
      </c>
      <c r="D18448" s="74" t="str">
        <f t="shared" si="577"/>
        <v>abr/2020</v>
      </c>
      <c r="E18448" s="264">
        <v>43944</v>
      </c>
      <c r="F18448" s="282" t="s">
        <v>5547</v>
      </c>
      <c r="G18448" s="282" t="s">
        <v>2229</v>
      </c>
      <c r="H18448" s="265" t="s">
        <v>5461</v>
      </c>
      <c r="I18448" s="280" t="s">
        <v>2204</v>
      </c>
      <c r="J18448" s="265">
        <v>-93.1</v>
      </c>
      <c r="K18448" s="83" t="str">
        <f>IFERROR(IFERROR(VLOOKUP(I18448,'DE-PARA'!B:D,3,0),VLOOKUP(I18448,'DE-PARA'!C:D,2,0)),"NÃO ENCONTRADO")</f>
        <v>Serviços</v>
      </c>
      <c r="L18448" s="50" t="str">
        <f>VLOOKUP(K18448,'Base -Receita-Despesa'!$B:$AS,1,FALSE)</f>
        <v>Serviços</v>
      </c>
    </row>
    <row r="18449" spans="1:12" x14ac:dyDescent="0.3">
      <c r="A18449" s="82" t="str">
        <f t="shared" si="576"/>
        <v>2020</v>
      </c>
      <c r="B18449" s="260" t="s">
        <v>2228</v>
      </c>
      <c r="C18449" s="261" t="s">
        <v>138</v>
      </c>
      <c r="D18449" s="74" t="str">
        <f t="shared" si="577"/>
        <v>abr/2020</v>
      </c>
      <c r="E18449" s="264">
        <v>43944</v>
      </c>
      <c r="F18449" s="282" t="s">
        <v>5547</v>
      </c>
      <c r="G18449" s="282" t="s">
        <v>2229</v>
      </c>
      <c r="H18449" s="265" t="s">
        <v>5461</v>
      </c>
      <c r="I18449" s="265" t="s">
        <v>562</v>
      </c>
      <c r="J18449" s="265">
        <v>-27.38</v>
      </c>
      <c r="K18449" s="83" t="str">
        <f>IFERROR(IFERROR(VLOOKUP(I18449,'DE-PARA'!B:D,3,0),VLOOKUP(I18449,'DE-PARA'!C:D,2,0)),"NÃO ENCONTRADO")</f>
        <v>Outras Saídas</v>
      </c>
      <c r="L18449" s="50" t="str">
        <f>VLOOKUP(K18449,'Base -Receita-Despesa'!$B:$AS,1,FALSE)</f>
        <v>Outras Saídas</v>
      </c>
    </row>
    <row r="18450" spans="1:12" x14ac:dyDescent="0.3">
      <c r="A18450" s="82" t="str">
        <f t="shared" si="576"/>
        <v>2020</v>
      </c>
      <c r="B18450" s="260" t="s">
        <v>2228</v>
      </c>
      <c r="C18450" s="261" t="s">
        <v>138</v>
      </c>
      <c r="D18450" s="74" t="str">
        <f t="shared" si="577"/>
        <v>abr/2020</v>
      </c>
      <c r="E18450" s="264">
        <v>43944</v>
      </c>
      <c r="F18450" s="282" t="s">
        <v>5548</v>
      </c>
      <c r="G18450" s="282" t="s">
        <v>2229</v>
      </c>
      <c r="H18450" s="265" t="s">
        <v>4736</v>
      </c>
      <c r="I18450" s="265" t="s">
        <v>179</v>
      </c>
      <c r="J18450" s="266">
        <v>-1545.14</v>
      </c>
      <c r="K18450" s="83" t="str">
        <f>IFERROR(IFERROR(VLOOKUP(I18450,'DE-PARA'!B:D,3,0),VLOOKUP(I18450,'DE-PARA'!C:D,2,0)),"NÃO ENCONTRADO")</f>
        <v>Serviços</v>
      </c>
      <c r="L18450" s="50" t="str">
        <f>VLOOKUP(K18450,'Base -Receita-Despesa'!$B:$AS,1,FALSE)</f>
        <v>Serviços</v>
      </c>
    </row>
    <row r="18451" spans="1:12" x14ac:dyDescent="0.3">
      <c r="A18451" s="82" t="str">
        <f t="shared" si="576"/>
        <v>2020</v>
      </c>
      <c r="B18451" s="260" t="s">
        <v>2228</v>
      </c>
      <c r="C18451" s="261" t="s">
        <v>138</v>
      </c>
      <c r="D18451" s="74" t="str">
        <f t="shared" si="577"/>
        <v>abr/2020</v>
      </c>
      <c r="E18451" s="264">
        <v>43944</v>
      </c>
      <c r="F18451" s="282" t="s">
        <v>5548</v>
      </c>
      <c r="G18451" s="282" t="s">
        <v>2229</v>
      </c>
      <c r="H18451" s="265" t="s">
        <v>4736</v>
      </c>
      <c r="I18451" s="265" t="s">
        <v>562</v>
      </c>
      <c r="J18451" s="265">
        <v>-468.35</v>
      </c>
      <c r="K18451" s="83" t="str">
        <f>IFERROR(IFERROR(VLOOKUP(I18451,'DE-PARA'!B:D,3,0),VLOOKUP(I18451,'DE-PARA'!C:D,2,0)),"NÃO ENCONTRADO")</f>
        <v>Outras Saídas</v>
      </c>
      <c r="L18451" s="50" t="str">
        <f>VLOOKUP(K18451,'Base -Receita-Despesa'!$B:$AS,1,FALSE)</f>
        <v>Outras Saídas</v>
      </c>
    </row>
    <row r="18452" spans="1:12" x14ac:dyDescent="0.3">
      <c r="A18452" s="82" t="str">
        <f t="shared" si="576"/>
        <v>2020</v>
      </c>
      <c r="B18452" s="260" t="s">
        <v>2228</v>
      </c>
      <c r="C18452" s="261" t="s">
        <v>138</v>
      </c>
      <c r="D18452" s="74" t="str">
        <f t="shared" si="577"/>
        <v>abr/2020</v>
      </c>
      <c r="E18452" s="264">
        <v>43944</v>
      </c>
      <c r="F18452" s="282" t="s">
        <v>5420</v>
      </c>
      <c r="G18452" s="282" t="s">
        <v>2229</v>
      </c>
      <c r="H18452" s="265" t="s">
        <v>5549</v>
      </c>
      <c r="I18452" s="265" t="s">
        <v>194</v>
      </c>
      <c r="J18452" s="266">
        <v>-79363.17</v>
      </c>
      <c r="K18452" s="83" t="str">
        <f>IFERROR(IFERROR(VLOOKUP(I18452,'DE-PARA'!B:D,3,0),VLOOKUP(I18452,'DE-PARA'!C:D,2,0)),"NÃO ENCONTRADO")</f>
        <v>Encargos sobre Folha de Pagamento</v>
      </c>
      <c r="L18452" s="50" t="str">
        <f>VLOOKUP(K18452,'Base -Receita-Despesa'!$B:$AS,1,FALSE)</f>
        <v>Encargos sobre Folha de Pagamento</v>
      </c>
    </row>
    <row r="18453" spans="1:12" x14ac:dyDescent="0.3">
      <c r="A18453" s="82" t="str">
        <f t="shared" si="576"/>
        <v>2020</v>
      </c>
      <c r="B18453" s="260" t="s">
        <v>2228</v>
      </c>
      <c r="C18453" s="261" t="s">
        <v>138</v>
      </c>
      <c r="D18453" s="74" t="str">
        <f t="shared" si="577"/>
        <v>abr/2020</v>
      </c>
      <c r="E18453" s="264">
        <v>43944</v>
      </c>
      <c r="F18453" s="282" t="s">
        <v>5420</v>
      </c>
      <c r="G18453" s="282" t="s">
        <v>2229</v>
      </c>
      <c r="H18453" s="265" t="s">
        <v>5549</v>
      </c>
      <c r="I18453" s="265" t="s">
        <v>562</v>
      </c>
      <c r="J18453" s="266">
        <v>-19658.25</v>
      </c>
      <c r="K18453" s="83" t="str">
        <f>IFERROR(IFERROR(VLOOKUP(I18453,'DE-PARA'!B:D,3,0),VLOOKUP(I18453,'DE-PARA'!C:D,2,0)),"NÃO ENCONTRADO")</f>
        <v>Outras Saídas</v>
      </c>
      <c r="L18453" s="50" t="str">
        <f>VLOOKUP(K18453,'Base -Receita-Despesa'!$B:$AS,1,FALSE)</f>
        <v>Outras Saídas</v>
      </c>
    </row>
    <row r="18454" spans="1:12" x14ac:dyDescent="0.3">
      <c r="A18454" s="82" t="str">
        <f t="shared" si="576"/>
        <v>2020</v>
      </c>
      <c r="B18454" s="260" t="s">
        <v>2228</v>
      </c>
      <c r="C18454" s="261" t="s">
        <v>138</v>
      </c>
      <c r="D18454" s="74" t="str">
        <f t="shared" si="577"/>
        <v>abr/2020</v>
      </c>
      <c r="E18454" s="264">
        <v>43944</v>
      </c>
      <c r="F18454" s="282" t="s">
        <v>3915</v>
      </c>
      <c r="G18454" s="282" t="s">
        <v>2229</v>
      </c>
      <c r="H18454" s="265" t="s">
        <v>4736</v>
      </c>
      <c r="I18454" s="265" t="s">
        <v>188</v>
      </c>
      <c r="J18454" s="265">
        <v>-460.13</v>
      </c>
      <c r="K18454" s="83" t="str">
        <f>IFERROR(IFERROR(VLOOKUP(I18454,'DE-PARA'!B:D,3,0),VLOOKUP(I18454,'DE-PARA'!C:D,2,0)),"NÃO ENCONTRADO")</f>
        <v>Serviços</v>
      </c>
      <c r="L18454" s="50" t="str">
        <f>VLOOKUP(K18454,'Base -Receita-Despesa'!$B:$AS,1,FALSE)</f>
        <v>Serviços</v>
      </c>
    </row>
    <row r="18455" spans="1:12" x14ac:dyDescent="0.3">
      <c r="A18455" s="82" t="str">
        <f t="shared" si="576"/>
        <v>2020</v>
      </c>
      <c r="B18455" s="260" t="s">
        <v>2228</v>
      </c>
      <c r="C18455" s="261" t="s">
        <v>138</v>
      </c>
      <c r="D18455" s="74" t="str">
        <f t="shared" si="577"/>
        <v>abr/2020</v>
      </c>
      <c r="E18455" s="264">
        <v>43944</v>
      </c>
      <c r="F18455" s="282" t="s">
        <v>3915</v>
      </c>
      <c r="G18455" s="282" t="s">
        <v>2229</v>
      </c>
      <c r="H18455" s="265" t="s">
        <v>4736</v>
      </c>
      <c r="I18455" s="265" t="s">
        <v>562</v>
      </c>
      <c r="J18455" s="265">
        <v>-138.84</v>
      </c>
      <c r="K18455" s="83" t="str">
        <f>IFERROR(IFERROR(VLOOKUP(I18455,'DE-PARA'!B:D,3,0),VLOOKUP(I18455,'DE-PARA'!C:D,2,0)),"NÃO ENCONTRADO")</f>
        <v>Outras Saídas</v>
      </c>
      <c r="L18455" s="50" t="str">
        <f>VLOOKUP(K18455,'Base -Receita-Despesa'!$B:$AS,1,FALSE)</f>
        <v>Outras Saídas</v>
      </c>
    </row>
    <row r="18456" spans="1:12" x14ac:dyDescent="0.3">
      <c r="A18456" s="82" t="str">
        <f t="shared" si="576"/>
        <v>2020</v>
      </c>
      <c r="B18456" s="260" t="s">
        <v>2228</v>
      </c>
      <c r="C18456" s="261" t="s">
        <v>138</v>
      </c>
      <c r="D18456" s="74" t="str">
        <f t="shared" si="577"/>
        <v>abr/2020</v>
      </c>
      <c r="E18456" s="264">
        <v>43944</v>
      </c>
      <c r="F18456" s="282" t="s">
        <v>5420</v>
      </c>
      <c r="G18456" s="282" t="s">
        <v>2229</v>
      </c>
      <c r="H18456" s="265" t="s">
        <v>5550</v>
      </c>
      <c r="I18456" s="265" t="s">
        <v>194</v>
      </c>
      <c r="J18456" s="266">
        <v>-136850.47</v>
      </c>
      <c r="K18456" s="83" t="str">
        <f>IFERROR(IFERROR(VLOOKUP(I18456,'DE-PARA'!B:D,3,0),VLOOKUP(I18456,'DE-PARA'!C:D,2,0)),"NÃO ENCONTRADO")</f>
        <v>Encargos sobre Folha de Pagamento</v>
      </c>
      <c r="L18456" s="50" t="str">
        <f>VLOOKUP(K18456,'Base -Receita-Despesa'!$B:$AS,1,FALSE)</f>
        <v>Encargos sobre Folha de Pagamento</v>
      </c>
    </row>
    <row r="18457" spans="1:12" x14ac:dyDescent="0.3">
      <c r="A18457" s="82" t="str">
        <f t="shared" si="576"/>
        <v>2020</v>
      </c>
      <c r="B18457" s="260" t="s">
        <v>2228</v>
      </c>
      <c r="C18457" s="261" t="s">
        <v>138</v>
      </c>
      <c r="D18457" s="74" t="str">
        <f t="shared" si="577"/>
        <v>abr/2020</v>
      </c>
      <c r="E18457" s="264">
        <v>43944</v>
      </c>
      <c r="F18457" s="282" t="s">
        <v>5420</v>
      </c>
      <c r="G18457" s="282" t="s">
        <v>2229</v>
      </c>
      <c r="H18457" s="265" t="s">
        <v>5550</v>
      </c>
      <c r="I18457" s="265" t="s">
        <v>562</v>
      </c>
      <c r="J18457" s="266">
        <v>-33117.800000000003</v>
      </c>
      <c r="K18457" s="83" t="str">
        <f>IFERROR(IFERROR(VLOOKUP(I18457,'DE-PARA'!B:D,3,0),VLOOKUP(I18457,'DE-PARA'!C:D,2,0)),"NÃO ENCONTRADO")</f>
        <v>Outras Saídas</v>
      </c>
      <c r="L18457" s="50" t="str">
        <f>VLOOKUP(K18457,'Base -Receita-Despesa'!$B:$AS,1,FALSE)</f>
        <v>Outras Saídas</v>
      </c>
    </row>
    <row r="18458" spans="1:12" x14ac:dyDescent="0.3">
      <c r="A18458" s="82" t="str">
        <f t="shared" si="576"/>
        <v>2020</v>
      </c>
      <c r="B18458" s="260" t="s">
        <v>2228</v>
      </c>
      <c r="C18458" s="261" t="s">
        <v>138</v>
      </c>
      <c r="D18458" s="74" t="str">
        <f t="shared" si="577"/>
        <v>abr/2020</v>
      </c>
      <c r="E18458" s="264">
        <v>43944</v>
      </c>
      <c r="F18458" s="282" t="s">
        <v>5551</v>
      </c>
      <c r="G18458" s="282" t="s">
        <v>2229</v>
      </c>
      <c r="H18458" s="265" t="s">
        <v>4736</v>
      </c>
      <c r="I18458" s="265" t="s">
        <v>188</v>
      </c>
      <c r="J18458" s="265">
        <v>-767.97</v>
      </c>
      <c r="K18458" s="83" t="str">
        <f>IFERROR(IFERROR(VLOOKUP(I18458,'DE-PARA'!B:D,3,0),VLOOKUP(I18458,'DE-PARA'!C:D,2,0)),"NÃO ENCONTRADO")</f>
        <v>Serviços</v>
      </c>
      <c r="L18458" s="50" t="str">
        <f>VLOOKUP(K18458,'Base -Receita-Despesa'!$B:$AS,1,FALSE)</f>
        <v>Serviços</v>
      </c>
    </row>
    <row r="18459" spans="1:12" x14ac:dyDescent="0.3">
      <c r="A18459" s="82" t="str">
        <f t="shared" si="576"/>
        <v>2020</v>
      </c>
      <c r="B18459" s="260" t="s">
        <v>2228</v>
      </c>
      <c r="C18459" s="261" t="s">
        <v>138</v>
      </c>
      <c r="D18459" s="74" t="str">
        <f t="shared" si="577"/>
        <v>abr/2020</v>
      </c>
      <c r="E18459" s="264">
        <v>43944</v>
      </c>
      <c r="F18459" s="282" t="s">
        <v>5551</v>
      </c>
      <c r="G18459" s="282" t="s">
        <v>2229</v>
      </c>
      <c r="H18459" s="265" t="s">
        <v>4736</v>
      </c>
      <c r="I18459" s="265" t="s">
        <v>562</v>
      </c>
      <c r="J18459" s="265">
        <v>-232.33</v>
      </c>
      <c r="K18459" s="83" t="str">
        <f>IFERROR(IFERROR(VLOOKUP(I18459,'DE-PARA'!B:D,3,0),VLOOKUP(I18459,'DE-PARA'!C:D,2,0)),"NÃO ENCONTRADO")</f>
        <v>Outras Saídas</v>
      </c>
      <c r="L18459" s="50" t="str">
        <f>VLOOKUP(K18459,'Base -Receita-Despesa'!$B:$AS,1,FALSE)</f>
        <v>Outras Saídas</v>
      </c>
    </row>
    <row r="18460" spans="1:12" x14ac:dyDescent="0.3">
      <c r="A18460" s="82" t="str">
        <f t="shared" si="576"/>
        <v>2020</v>
      </c>
      <c r="B18460" s="260" t="s">
        <v>2228</v>
      </c>
      <c r="C18460" s="261" t="s">
        <v>138</v>
      </c>
      <c r="D18460" s="74" t="str">
        <f t="shared" si="577"/>
        <v>abr/2020</v>
      </c>
      <c r="E18460" s="264">
        <v>43944</v>
      </c>
      <c r="F18460" s="282" t="s">
        <v>5420</v>
      </c>
      <c r="G18460" s="282" t="s">
        <v>2229</v>
      </c>
      <c r="H18460" s="265" t="s">
        <v>5552</v>
      </c>
      <c r="I18460" s="265" t="s">
        <v>194</v>
      </c>
      <c r="J18460" s="266">
        <v>-98605.27</v>
      </c>
      <c r="K18460" s="83" t="str">
        <f>IFERROR(IFERROR(VLOOKUP(I18460,'DE-PARA'!B:D,3,0),VLOOKUP(I18460,'DE-PARA'!C:D,2,0)),"NÃO ENCONTRADO")</f>
        <v>Encargos sobre Folha de Pagamento</v>
      </c>
      <c r="L18460" s="50" t="str">
        <f>VLOOKUP(K18460,'Base -Receita-Despesa'!$B:$AS,1,FALSE)</f>
        <v>Encargos sobre Folha de Pagamento</v>
      </c>
    </row>
    <row r="18461" spans="1:12" x14ac:dyDescent="0.3">
      <c r="A18461" s="82" t="str">
        <f t="shared" si="576"/>
        <v>2020</v>
      </c>
      <c r="B18461" s="260" t="s">
        <v>2228</v>
      </c>
      <c r="C18461" s="261" t="s">
        <v>138</v>
      </c>
      <c r="D18461" s="74" t="str">
        <f t="shared" si="577"/>
        <v>abr/2020</v>
      </c>
      <c r="E18461" s="264">
        <v>43944</v>
      </c>
      <c r="F18461" s="282" t="s">
        <v>5420</v>
      </c>
      <c r="G18461" s="282" t="s">
        <v>2229</v>
      </c>
      <c r="H18461" s="265" t="s">
        <v>5552</v>
      </c>
      <c r="I18461" s="265" t="s">
        <v>562</v>
      </c>
      <c r="J18461" s="266">
        <v>-23369.439999999999</v>
      </c>
      <c r="K18461" s="83" t="str">
        <f>IFERROR(IFERROR(VLOOKUP(I18461,'DE-PARA'!B:D,3,0),VLOOKUP(I18461,'DE-PARA'!C:D,2,0)),"NÃO ENCONTRADO")</f>
        <v>Outras Saídas</v>
      </c>
      <c r="L18461" s="50" t="str">
        <f>VLOOKUP(K18461,'Base -Receita-Despesa'!$B:$AS,1,FALSE)</f>
        <v>Outras Saídas</v>
      </c>
    </row>
    <row r="18462" spans="1:12" x14ac:dyDescent="0.3">
      <c r="A18462" s="82" t="str">
        <f t="shared" si="576"/>
        <v>2020</v>
      </c>
      <c r="B18462" s="260" t="s">
        <v>2228</v>
      </c>
      <c r="C18462" s="261" t="s">
        <v>138</v>
      </c>
      <c r="D18462" s="74" t="str">
        <f t="shared" si="577"/>
        <v>abr/2020</v>
      </c>
      <c r="E18462" s="264">
        <v>43944</v>
      </c>
      <c r="F18462" s="282" t="s">
        <v>5553</v>
      </c>
      <c r="G18462" s="282" t="s">
        <v>2229</v>
      </c>
      <c r="H18462" s="265" t="s">
        <v>2370</v>
      </c>
      <c r="I18462" s="265" t="s">
        <v>194</v>
      </c>
      <c r="J18462" s="265">
        <v>-184.9</v>
      </c>
      <c r="K18462" s="83" t="str">
        <f>IFERROR(IFERROR(VLOOKUP(I18462,'DE-PARA'!B:D,3,0),VLOOKUP(I18462,'DE-PARA'!C:D,2,0)),"NÃO ENCONTRADO")</f>
        <v>Encargos sobre Folha de Pagamento</v>
      </c>
      <c r="L18462" s="50" t="str">
        <f>VLOOKUP(K18462,'Base -Receita-Despesa'!$B:$AS,1,FALSE)</f>
        <v>Encargos sobre Folha de Pagamento</v>
      </c>
    </row>
    <row r="18463" spans="1:12" x14ac:dyDescent="0.3">
      <c r="A18463" s="82" t="str">
        <f t="shared" si="576"/>
        <v>2020</v>
      </c>
      <c r="B18463" s="260" t="s">
        <v>2228</v>
      </c>
      <c r="C18463" s="261" t="s">
        <v>138</v>
      </c>
      <c r="D18463" s="74" t="str">
        <f t="shared" si="577"/>
        <v>abr/2020</v>
      </c>
      <c r="E18463" s="264">
        <v>43944</v>
      </c>
      <c r="F18463" s="282" t="s">
        <v>5553</v>
      </c>
      <c r="G18463" s="282" t="s">
        <v>2229</v>
      </c>
      <c r="H18463" s="265" t="s">
        <v>2370</v>
      </c>
      <c r="I18463" s="265" t="s">
        <v>562</v>
      </c>
      <c r="J18463" s="265">
        <v>-45.79</v>
      </c>
      <c r="K18463" s="83" t="str">
        <f>IFERROR(IFERROR(VLOOKUP(I18463,'DE-PARA'!B:D,3,0),VLOOKUP(I18463,'DE-PARA'!C:D,2,0)),"NÃO ENCONTRADO")</f>
        <v>Outras Saídas</v>
      </c>
      <c r="L18463" s="50" t="str">
        <f>VLOOKUP(K18463,'Base -Receita-Despesa'!$B:$AS,1,FALSE)</f>
        <v>Outras Saídas</v>
      </c>
    </row>
    <row r="18464" spans="1:12" x14ac:dyDescent="0.3">
      <c r="A18464" s="82" t="str">
        <f t="shared" si="576"/>
        <v>2020</v>
      </c>
      <c r="B18464" s="260" t="s">
        <v>2228</v>
      </c>
      <c r="C18464" s="261" t="s">
        <v>138</v>
      </c>
      <c r="D18464" s="74" t="str">
        <f t="shared" si="577"/>
        <v>abr/2020</v>
      </c>
      <c r="E18464" s="264">
        <v>43944</v>
      </c>
      <c r="F18464" s="282" t="s">
        <v>5418</v>
      </c>
      <c r="G18464" s="282" t="s">
        <v>2229</v>
      </c>
      <c r="H18464" s="265" t="s">
        <v>5554</v>
      </c>
      <c r="I18464" s="265" t="s">
        <v>194</v>
      </c>
      <c r="J18464" s="266">
        <v>-21256.87</v>
      </c>
      <c r="K18464" s="83" t="str">
        <f>IFERROR(IFERROR(VLOOKUP(I18464,'DE-PARA'!B:D,3,0),VLOOKUP(I18464,'DE-PARA'!C:D,2,0)),"NÃO ENCONTRADO")</f>
        <v>Encargos sobre Folha de Pagamento</v>
      </c>
      <c r="L18464" s="50" t="str">
        <f>VLOOKUP(K18464,'Base -Receita-Despesa'!$B:$AS,1,FALSE)</f>
        <v>Encargos sobre Folha de Pagamento</v>
      </c>
    </row>
    <row r="18465" spans="1:12" x14ac:dyDescent="0.3">
      <c r="A18465" s="82" t="str">
        <f t="shared" si="576"/>
        <v>2020</v>
      </c>
      <c r="B18465" s="260" t="s">
        <v>2228</v>
      </c>
      <c r="C18465" s="261" t="s">
        <v>138</v>
      </c>
      <c r="D18465" s="74" t="str">
        <f t="shared" si="577"/>
        <v>abr/2020</v>
      </c>
      <c r="E18465" s="264">
        <v>43944</v>
      </c>
      <c r="F18465" s="282" t="s">
        <v>5418</v>
      </c>
      <c r="G18465" s="282" t="s">
        <v>2229</v>
      </c>
      <c r="H18465" s="265" t="s">
        <v>5554</v>
      </c>
      <c r="I18465" s="265" t="s">
        <v>562</v>
      </c>
      <c r="J18465" s="266">
        <v>-5265.32</v>
      </c>
      <c r="K18465" s="83" t="str">
        <f>IFERROR(IFERROR(VLOOKUP(I18465,'DE-PARA'!B:D,3,0),VLOOKUP(I18465,'DE-PARA'!C:D,2,0)),"NÃO ENCONTRADO")</f>
        <v>Outras Saídas</v>
      </c>
      <c r="L18465" s="50" t="str">
        <f>VLOOKUP(K18465,'Base -Receita-Despesa'!$B:$AS,1,FALSE)</f>
        <v>Outras Saídas</v>
      </c>
    </row>
    <row r="18466" spans="1:12" x14ac:dyDescent="0.3">
      <c r="A18466" s="82" t="str">
        <f t="shared" si="576"/>
        <v>2020</v>
      </c>
      <c r="B18466" s="260" t="s">
        <v>2228</v>
      </c>
      <c r="C18466" s="261" t="s">
        <v>138</v>
      </c>
      <c r="D18466" s="74" t="str">
        <f t="shared" si="577"/>
        <v>abr/2020</v>
      </c>
      <c r="E18466" s="264">
        <v>43944</v>
      </c>
      <c r="F18466" s="282" t="s">
        <v>5418</v>
      </c>
      <c r="G18466" s="282" t="s">
        <v>2229</v>
      </c>
      <c r="H18466" s="265" t="s">
        <v>5555</v>
      </c>
      <c r="I18466" s="265" t="s">
        <v>194</v>
      </c>
      <c r="J18466" s="266">
        <v>-20566.09</v>
      </c>
      <c r="K18466" s="83" t="str">
        <f>IFERROR(IFERROR(VLOOKUP(I18466,'DE-PARA'!B:D,3,0),VLOOKUP(I18466,'DE-PARA'!C:D,2,0)),"NÃO ENCONTRADO")</f>
        <v>Encargos sobre Folha de Pagamento</v>
      </c>
      <c r="L18466" s="50" t="str">
        <f>VLOOKUP(K18466,'Base -Receita-Despesa'!$B:$AS,1,FALSE)</f>
        <v>Encargos sobre Folha de Pagamento</v>
      </c>
    </row>
    <row r="18467" spans="1:12" x14ac:dyDescent="0.3">
      <c r="A18467" s="82" t="str">
        <f t="shared" si="576"/>
        <v>2020</v>
      </c>
      <c r="B18467" s="260" t="s">
        <v>2228</v>
      </c>
      <c r="C18467" s="261" t="s">
        <v>138</v>
      </c>
      <c r="D18467" s="74" t="str">
        <f t="shared" si="577"/>
        <v>abr/2020</v>
      </c>
      <c r="E18467" s="264">
        <v>43944</v>
      </c>
      <c r="F18467" s="282" t="s">
        <v>5418</v>
      </c>
      <c r="G18467" s="282" t="s">
        <v>2229</v>
      </c>
      <c r="H18467" s="265" t="s">
        <v>5555</v>
      </c>
      <c r="I18467" s="265" t="s">
        <v>562</v>
      </c>
      <c r="J18467" s="266">
        <v>-4976.9799999999996</v>
      </c>
      <c r="K18467" s="83" t="str">
        <f>IFERROR(IFERROR(VLOOKUP(I18467,'DE-PARA'!B:D,3,0),VLOOKUP(I18467,'DE-PARA'!C:D,2,0)),"NÃO ENCONTRADO")</f>
        <v>Outras Saídas</v>
      </c>
      <c r="L18467" s="50" t="str">
        <f>VLOOKUP(K18467,'Base -Receita-Despesa'!$B:$AS,1,FALSE)</f>
        <v>Outras Saídas</v>
      </c>
    </row>
    <row r="18468" spans="1:12" x14ac:dyDescent="0.3">
      <c r="A18468" s="82" t="str">
        <f t="shared" si="576"/>
        <v>2020</v>
      </c>
      <c r="B18468" s="260" t="s">
        <v>2228</v>
      </c>
      <c r="C18468" s="261" t="s">
        <v>138</v>
      </c>
      <c r="D18468" s="74" t="str">
        <f t="shared" si="577"/>
        <v>abr/2020</v>
      </c>
      <c r="E18468" s="264">
        <v>43944</v>
      </c>
      <c r="F18468" s="282" t="s">
        <v>5418</v>
      </c>
      <c r="G18468" s="282" t="s">
        <v>2229</v>
      </c>
      <c r="H18468" s="265" t="s">
        <v>5556</v>
      </c>
      <c r="I18468" s="265" t="s">
        <v>194</v>
      </c>
      <c r="J18468" s="266">
        <v>-21090.45</v>
      </c>
      <c r="K18468" s="83" t="str">
        <f>IFERROR(IFERROR(VLOOKUP(I18468,'DE-PARA'!B:D,3,0),VLOOKUP(I18468,'DE-PARA'!C:D,2,0)),"NÃO ENCONTRADO")</f>
        <v>Encargos sobre Folha de Pagamento</v>
      </c>
      <c r="L18468" s="50" t="str">
        <f>VLOOKUP(K18468,'Base -Receita-Despesa'!$B:$AS,1,FALSE)</f>
        <v>Encargos sobre Folha de Pagamento</v>
      </c>
    </row>
    <row r="18469" spans="1:12" x14ac:dyDescent="0.3">
      <c r="A18469" s="82" t="str">
        <f t="shared" si="576"/>
        <v>2020</v>
      </c>
      <c r="B18469" s="260" t="s">
        <v>2228</v>
      </c>
      <c r="C18469" s="261" t="s">
        <v>138</v>
      </c>
      <c r="D18469" s="74" t="str">
        <f t="shared" si="577"/>
        <v>abr/2020</v>
      </c>
      <c r="E18469" s="264">
        <v>43944</v>
      </c>
      <c r="F18469" s="282" t="s">
        <v>5418</v>
      </c>
      <c r="G18469" s="282" t="s">
        <v>2229</v>
      </c>
      <c r="H18469" s="265" t="s">
        <v>5556</v>
      </c>
      <c r="I18469" s="265" t="s">
        <v>562</v>
      </c>
      <c r="J18469" s="266">
        <v>-4998.43</v>
      </c>
      <c r="K18469" s="83" t="str">
        <f>IFERROR(IFERROR(VLOOKUP(I18469,'DE-PARA'!B:D,3,0),VLOOKUP(I18469,'DE-PARA'!C:D,2,0)),"NÃO ENCONTRADO")</f>
        <v>Outras Saídas</v>
      </c>
      <c r="L18469" s="50" t="str">
        <f>VLOOKUP(K18469,'Base -Receita-Despesa'!$B:$AS,1,FALSE)</f>
        <v>Outras Saídas</v>
      </c>
    </row>
    <row r="18470" spans="1:12" x14ac:dyDescent="0.3">
      <c r="A18470" s="82" t="str">
        <f t="shared" si="576"/>
        <v>2020</v>
      </c>
      <c r="B18470" s="260" t="s">
        <v>2228</v>
      </c>
      <c r="C18470" s="261" t="s">
        <v>138</v>
      </c>
      <c r="D18470" s="74" t="str">
        <f t="shared" si="577"/>
        <v>abr/2020</v>
      </c>
      <c r="E18470" s="264">
        <v>43944</v>
      </c>
      <c r="F18470" s="282" t="s">
        <v>5557</v>
      </c>
      <c r="G18470" s="282" t="s">
        <v>2229</v>
      </c>
      <c r="H18470" s="265" t="s">
        <v>4768</v>
      </c>
      <c r="I18470" s="265" t="s">
        <v>118</v>
      </c>
      <c r="J18470" s="265">
        <v>-424.32</v>
      </c>
      <c r="K18470" s="83" t="str">
        <f>IFERROR(IFERROR(VLOOKUP(I18470,'DE-PARA'!B:D,3,0),VLOOKUP(I18470,'DE-PARA'!C:D,2,0)),"NÃO ENCONTRADO")</f>
        <v>Serviços</v>
      </c>
      <c r="L18470" s="50" t="str">
        <f>VLOOKUP(K18470,'Base -Receita-Despesa'!$B:$AS,1,FALSE)</f>
        <v>Serviços</v>
      </c>
    </row>
    <row r="18471" spans="1:12" x14ac:dyDescent="0.3">
      <c r="A18471" s="82" t="str">
        <f t="shared" si="576"/>
        <v>2020</v>
      </c>
      <c r="B18471" s="260" t="s">
        <v>2228</v>
      </c>
      <c r="C18471" s="261" t="s">
        <v>138</v>
      </c>
      <c r="D18471" s="74" t="str">
        <f t="shared" si="577"/>
        <v>abr/2020</v>
      </c>
      <c r="E18471" s="264">
        <v>43944</v>
      </c>
      <c r="F18471" s="282" t="s">
        <v>5557</v>
      </c>
      <c r="G18471" s="282" t="s">
        <v>2229</v>
      </c>
      <c r="H18471" s="265" t="s">
        <v>4768</v>
      </c>
      <c r="I18471" s="265" t="s">
        <v>562</v>
      </c>
      <c r="J18471" s="265">
        <v>-136.81</v>
      </c>
      <c r="K18471" s="83" t="str">
        <f>IFERROR(IFERROR(VLOOKUP(I18471,'DE-PARA'!B:D,3,0),VLOOKUP(I18471,'DE-PARA'!C:D,2,0)),"NÃO ENCONTRADO")</f>
        <v>Outras Saídas</v>
      </c>
      <c r="L18471" s="50" t="str">
        <f>VLOOKUP(K18471,'Base -Receita-Despesa'!$B:$AS,1,FALSE)</f>
        <v>Outras Saídas</v>
      </c>
    </row>
    <row r="18472" spans="1:12" x14ac:dyDescent="0.3">
      <c r="A18472" s="82" t="str">
        <f t="shared" si="576"/>
        <v>2020</v>
      </c>
      <c r="B18472" s="260" t="s">
        <v>2228</v>
      </c>
      <c r="C18472" s="261" t="s">
        <v>138</v>
      </c>
      <c r="D18472" s="74" t="str">
        <f t="shared" si="577"/>
        <v>abr/2020</v>
      </c>
      <c r="E18472" s="264">
        <v>43944</v>
      </c>
      <c r="F18472" s="282" t="s">
        <v>3237</v>
      </c>
      <c r="G18472" s="282" t="s">
        <v>2229</v>
      </c>
      <c r="H18472" s="265" t="s">
        <v>4736</v>
      </c>
      <c r="I18472" s="265" t="s">
        <v>179</v>
      </c>
      <c r="J18472" s="266">
        <v>-1545.14</v>
      </c>
      <c r="K18472" s="83" t="str">
        <f>IFERROR(IFERROR(VLOOKUP(I18472,'DE-PARA'!B:D,3,0),VLOOKUP(I18472,'DE-PARA'!C:D,2,0)),"NÃO ENCONTRADO")</f>
        <v>Serviços</v>
      </c>
      <c r="L18472" s="50" t="str">
        <f>VLOOKUP(K18472,'Base -Receita-Despesa'!$B:$AS,1,FALSE)</f>
        <v>Serviços</v>
      </c>
    </row>
    <row r="18473" spans="1:12" x14ac:dyDescent="0.3">
      <c r="A18473" s="82" t="str">
        <f t="shared" si="576"/>
        <v>2020</v>
      </c>
      <c r="B18473" s="260" t="s">
        <v>2228</v>
      </c>
      <c r="C18473" s="261" t="s">
        <v>138</v>
      </c>
      <c r="D18473" s="74" t="str">
        <f t="shared" si="577"/>
        <v>abr/2020</v>
      </c>
      <c r="E18473" s="264">
        <v>43944</v>
      </c>
      <c r="F18473" s="282" t="s">
        <v>3237</v>
      </c>
      <c r="G18473" s="282" t="s">
        <v>2229</v>
      </c>
      <c r="H18473" s="265" t="s">
        <v>4736</v>
      </c>
      <c r="I18473" s="265" t="s">
        <v>562</v>
      </c>
      <c r="J18473" s="265">
        <v>-437.97</v>
      </c>
      <c r="K18473" s="83" t="str">
        <f>IFERROR(IFERROR(VLOOKUP(I18473,'DE-PARA'!B:D,3,0),VLOOKUP(I18473,'DE-PARA'!C:D,2,0)),"NÃO ENCONTRADO")</f>
        <v>Outras Saídas</v>
      </c>
      <c r="L18473" s="50" t="str">
        <f>VLOOKUP(K18473,'Base -Receita-Despesa'!$B:$AS,1,FALSE)</f>
        <v>Outras Saídas</v>
      </c>
    </row>
    <row r="18474" spans="1:12" x14ac:dyDescent="0.3">
      <c r="A18474" s="82" t="str">
        <f t="shared" ref="A18474:A18537" si="578">IF(K18474="NÃO ENCONTRADO",0,RIGHT(D18474,4))</f>
        <v>2020</v>
      </c>
      <c r="B18474" s="260" t="s">
        <v>2228</v>
      </c>
      <c r="C18474" s="261" t="s">
        <v>138</v>
      </c>
      <c r="D18474" s="74" t="str">
        <f t="shared" si="577"/>
        <v>abr/2020</v>
      </c>
      <c r="E18474" s="264">
        <v>43944</v>
      </c>
      <c r="F18474" s="282" t="s">
        <v>5558</v>
      </c>
      <c r="G18474" s="282" t="s">
        <v>2229</v>
      </c>
      <c r="H18474" s="265" t="s">
        <v>4768</v>
      </c>
      <c r="I18474" s="265" t="s">
        <v>118</v>
      </c>
      <c r="J18474" s="266">
        <v>-6083.84</v>
      </c>
      <c r="K18474" s="83" t="str">
        <f>IFERROR(IFERROR(VLOOKUP(I18474,'DE-PARA'!B:D,3,0),VLOOKUP(I18474,'DE-PARA'!C:D,2,0)),"NÃO ENCONTRADO")</f>
        <v>Serviços</v>
      </c>
      <c r="L18474" s="50" t="str">
        <f>VLOOKUP(K18474,'Base -Receita-Despesa'!$B:$AS,1,FALSE)</f>
        <v>Serviços</v>
      </c>
    </row>
    <row r="18475" spans="1:12" x14ac:dyDescent="0.3">
      <c r="A18475" s="82" t="str">
        <f t="shared" si="578"/>
        <v>2020</v>
      </c>
      <c r="B18475" s="260" t="s">
        <v>2228</v>
      </c>
      <c r="C18475" s="261" t="s">
        <v>138</v>
      </c>
      <c r="D18475" s="74" t="str">
        <f t="shared" si="577"/>
        <v>abr/2020</v>
      </c>
      <c r="E18475" s="264">
        <v>43944</v>
      </c>
      <c r="F18475" s="282" t="s">
        <v>5558</v>
      </c>
      <c r="G18475" s="282" t="s">
        <v>2229</v>
      </c>
      <c r="H18475" s="265" t="s">
        <v>4768</v>
      </c>
      <c r="I18475" s="265" t="s">
        <v>562</v>
      </c>
      <c r="J18475" s="266">
        <v>-1726.96</v>
      </c>
      <c r="K18475" s="83" t="str">
        <f>IFERROR(IFERROR(VLOOKUP(I18475,'DE-PARA'!B:D,3,0),VLOOKUP(I18475,'DE-PARA'!C:D,2,0)),"NÃO ENCONTRADO")</f>
        <v>Outras Saídas</v>
      </c>
      <c r="L18475" s="50" t="str">
        <f>VLOOKUP(K18475,'Base -Receita-Despesa'!$B:$AS,1,FALSE)</f>
        <v>Outras Saídas</v>
      </c>
    </row>
    <row r="18476" spans="1:12" x14ac:dyDescent="0.3">
      <c r="A18476" s="82" t="str">
        <f t="shared" si="578"/>
        <v>2020</v>
      </c>
      <c r="B18476" s="260" t="s">
        <v>2228</v>
      </c>
      <c r="C18476" s="261" t="s">
        <v>138</v>
      </c>
      <c r="D18476" s="74" t="str">
        <f t="shared" si="577"/>
        <v>abr/2020</v>
      </c>
      <c r="E18476" s="264">
        <v>43944</v>
      </c>
      <c r="F18476" s="282" t="s">
        <v>5559</v>
      </c>
      <c r="G18476" s="282" t="s">
        <v>2229</v>
      </c>
      <c r="H18476" s="265" t="s">
        <v>180</v>
      </c>
      <c r="I18476" s="265" t="s">
        <v>181</v>
      </c>
      <c r="J18476" s="266">
        <v>-1015.61</v>
      </c>
      <c r="K18476" s="83" t="str">
        <f>IFERROR(IFERROR(VLOOKUP(I18476,'DE-PARA'!B:D,3,0),VLOOKUP(I18476,'DE-PARA'!C:D,2,0)),"NÃO ENCONTRADO")</f>
        <v>Serviços</v>
      </c>
      <c r="L18476" s="50" t="str">
        <f>VLOOKUP(K18476,'Base -Receita-Despesa'!$B:$AS,1,FALSE)</f>
        <v>Serviços</v>
      </c>
    </row>
    <row r="18477" spans="1:12" x14ac:dyDescent="0.3">
      <c r="A18477" s="82" t="str">
        <f t="shared" si="578"/>
        <v>2020</v>
      </c>
      <c r="B18477" s="260" t="s">
        <v>2228</v>
      </c>
      <c r="C18477" s="261" t="s">
        <v>138</v>
      </c>
      <c r="D18477" s="74" t="str">
        <f t="shared" si="577"/>
        <v>abr/2020</v>
      </c>
      <c r="E18477" s="264">
        <v>43944</v>
      </c>
      <c r="F18477" s="282" t="s">
        <v>5559</v>
      </c>
      <c r="G18477" s="282" t="s">
        <v>2229</v>
      </c>
      <c r="H18477" s="265" t="s">
        <v>180</v>
      </c>
      <c r="I18477" s="265" t="s">
        <v>562</v>
      </c>
      <c r="J18477" s="265">
        <v>-287.58999999999997</v>
      </c>
      <c r="K18477" s="83" t="str">
        <f>IFERROR(IFERROR(VLOOKUP(I18477,'DE-PARA'!B:D,3,0),VLOOKUP(I18477,'DE-PARA'!C:D,2,0)),"NÃO ENCONTRADO")</f>
        <v>Outras Saídas</v>
      </c>
      <c r="L18477" s="50" t="str">
        <f>VLOOKUP(K18477,'Base -Receita-Despesa'!$B:$AS,1,FALSE)</f>
        <v>Outras Saídas</v>
      </c>
    </row>
    <row r="18478" spans="1:12" x14ac:dyDescent="0.3">
      <c r="A18478" s="82" t="str">
        <f t="shared" si="578"/>
        <v>2020</v>
      </c>
      <c r="B18478" s="260" t="s">
        <v>2228</v>
      </c>
      <c r="C18478" s="261" t="s">
        <v>138</v>
      </c>
      <c r="D18478" s="74" t="str">
        <f t="shared" si="577"/>
        <v>abr/2020</v>
      </c>
      <c r="E18478" s="264">
        <v>43944</v>
      </c>
      <c r="F18478" s="282" t="s">
        <v>5560</v>
      </c>
      <c r="G18478" s="282" t="s">
        <v>2229</v>
      </c>
      <c r="H18478" s="265" t="s">
        <v>180</v>
      </c>
      <c r="I18478" s="265" t="s">
        <v>181</v>
      </c>
      <c r="J18478" s="265">
        <v>-451.68</v>
      </c>
      <c r="K18478" s="83" t="str">
        <f>IFERROR(IFERROR(VLOOKUP(I18478,'DE-PARA'!B:D,3,0),VLOOKUP(I18478,'DE-PARA'!C:D,2,0)),"NÃO ENCONTRADO")</f>
        <v>Serviços</v>
      </c>
      <c r="L18478" s="50" t="str">
        <f>VLOOKUP(K18478,'Base -Receita-Despesa'!$B:$AS,1,FALSE)</f>
        <v>Serviços</v>
      </c>
    </row>
    <row r="18479" spans="1:12" x14ac:dyDescent="0.3">
      <c r="A18479" s="82" t="str">
        <f t="shared" si="578"/>
        <v>2020</v>
      </c>
      <c r="B18479" s="260" t="s">
        <v>2228</v>
      </c>
      <c r="C18479" s="261" t="s">
        <v>138</v>
      </c>
      <c r="D18479" s="74" t="str">
        <f t="shared" si="577"/>
        <v>abr/2020</v>
      </c>
      <c r="E18479" s="264">
        <v>43944</v>
      </c>
      <c r="F18479" s="282" t="s">
        <v>5560</v>
      </c>
      <c r="G18479" s="282" t="s">
        <v>2229</v>
      </c>
      <c r="H18479" s="265" t="s">
        <v>180</v>
      </c>
      <c r="I18479" s="265" t="s">
        <v>562</v>
      </c>
      <c r="J18479" s="265">
        <v>-127.43</v>
      </c>
      <c r="K18479" s="83" t="str">
        <f>IFERROR(IFERROR(VLOOKUP(I18479,'DE-PARA'!B:D,3,0),VLOOKUP(I18479,'DE-PARA'!C:D,2,0)),"NÃO ENCONTRADO")</f>
        <v>Outras Saídas</v>
      </c>
      <c r="L18479" s="50" t="str">
        <f>VLOOKUP(K18479,'Base -Receita-Despesa'!$B:$AS,1,FALSE)</f>
        <v>Outras Saídas</v>
      </c>
    </row>
    <row r="18480" spans="1:12" x14ac:dyDescent="0.3">
      <c r="A18480" s="82" t="str">
        <f t="shared" si="578"/>
        <v>2020</v>
      </c>
      <c r="B18480" s="260" t="s">
        <v>2228</v>
      </c>
      <c r="C18480" s="261" t="s">
        <v>138</v>
      </c>
      <c r="D18480" s="74" t="str">
        <f t="shared" si="577"/>
        <v>abr/2020</v>
      </c>
      <c r="E18480" s="264">
        <v>43944</v>
      </c>
      <c r="F18480" s="282" t="s">
        <v>5521</v>
      </c>
      <c r="G18480" s="282" t="s">
        <v>2229</v>
      </c>
      <c r="H18480" s="265" t="s">
        <v>4736</v>
      </c>
      <c r="I18480" s="265" t="s">
        <v>5519</v>
      </c>
      <c r="J18480" s="266">
        <v>-7308.55</v>
      </c>
      <c r="K18480" s="83" t="str">
        <f>IFERROR(IFERROR(VLOOKUP(I18480,'DE-PARA'!B:D,3,0),VLOOKUP(I18480,'DE-PARA'!C:D,2,0)),"NÃO ENCONTRADO")</f>
        <v>Encargos sobre Folha de Pagamento</v>
      </c>
      <c r="L18480" s="50" t="str">
        <f>VLOOKUP(K18480,'Base -Receita-Despesa'!$B:$AS,1,FALSE)</f>
        <v>Encargos sobre Folha de Pagamento</v>
      </c>
    </row>
    <row r="18481" spans="1:12" x14ac:dyDescent="0.3">
      <c r="A18481" s="82" t="str">
        <f t="shared" si="578"/>
        <v>2020</v>
      </c>
      <c r="B18481" s="260" t="s">
        <v>2228</v>
      </c>
      <c r="C18481" s="261" t="s">
        <v>138</v>
      </c>
      <c r="D18481" s="74" t="str">
        <f t="shared" si="577"/>
        <v>abr/2020</v>
      </c>
      <c r="E18481" s="264">
        <v>43944</v>
      </c>
      <c r="F18481" s="282" t="s">
        <v>5521</v>
      </c>
      <c r="G18481" s="282" t="s">
        <v>2229</v>
      </c>
      <c r="H18481" s="265" t="s">
        <v>4736</v>
      </c>
      <c r="I18481" s="265" t="s">
        <v>562</v>
      </c>
      <c r="J18481" s="266">
        <v>-1810.32</v>
      </c>
      <c r="K18481" s="83" t="str">
        <f>IFERROR(IFERROR(VLOOKUP(I18481,'DE-PARA'!B:D,3,0),VLOOKUP(I18481,'DE-PARA'!C:D,2,0)),"NÃO ENCONTRADO")</f>
        <v>Outras Saídas</v>
      </c>
      <c r="L18481" s="50" t="str">
        <f>VLOOKUP(K18481,'Base -Receita-Despesa'!$B:$AS,1,FALSE)</f>
        <v>Outras Saídas</v>
      </c>
    </row>
    <row r="18482" spans="1:12" x14ac:dyDescent="0.3">
      <c r="A18482" s="82" t="str">
        <f t="shared" si="578"/>
        <v>2020</v>
      </c>
      <c r="B18482" s="260" t="s">
        <v>2228</v>
      </c>
      <c r="C18482" s="261" t="s">
        <v>138</v>
      </c>
      <c r="D18482" s="74" t="str">
        <f t="shared" si="577"/>
        <v>abr/2020</v>
      </c>
      <c r="E18482" s="264">
        <v>43944</v>
      </c>
      <c r="F18482" s="282" t="s">
        <v>5521</v>
      </c>
      <c r="G18482" s="282" t="s">
        <v>2229</v>
      </c>
      <c r="H18482" s="265" t="s">
        <v>4753</v>
      </c>
      <c r="I18482" s="265" t="s">
        <v>5519</v>
      </c>
      <c r="J18482" s="266">
        <v>-58884.69</v>
      </c>
      <c r="K18482" s="83" t="str">
        <f>IFERROR(IFERROR(VLOOKUP(I18482,'DE-PARA'!B:D,3,0),VLOOKUP(I18482,'DE-PARA'!C:D,2,0)),"NÃO ENCONTRADO")</f>
        <v>Encargos sobre Folha de Pagamento</v>
      </c>
      <c r="L18482" s="50" t="str">
        <f>VLOOKUP(K18482,'Base -Receita-Despesa'!$B:$AS,1,FALSE)</f>
        <v>Encargos sobre Folha de Pagamento</v>
      </c>
    </row>
    <row r="18483" spans="1:12" x14ac:dyDescent="0.3">
      <c r="A18483" s="82" t="str">
        <f t="shared" si="578"/>
        <v>2020</v>
      </c>
      <c r="B18483" s="260" t="s">
        <v>2228</v>
      </c>
      <c r="C18483" s="261" t="s">
        <v>138</v>
      </c>
      <c r="D18483" s="74" t="str">
        <f t="shared" si="577"/>
        <v>abr/2020</v>
      </c>
      <c r="E18483" s="264">
        <v>43944</v>
      </c>
      <c r="F18483" s="282" t="s">
        <v>5521</v>
      </c>
      <c r="G18483" s="282" t="s">
        <v>2229</v>
      </c>
      <c r="H18483" s="265" t="s">
        <v>4753</v>
      </c>
      <c r="I18483" s="265" t="s">
        <v>562</v>
      </c>
      <c r="J18483" s="266">
        <v>-14585.72</v>
      </c>
      <c r="K18483" s="83" t="str">
        <f>IFERROR(IFERROR(VLOOKUP(I18483,'DE-PARA'!B:D,3,0),VLOOKUP(I18483,'DE-PARA'!C:D,2,0)),"NÃO ENCONTRADO")</f>
        <v>Outras Saídas</v>
      </c>
      <c r="L18483" s="50" t="str">
        <f>VLOOKUP(K18483,'Base -Receita-Despesa'!$B:$AS,1,FALSE)</f>
        <v>Outras Saídas</v>
      </c>
    </row>
    <row r="18484" spans="1:12" x14ac:dyDescent="0.3">
      <c r="A18484" s="82" t="str">
        <f t="shared" si="578"/>
        <v>2020</v>
      </c>
      <c r="B18484" s="260" t="s">
        <v>2228</v>
      </c>
      <c r="C18484" s="261" t="s">
        <v>138</v>
      </c>
      <c r="D18484" s="74" t="str">
        <f t="shared" si="577"/>
        <v>abr/2020</v>
      </c>
      <c r="E18484" s="264">
        <v>43944</v>
      </c>
      <c r="F18484" s="282" t="s">
        <v>5521</v>
      </c>
      <c r="G18484" s="282" t="s">
        <v>2229</v>
      </c>
      <c r="H18484" s="265" t="s">
        <v>180</v>
      </c>
      <c r="I18484" s="265" t="s">
        <v>5519</v>
      </c>
      <c r="J18484" s="266">
        <v>-17881.13</v>
      </c>
      <c r="K18484" s="83" t="str">
        <f>IFERROR(IFERROR(VLOOKUP(I18484,'DE-PARA'!B:D,3,0),VLOOKUP(I18484,'DE-PARA'!C:D,2,0)),"NÃO ENCONTRADO")</f>
        <v>Encargos sobre Folha de Pagamento</v>
      </c>
      <c r="L18484" s="50" t="str">
        <f>VLOOKUP(K18484,'Base -Receita-Despesa'!$B:$AS,1,FALSE)</f>
        <v>Encargos sobre Folha de Pagamento</v>
      </c>
    </row>
    <row r="18485" spans="1:12" x14ac:dyDescent="0.3">
      <c r="A18485" s="82" t="str">
        <f t="shared" si="578"/>
        <v>2020</v>
      </c>
      <c r="B18485" s="260" t="s">
        <v>2228</v>
      </c>
      <c r="C18485" s="261" t="s">
        <v>138</v>
      </c>
      <c r="D18485" s="74" t="str">
        <f t="shared" si="577"/>
        <v>abr/2020</v>
      </c>
      <c r="E18485" s="264">
        <v>43944</v>
      </c>
      <c r="F18485" s="282" t="s">
        <v>5521</v>
      </c>
      <c r="G18485" s="282" t="s">
        <v>2229</v>
      </c>
      <c r="H18485" s="265" t="s">
        <v>180</v>
      </c>
      <c r="I18485" s="265" t="s">
        <v>562</v>
      </c>
      <c r="J18485" s="266">
        <v>-4429.1400000000003</v>
      </c>
      <c r="K18485" s="83" t="str">
        <f>IFERROR(IFERROR(VLOOKUP(I18485,'DE-PARA'!B:D,3,0),VLOOKUP(I18485,'DE-PARA'!C:D,2,0)),"NÃO ENCONTRADO")</f>
        <v>Outras Saídas</v>
      </c>
      <c r="L18485" s="50" t="str">
        <f>VLOOKUP(K18485,'Base -Receita-Despesa'!$B:$AS,1,FALSE)</f>
        <v>Outras Saídas</v>
      </c>
    </row>
    <row r="18486" spans="1:12" x14ac:dyDescent="0.3">
      <c r="A18486" s="82" t="str">
        <f t="shared" si="578"/>
        <v>2020</v>
      </c>
      <c r="B18486" s="260" t="s">
        <v>2228</v>
      </c>
      <c r="C18486" s="261" t="s">
        <v>138</v>
      </c>
      <c r="D18486" s="74" t="str">
        <f t="shared" si="577"/>
        <v>abr/2020</v>
      </c>
      <c r="E18486" s="264">
        <v>43944</v>
      </c>
      <c r="F18486" s="282" t="s">
        <v>5561</v>
      </c>
      <c r="G18486" s="282" t="s">
        <v>2229</v>
      </c>
      <c r="H18486" s="265" t="s">
        <v>180</v>
      </c>
      <c r="I18486" s="265" t="s">
        <v>5519</v>
      </c>
      <c r="J18486" s="266">
        <v>-2784.75</v>
      </c>
      <c r="K18486" s="83" t="str">
        <f>IFERROR(IFERROR(VLOOKUP(I18486,'DE-PARA'!B:D,3,0),VLOOKUP(I18486,'DE-PARA'!C:D,2,0)),"NÃO ENCONTRADO")</f>
        <v>Encargos sobre Folha de Pagamento</v>
      </c>
      <c r="L18486" s="50" t="str">
        <f>VLOOKUP(K18486,'Base -Receita-Despesa'!$B:$AS,1,FALSE)</f>
        <v>Encargos sobre Folha de Pagamento</v>
      </c>
    </row>
    <row r="18487" spans="1:12" x14ac:dyDescent="0.3">
      <c r="A18487" s="82" t="str">
        <f t="shared" si="578"/>
        <v>2020</v>
      </c>
      <c r="B18487" s="260" t="s">
        <v>2228</v>
      </c>
      <c r="C18487" s="261" t="s">
        <v>138</v>
      </c>
      <c r="D18487" s="74" t="str">
        <f t="shared" si="577"/>
        <v>abr/2020</v>
      </c>
      <c r="E18487" s="264">
        <v>43944</v>
      </c>
      <c r="F18487" s="282" t="s">
        <v>5561</v>
      </c>
      <c r="G18487" s="282" t="s">
        <v>2229</v>
      </c>
      <c r="H18487" s="265" t="s">
        <v>180</v>
      </c>
      <c r="I18487" s="265" t="s">
        <v>562</v>
      </c>
      <c r="J18487" s="265">
        <v>-689.78</v>
      </c>
      <c r="K18487" s="83" t="str">
        <f>IFERROR(IFERROR(VLOOKUP(I18487,'DE-PARA'!B:D,3,0),VLOOKUP(I18487,'DE-PARA'!C:D,2,0)),"NÃO ENCONTRADO")</f>
        <v>Outras Saídas</v>
      </c>
      <c r="L18487" s="50" t="str">
        <f>VLOOKUP(K18487,'Base -Receita-Despesa'!$B:$AS,1,FALSE)</f>
        <v>Outras Saídas</v>
      </c>
    </row>
    <row r="18488" spans="1:12" x14ac:dyDescent="0.3">
      <c r="A18488" s="82" t="str">
        <f t="shared" si="578"/>
        <v>2020</v>
      </c>
      <c r="B18488" s="260" t="s">
        <v>2228</v>
      </c>
      <c r="C18488" s="261" t="s">
        <v>138</v>
      </c>
      <c r="D18488" s="74" t="str">
        <f t="shared" si="577"/>
        <v>abr/2020</v>
      </c>
      <c r="E18488" s="264">
        <v>43944</v>
      </c>
      <c r="F18488" s="282" t="s">
        <v>5521</v>
      </c>
      <c r="G18488" s="282" t="s">
        <v>2229</v>
      </c>
      <c r="H18488" s="265" t="s">
        <v>4736</v>
      </c>
      <c r="I18488" s="265" t="s">
        <v>5519</v>
      </c>
      <c r="J18488" s="266">
        <v>-7308.55</v>
      </c>
      <c r="K18488" s="83" t="str">
        <f>IFERROR(IFERROR(VLOOKUP(I18488,'DE-PARA'!B:D,3,0),VLOOKUP(I18488,'DE-PARA'!C:D,2,0)),"NÃO ENCONTRADO")</f>
        <v>Encargos sobre Folha de Pagamento</v>
      </c>
      <c r="L18488" s="50" t="str">
        <f>VLOOKUP(K18488,'Base -Receita-Despesa'!$B:$AS,1,FALSE)</f>
        <v>Encargos sobre Folha de Pagamento</v>
      </c>
    </row>
    <row r="18489" spans="1:12" x14ac:dyDescent="0.3">
      <c r="A18489" s="82" t="str">
        <f t="shared" si="578"/>
        <v>2020</v>
      </c>
      <c r="B18489" s="260" t="s">
        <v>2228</v>
      </c>
      <c r="C18489" s="261" t="s">
        <v>138</v>
      </c>
      <c r="D18489" s="74" t="str">
        <f t="shared" si="577"/>
        <v>abr/2020</v>
      </c>
      <c r="E18489" s="264">
        <v>43944</v>
      </c>
      <c r="F18489" s="282" t="s">
        <v>5521</v>
      </c>
      <c r="G18489" s="282" t="s">
        <v>2229</v>
      </c>
      <c r="H18489" s="265" t="s">
        <v>4736</v>
      </c>
      <c r="I18489" s="265" t="s">
        <v>562</v>
      </c>
      <c r="J18489" s="266">
        <v>-1768.66</v>
      </c>
      <c r="K18489" s="83" t="str">
        <f>IFERROR(IFERROR(VLOOKUP(I18489,'DE-PARA'!B:D,3,0),VLOOKUP(I18489,'DE-PARA'!C:D,2,0)),"NÃO ENCONTRADO")</f>
        <v>Outras Saídas</v>
      </c>
      <c r="L18489" s="50" t="str">
        <f>VLOOKUP(K18489,'Base -Receita-Despesa'!$B:$AS,1,FALSE)</f>
        <v>Outras Saídas</v>
      </c>
    </row>
    <row r="18490" spans="1:12" x14ac:dyDescent="0.3">
      <c r="A18490" s="82" t="str">
        <f t="shared" si="578"/>
        <v>2020</v>
      </c>
      <c r="B18490" s="260" t="s">
        <v>2228</v>
      </c>
      <c r="C18490" s="261" t="s">
        <v>138</v>
      </c>
      <c r="D18490" s="74" t="str">
        <f t="shared" si="577"/>
        <v>abr/2020</v>
      </c>
      <c r="E18490" s="264">
        <v>43944</v>
      </c>
      <c r="F18490" s="282" t="s">
        <v>5521</v>
      </c>
      <c r="G18490" s="282" t="s">
        <v>2229</v>
      </c>
      <c r="H18490" s="265" t="s">
        <v>4753</v>
      </c>
      <c r="I18490" s="265" t="s">
        <v>5519</v>
      </c>
      <c r="J18490" s="266">
        <v>-58884.69</v>
      </c>
      <c r="K18490" s="83" t="str">
        <f>IFERROR(IFERROR(VLOOKUP(I18490,'DE-PARA'!B:D,3,0),VLOOKUP(I18490,'DE-PARA'!C:D,2,0)),"NÃO ENCONTRADO")</f>
        <v>Encargos sobre Folha de Pagamento</v>
      </c>
      <c r="L18490" s="50" t="str">
        <f>VLOOKUP(K18490,'Base -Receita-Despesa'!$B:$AS,1,FALSE)</f>
        <v>Encargos sobre Folha de Pagamento</v>
      </c>
    </row>
    <row r="18491" spans="1:12" x14ac:dyDescent="0.3">
      <c r="A18491" s="82" t="str">
        <f t="shared" si="578"/>
        <v>2020</v>
      </c>
      <c r="B18491" s="260" t="s">
        <v>2228</v>
      </c>
      <c r="C18491" s="261" t="s">
        <v>138</v>
      </c>
      <c r="D18491" s="74" t="str">
        <f t="shared" si="577"/>
        <v>abr/2020</v>
      </c>
      <c r="E18491" s="264">
        <v>43944</v>
      </c>
      <c r="F18491" s="282" t="s">
        <v>5521</v>
      </c>
      <c r="G18491" s="282" t="s">
        <v>2229</v>
      </c>
      <c r="H18491" s="265" t="s">
        <v>4753</v>
      </c>
      <c r="I18491" s="265" t="s">
        <v>562</v>
      </c>
      <c r="J18491" s="266">
        <v>-14250.08</v>
      </c>
      <c r="K18491" s="83" t="str">
        <f>IFERROR(IFERROR(VLOOKUP(I18491,'DE-PARA'!B:D,3,0),VLOOKUP(I18491,'DE-PARA'!C:D,2,0)),"NÃO ENCONTRADO")</f>
        <v>Outras Saídas</v>
      </c>
      <c r="L18491" s="50" t="str">
        <f>VLOOKUP(K18491,'Base -Receita-Despesa'!$B:$AS,1,FALSE)</f>
        <v>Outras Saídas</v>
      </c>
    </row>
    <row r="18492" spans="1:12" x14ac:dyDescent="0.3">
      <c r="A18492" s="82" t="str">
        <f t="shared" si="578"/>
        <v>2020</v>
      </c>
      <c r="B18492" s="260" t="s">
        <v>2228</v>
      </c>
      <c r="C18492" s="261" t="s">
        <v>138</v>
      </c>
      <c r="D18492" s="74" t="str">
        <f t="shared" si="577"/>
        <v>abr/2020</v>
      </c>
      <c r="E18492" s="264">
        <v>43944</v>
      </c>
      <c r="F18492" s="282" t="s">
        <v>5562</v>
      </c>
      <c r="G18492" s="282" t="s">
        <v>2229</v>
      </c>
      <c r="H18492" s="265" t="s">
        <v>4768</v>
      </c>
      <c r="I18492" s="265" t="s">
        <v>5519</v>
      </c>
      <c r="J18492" s="266">
        <v>-16722.400000000001</v>
      </c>
      <c r="K18492" s="83" t="str">
        <f>IFERROR(IFERROR(VLOOKUP(I18492,'DE-PARA'!B:D,3,0),VLOOKUP(I18492,'DE-PARA'!C:D,2,0)),"NÃO ENCONTRADO")</f>
        <v>Encargos sobre Folha de Pagamento</v>
      </c>
      <c r="L18492" s="50" t="str">
        <f>VLOOKUP(K18492,'Base -Receita-Despesa'!$B:$AS,1,FALSE)</f>
        <v>Encargos sobre Folha de Pagamento</v>
      </c>
    </row>
    <row r="18493" spans="1:12" x14ac:dyDescent="0.3">
      <c r="A18493" s="82" t="str">
        <f t="shared" si="578"/>
        <v>2020</v>
      </c>
      <c r="B18493" s="260" t="s">
        <v>2228</v>
      </c>
      <c r="C18493" s="261" t="s">
        <v>138</v>
      </c>
      <c r="D18493" s="74" t="str">
        <f t="shared" si="577"/>
        <v>abr/2020</v>
      </c>
      <c r="E18493" s="264">
        <v>43944</v>
      </c>
      <c r="F18493" s="282" t="s">
        <v>5562</v>
      </c>
      <c r="G18493" s="282" t="s">
        <v>2229</v>
      </c>
      <c r="H18493" s="265" t="s">
        <v>4768</v>
      </c>
      <c r="I18493" s="265" t="s">
        <v>562</v>
      </c>
      <c r="J18493" s="266">
        <v>-4046.82</v>
      </c>
      <c r="K18493" s="83" t="str">
        <f>IFERROR(IFERROR(VLOOKUP(I18493,'DE-PARA'!B:D,3,0),VLOOKUP(I18493,'DE-PARA'!C:D,2,0)),"NÃO ENCONTRADO")</f>
        <v>Outras Saídas</v>
      </c>
      <c r="L18493" s="50" t="str">
        <f>VLOOKUP(K18493,'Base -Receita-Despesa'!$B:$AS,1,FALSE)</f>
        <v>Outras Saídas</v>
      </c>
    </row>
    <row r="18494" spans="1:12" x14ac:dyDescent="0.3">
      <c r="A18494" s="82" t="str">
        <f t="shared" si="578"/>
        <v>2020</v>
      </c>
      <c r="B18494" s="260" t="s">
        <v>2228</v>
      </c>
      <c r="C18494" s="261" t="s">
        <v>138</v>
      </c>
      <c r="D18494" s="74" t="str">
        <f t="shared" si="577"/>
        <v>abr/2020</v>
      </c>
      <c r="E18494" s="264">
        <v>43944</v>
      </c>
      <c r="F18494" s="282" t="s">
        <v>5563</v>
      </c>
      <c r="G18494" s="282" t="s">
        <v>2229</v>
      </c>
      <c r="H18494" s="265" t="s">
        <v>180</v>
      </c>
      <c r="I18494" s="265" t="s">
        <v>5519</v>
      </c>
      <c r="J18494" s="266">
        <v>-2784.75</v>
      </c>
      <c r="K18494" s="83" t="str">
        <f>IFERROR(IFERROR(VLOOKUP(I18494,'DE-PARA'!B:D,3,0),VLOOKUP(I18494,'DE-PARA'!C:D,2,0)),"NÃO ENCONTRADO")</f>
        <v>Encargos sobre Folha de Pagamento</v>
      </c>
      <c r="L18494" s="50" t="str">
        <f>VLOOKUP(K18494,'Base -Receita-Despesa'!$B:$AS,1,FALSE)</f>
        <v>Encargos sobre Folha de Pagamento</v>
      </c>
    </row>
    <row r="18495" spans="1:12" x14ac:dyDescent="0.3">
      <c r="A18495" s="82" t="str">
        <f t="shared" si="578"/>
        <v>2020</v>
      </c>
      <c r="B18495" s="260" t="s">
        <v>2228</v>
      </c>
      <c r="C18495" s="261" t="s">
        <v>138</v>
      </c>
      <c r="D18495" s="74" t="str">
        <f t="shared" si="577"/>
        <v>abr/2020</v>
      </c>
      <c r="E18495" s="264">
        <v>43944</v>
      </c>
      <c r="F18495" s="282" t="s">
        <v>5563</v>
      </c>
      <c r="G18495" s="282" t="s">
        <v>2229</v>
      </c>
      <c r="H18495" s="265" t="s">
        <v>180</v>
      </c>
      <c r="I18495" s="265" t="s">
        <v>562</v>
      </c>
      <c r="J18495" s="265">
        <v>-673.9</v>
      </c>
      <c r="K18495" s="83" t="str">
        <f>IFERROR(IFERROR(VLOOKUP(I18495,'DE-PARA'!B:D,3,0),VLOOKUP(I18495,'DE-PARA'!C:D,2,0)),"NÃO ENCONTRADO")</f>
        <v>Outras Saídas</v>
      </c>
      <c r="L18495" s="50" t="str">
        <f>VLOOKUP(K18495,'Base -Receita-Despesa'!$B:$AS,1,FALSE)</f>
        <v>Outras Saídas</v>
      </c>
    </row>
    <row r="18496" spans="1:12" x14ac:dyDescent="0.3">
      <c r="A18496" s="82" t="str">
        <f t="shared" si="578"/>
        <v>2020</v>
      </c>
      <c r="B18496" s="260" t="s">
        <v>2228</v>
      </c>
      <c r="C18496" s="261" t="s">
        <v>138</v>
      </c>
      <c r="D18496" s="74" t="str">
        <f t="shared" si="577"/>
        <v>abr/2020</v>
      </c>
      <c r="E18496" s="264">
        <v>43944</v>
      </c>
      <c r="F18496" s="282" t="s">
        <v>5521</v>
      </c>
      <c r="G18496" s="282" t="s">
        <v>2229</v>
      </c>
      <c r="H18496" s="265" t="s">
        <v>4736</v>
      </c>
      <c r="I18496" s="265" t="s">
        <v>5519</v>
      </c>
      <c r="J18496" s="266">
        <v>-7308.55</v>
      </c>
      <c r="K18496" s="83" t="str">
        <f>IFERROR(IFERROR(VLOOKUP(I18496,'DE-PARA'!B:D,3,0),VLOOKUP(I18496,'DE-PARA'!C:D,2,0)),"NÃO ENCONTRADO")</f>
        <v>Encargos sobre Folha de Pagamento</v>
      </c>
      <c r="L18496" s="50" t="str">
        <f>VLOOKUP(K18496,'Base -Receita-Despesa'!$B:$AS,1,FALSE)</f>
        <v>Encargos sobre Folha de Pagamento</v>
      </c>
    </row>
    <row r="18497" spans="1:12" x14ac:dyDescent="0.3">
      <c r="A18497" s="82" t="str">
        <f t="shared" si="578"/>
        <v>2020</v>
      </c>
      <c r="B18497" s="260" t="s">
        <v>2228</v>
      </c>
      <c r="C18497" s="261" t="s">
        <v>138</v>
      </c>
      <c r="D18497" s="74" t="str">
        <f t="shared" si="577"/>
        <v>abr/2020</v>
      </c>
      <c r="E18497" s="264">
        <v>43944</v>
      </c>
      <c r="F18497" s="282" t="s">
        <v>5521</v>
      </c>
      <c r="G18497" s="282" t="s">
        <v>2229</v>
      </c>
      <c r="H18497" s="265" t="s">
        <v>4736</v>
      </c>
      <c r="I18497" s="265" t="s">
        <v>562</v>
      </c>
      <c r="J18497" s="266">
        <v>-1732.12</v>
      </c>
      <c r="K18497" s="83" t="str">
        <f>IFERROR(IFERROR(VLOOKUP(I18497,'DE-PARA'!B:D,3,0),VLOOKUP(I18497,'DE-PARA'!C:D,2,0)),"NÃO ENCONTRADO")</f>
        <v>Outras Saídas</v>
      </c>
      <c r="L18497" s="50" t="str">
        <f>VLOOKUP(K18497,'Base -Receita-Despesa'!$B:$AS,1,FALSE)</f>
        <v>Outras Saídas</v>
      </c>
    </row>
    <row r="18498" spans="1:12" x14ac:dyDescent="0.3">
      <c r="A18498" s="82" t="str">
        <f t="shared" si="578"/>
        <v>2020</v>
      </c>
      <c r="B18498" s="260" t="s">
        <v>2228</v>
      </c>
      <c r="C18498" s="261" t="s">
        <v>138</v>
      </c>
      <c r="D18498" s="74" t="str">
        <f t="shared" si="577"/>
        <v>abr/2020</v>
      </c>
      <c r="E18498" s="264">
        <v>43944</v>
      </c>
      <c r="F18498" s="282" t="s">
        <v>5521</v>
      </c>
      <c r="G18498" s="282" t="s">
        <v>2229</v>
      </c>
      <c r="H18498" s="265" t="s">
        <v>4753</v>
      </c>
      <c r="I18498" s="265" t="s">
        <v>5519</v>
      </c>
      <c r="J18498" s="266">
        <v>-58884.7</v>
      </c>
      <c r="K18498" s="83" t="str">
        <f>IFERROR(IFERROR(VLOOKUP(I18498,'DE-PARA'!B:D,3,0),VLOOKUP(I18498,'DE-PARA'!C:D,2,0)),"NÃO ENCONTRADO")</f>
        <v>Encargos sobre Folha de Pagamento</v>
      </c>
      <c r="L18498" s="50" t="str">
        <f>VLOOKUP(K18498,'Base -Receita-Despesa'!$B:$AS,1,FALSE)</f>
        <v>Encargos sobre Folha de Pagamento</v>
      </c>
    </row>
    <row r="18499" spans="1:12" x14ac:dyDescent="0.3">
      <c r="A18499" s="82" t="str">
        <f t="shared" si="578"/>
        <v>2020</v>
      </c>
      <c r="B18499" s="260" t="s">
        <v>2228</v>
      </c>
      <c r="C18499" s="261" t="s">
        <v>138</v>
      </c>
      <c r="D18499" s="74" t="str">
        <f t="shared" si="577"/>
        <v>abr/2020</v>
      </c>
      <c r="E18499" s="264">
        <v>43944</v>
      </c>
      <c r="F18499" s="282" t="s">
        <v>5521</v>
      </c>
      <c r="G18499" s="282" t="s">
        <v>2229</v>
      </c>
      <c r="H18499" s="265" t="s">
        <v>4753</v>
      </c>
      <c r="I18499" s="265" t="s">
        <v>562</v>
      </c>
      <c r="J18499" s="266">
        <v>-13955.67</v>
      </c>
      <c r="K18499" s="83" t="str">
        <f>IFERROR(IFERROR(VLOOKUP(I18499,'DE-PARA'!B:D,3,0),VLOOKUP(I18499,'DE-PARA'!C:D,2,0)),"NÃO ENCONTRADO")</f>
        <v>Outras Saídas</v>
      </c>
      <c r="L18499" s="50" t="str">
        <f>VLOOKUP(K18499,'Base -Receita-Despesa'!$B:$AS,1,FALSE)</f>
        <v>Outras Saídas</v>
      </c>
    </row>
    <row r="18500" spans="1:12" x14ac:dyDescent="0.3">
      <c r="A18500" s="82" t="str">
        <f t="shared" si="578"/>
        <v>2020</v>
      </c>
      <c r="B18500" s="260" t="s">
        <v>2228</v>
      </c>
      <c r="C18500" s="261" t="s">
        <v>138</v>
      </c>
      <c r="D18500" s="74" t="str">
        <f t="shared" ref="D18500:D18563" si="579">TEXT(E18500,"mmm/aaaa")</f>
        <v>abr/2020</v>
      </c>
      <c r="E18500" s="264">
        <v>43944</v>
      </c>
      <c r="F18500" s="282" t="s">
        <v>5564</v>
      </c>
      <c r="G18500" s="282" t="s">
        <v>2229</v>
      </c>
      <c r="H18500" s="265" t="s">
        <v>4768</v>
      </c>
      <c r="I18500" s="265" t="s">
        <v>5519</v>
      </c>
      <c r="J18500" s="266">
        <v>-16722.400000000001</v>
      </c>
      <c r="K18500" s="83" t="str">
        <f>IFERROR(IFERROR(VLOOKUP(I18500,'DE-PARA'!B:D,3,0),VLOOKUP(I18500,'DE-PARA'!C:D,2,0)),"NÃO ENCONTRADO")</f>
        <v>Encargos sobre Folha de Pagamento</v>
      </c>
      <c r="L18500" s="50" t="str">
        <f>VLOOKUP(K18500,'Base -Receita-Despesa'!$B:$AS,1,FALSE)</f>
        <v>Encargos sobre Folha de Pagamento</v>
      </c>
    </row>
    <row r="18501" spans="1:12" x14ac:dyDescent="0.3">
      <c r="A18501" s="82" t="str">
        <f t="shared" si="578"/>
        <v>2020</v>
      </c>
      <c r="B18501" s="260" t="s">
        <v>2228</v>
      </c>
      <c r="C18501" s="261" t="s">
        <v>138</v>
      </c>
      <c r="D18501" s="74" t="str">
        <f t="shared" si="579"/>
        <v>abr/2020</v>
      </c>
      <c r="E18501" s="264">
        <v>43944</v>
      </c>
      <c r="F18501" s="282" t="s">
        <v>5564</v>
      </c>
      <c r="G18501" s="282" t="s">
        <v>2229</v>
      </c>
      <c r="H18501" s="265" t="s">
        <v>4768</v>
      </c>
      <c r="I18501" s="265" t="s">
        <v>562</v>
      </c>
      <c r="J18501" s="266">
        <v>-3963.2</v>
      </c>
      <c r="K18501" s="83" t="str">
        <f>IFERROR(IFERROR(VLOOKUP(I18501,'DE-PARA'!B:D,3,0),VLOOKUP(I18501,'DE-PARA'!C:D,2,0)),"NÃO ENCONTRADO")</f>
        <v>Outras Saídas</v>
      </c>
      <c r="L18501" s="50" t="str">
        <f>VLOOKUP(K18501,'Base -Receita-Despesa'!$B:$AS,1,FALSE)</f>
        <v>Outras Saídas</v>
      </c>
    </row>
    <row r="18502" spans="1:12" x14ac:dyDescent="0.3">
      <c r="A18502" s="82" t="str">
        <f t="shared" si="578"/>
        <v>2020</v>
      </c>
      <c r="B18502" s="260" t="s">
        <v>2228</v>
      </c>
      <c r="C18502" s="261" t="s">
        <v>138</v>
      </c>
      <c r="D18502" s="74" t="str">
        <f t="shared" si="579"/>
        <v>abr/2020</v>
      </c>
      <c r="E18502" s="264">
        <v>43944</v>
      </c>
      <c r="F18502" s="282" t="s">
        <v>5565</v>
      </c>
      <c r="G18502" s="282" t="s">
        <v>2229</v>
      </c>
      <c r="H18502" s="265" t="s">
        <v>180</v>
      </c>
      <c r="I18502" s="265" t="s">
        <v>5519</v>
      </c>
      <c r="J18502" s="266">
        <v>-2784.75</v>
      </c>
      <c r="K18502" s="83" t="str">
        <f>IFERROR(IFERROR(VLOOKUP(I18502,'DE-PARA'!B:D,3,0),VLOOKUP(I18502,'DE-PARA'!C:D,2,0)),"NÃO ENCONTRADO")</f>
        <v>Encargos sobre Folha de Pagamento</v>
      </c>
      <c r="L18502" s="50" t="str">
        <f>VLOOKUP(K18502,'Base -Receita-Despesa'!$B:$AS,1,FALSE)</f>
        <v>Encargos sobre Folha de Pagamento</v>
      </c>
    </row>
    <row r="18503" spans="1:12" x14ac:dyDescent="0.3">
      <c r="A18503" s="82" t="str">
        <f t="shared" si="578"/>
        <v>2020</v>
      </c>
      <c r="B18503" s="260" t="s">
        <v>2228</v>
      </c>
      <c r="C18503" s="261" t="s">
        <v>138</v>
      </c>
      <c r="D18503" s="74" t="str">
        <f t="shared" si="579"/>
        <v>abr/2020</v>
      </c>
      <c r="E18503" s="264">
        <v>43944</v>
      </c>
      <c r="F18503" s="282" t="s">
        <v>5565</v>
      </c>
      <c r="G18503" s="282" t="s">
        <v>2229</v>
      </c>
      <c r="H18503" s="265" t="s">
        <v>180</v>
      </c>
      <c r="I18503" s="265" t="s">
        <v>562</v>
      </c>
      <c r="J18503" s="265">
        <v>-659.98</v>
      </c>
      <c r="K18503" s="83" t="str">
        <f>IFERROR(IFERROR(VLOOKUP(I18503,'DE-PARA'!B:D,3,0),VLOOKUP(I18503,'DE-PARA'!C:D,2,0)),"NÃO ENCONTRADO")</f>
        <v>Outras Saídas</v>
      </c>
      <c r="L18503" s="50" t="str">
        <f>VLOOKUP(K18503,'Base -Receita-Despesa'!$B:$AS,1,FALSE)</f>
        <v>Outras Saídas</v>
      </c>
    </row>
    <row r="18504" spans="1:12" x14ac:dyDescent="0.3">
      <c r="A18504" s="82" t="str">
        <f t="shared" si="578"/>
        <v>2020</v>
      </c>
      <c r="B18504" s="260" t="s">
        <v>2228</v>
      </c>
      <c r="C18504" s="261" t="s">
        <v>138</v>
      </c>
      <c r="D18504" s="74" t="str">
        <f t="shared" si="579"/>
        <v>abr/2020</v>
      </c>
      <c r="E18504" s="264">
        <v>43944</v>
      </c>
      <c r="F18504" s="282" t="s">
        <v>5566</v>
      </c>
      <c r="G18504" s="282" t="s">
        <v>2229</v>
      </c>
      <c r="H18504" s="265" t="s">
        <v>5187</v>
      </c>
      <c r="I18504" s="265" t="s">
        <v>540</v>
      </c>
      <c r="J18504" s="265">
        <v>-128</v>
      </c>
      <c r="K18504" s="83" t="str">
        <f>IFERROR(IFERROR(VLOOKUP(I18504,'DE-PARA'!B:D,3,0),VLOOKUP(I18504,'DE-PARA'!C:D,2,0)),"NÃO ENCONTRADO")</f>
        <v>Tributos, Taxas e Contribuições</v>
      </c>
      <c r="L18504" s="50" t="str">
        <f>VLOOKUP(K18504,'Base -Receita-Despesa'!$B:$AS,1,FALSE)</f>
        <v>Tributos, Taxas e Contribuições</v>
      </c>
    </row>
    <row r="18505" spans="1:12" x14ac:dyDescent="0.3">
      <c r="A18505" s="82" t="str">
        <f t="shared" si="578"/>
        <v>2020</v>
      </c>
      <c r="B18505" s="260" t="s">
        <v>2228</v>
      </c>
      <c r="C18505" s="261" t="s">
        <v>138</v>
      </c>
      <c r="D18505" s="74" t="str">
        <f t="shared" si="579"/>
        <v>abr/2020</v>
      </c>
      <c r="E18505" s="264">
        <v>43944</v>
      </c>
      <c r="F18505" s="282">
        <v>378243</v>
      </c>
      <c r="G18505" s="282" t="s">
        <v>2229</v>
      </c>
      <c r="H18505" s="265" t="s">
        <v>4707</v>
      </c>
      <c r="I18505" s="265" t="s">
        <v>2188</v>
      </c>
      <c r="J18505" s="266">
        <v>-2780.93</v>
      </c>
      <c r="K18505" s="83" t="str">
        <f>IFERROR(IFERROR(VLOOKUP(I18505,'DE-PARA'!B:D,3,0),VLOOKUP(I18505,'DE-PARA'!C:D,2,0)),"NÃO ENCONTRADO")</f>
        <v>Materiais</v>
      </c>
      <c r="L18505" s="50" t="str">
        <f>VLOOKUP(K18505,'Base -Receita-Despesa'!$B:$AS,1,FALSE)</f>
        <v>Materiais</v>
      </c>
    </row>
    <row r="18506" spans="1:12" x14ac:dyDescent="0.3">
      <c r="A18506" s="82" t="str">
        <f t="shared" si="578"/>
        <v>2020</v>
      </c>
      <c r="B18506" s="260" t="s">
        <v>2228</v>
      </c>
      <c r="C18506" s="261" t="s">
        <v>138</v>
      </c>
      <c r="D18506" s="74" t="str">
        <f t="shared" si="579"/>
        <v>abr/2020</v>
      </c>
      <c r="E18506" s="264">
        <v>43944</v>
      </c>
      <c r="F18506" s="282">
        <v>2058</v>
      </c>
      <c r="G18506" s="282" t="s">
        <v>2229</v>
      </c>
      <c r="H18506" s="265" t="s">
        <v>5217</v>
      </c>
      <c r="I18506" s="265" t="s">
        <v>2194</v>
      </c>
      <c r="J18506" s="265">
        <v>-857.25</v>
      </c>
      <c r="K18506" s="83" t="str">
        <f>IFERROR(IFERROR(VLOOKUP(I18506,'DE-PARA'!B:D,3,0),VLOOKUP(I18506,'DE-PARA'!C:D,2,0)),"NÃO ENCONTRADO")</f>
        <v>Materiais</v>
      </c>
      <c r="L18506" s="50" t="str">
        <f>VLOOKUP(K18506,'Base -Receita-Despesa'!$B:$AS,1,FALSE)</f>
        <v>Materiais</v>
      </c>
    </row>
    <row r="18507" spans="1:12" x14ac:dyDescent="0.3">
      <c r="A18507" s="82" t="str">
        <f t="shared" si="578"/>
        <v>2020</v>
      </c>
      <c r="B18507" s="260" t="s">
        <v>2228</v>
      </c>
      <c r="C18507" s="261" t="s">
        <v>138</v>
      </c>
      <c r="D18507" s="74" t="str">
        <f t="shared" si="579"/>
        <v>abr/2020</v>
      </c>
      <c r="E18507" s="264">
        <v>43944</v>
      </c>
      <c r="F18507" s="282">
        <v>4801</v>
      </c>
      <c r="G18507" s="282" t="s">
        <v>2229</v>
      </c>
      <c r="H18507" s="265" t="s">
        <v>5167</v>
      </c>
      <c r="I18507" s="265" t="s">
        <v>2182</v>
      </c>
      <c r="J18507" s="266">
        <v>-1160</v>
      </c>
      <c r="K18507" s="83" t="str">
        <f>IFERROR(IFERROR(VLOOKUP(I18507,'DE-PARA'!B:D,3,0),VLOOKUP(I18507,'DE-PARA'!C:D,2,0)),"NÃO ENCONTRADO")</f>
        <v>Materiais</v>
      </c>
      <c r="L18507" s="50" t="str">
        <f>VLOOKUP(K18507,'Base -Receita-Despesa'!$B:$AS,1,FALSE)</f>
        <v>Materiais</v>
      </c>
    </row>
    <row r="18508" spans="1:12" x14ac:dyDescent="0.3">
      <c r="A18508" s="82" t="str">
        <f t="shared" si="578"/>
        <v>2020</v>
      </c>
      <c r="B18508" s="260" t="s">
        <v>2228</v>
      </c>
      <c r="C18508" s="261" t="s">
        <v>138</v>
      </c>
      <c r="D18508" s="74" t="str">
        <f t="shared" si="579"/>
        <v>abr/2020</v>
      </c>
      <c r="E18508" s="264">
        <v>43944</v>
      </c>
      <c r="F18508" s="282">
        <v>57145</v>
      </c>
      <c r="G18508" s="282" t="s">
        <v>2229</v>
      </c>
      <c r="H18508" s="265" t="s">
        <v>5306</v>
      </c>
      <c r="I18508" s="265" t="s">
        <v>2188</v>
      </c>
      <c r="J18508" s="265">
        <v>-571.80999999999995</v>
      </c>
      <c r="K18508" s="83" t="str">
        <f>IFERROR(IFERROR(VLOOKUP(I18508,'DE-PARA'!B:D,3,0),VLOOKUP(I18508,'DE-PARA'!C:D,2,0)),"NÃO ENCONTRADO")</f>
        <v>Materiais</v>
      </c>
      <c r="L18508" s="50" t="str">
        <f>VLOOKUP(K18508,'Base -Receita-Despesa'!$B:$AS,1,FALSE)</f>
        <v>Materiais</v>
      </c>
    </row>
    <row r="18509" spans="1:12" x14ac:dyDescent="0.3">
      <c r="A18509" s="82" t="str">
        <f t="shared" si="578"/>
        <v>2020</v>
      </c>
      <c r="B18509" s="260" t="s">
        <v>2228</v>
      </c>
      <c r="C18509" s="261" t="s">
        <v>138</v>
      </c>
      <c r="D18509" s="74" t="str">
        <f t="shared" si="579"/>
        <v>abr/2020</v>
      </c>
      <c r="E18509" s="264">
        <v>43944</v>
      </c>
      <c r="F18509" s="282">
        <v>1220</v>
      </c>
      <c r="G18509" s="282" t="s">
        <v>2229</v>
      </c>
      <c r="H18509" s="265" t="s">
        <v>5275</v>
      </c>
      <c r="I18509" s="265" t="s">
        <v>2194</v>
      </c>
      <c r="J18509" s="265">
        <v>-254.66</v>
      </c>
      <c r="K18509" s="83" t="str">
        <f>IFERROR(IFERROR(VLOOKUP(I18509,'DE-PARA'!B:D,3,0),VLOOKUP(I18509,'DE-PARA'!C:D,2,0)),"NÃO ENCONTRADO")</f>
        <v>Materiais</v>
      </c>
      <c r="L18509" s="50" t="str">
        <f>VLOOKUP(K18509,'Base -Receita-Despesa'!$B:$AS,1,FALSE)</f>
        <v>Materiais</v>
      </c>
    </row>
    <row r="18510" spans="1:12" x14ac:dyDescent="0.3">
      <c r="A18510" s="82" t="str">
        <f t="shared" si="578"/>
        <v>2020</v>
      </c>
      <c r="B18510" s="260" t="s">
        <v>2228</v>
      </c>
      <c r="C18510" s="261" t="s">
        <v>138</v>
      </c>
      <c r="D18510" s="74" t="str">
        <f t="shared" si="579"/>
        <v>abr/2020</v>
      </c>
      <c r="E18510" s="264">
        <v>43944</v>
      </c>
      <c r="F18510" s="282">
        <v>301652</v>
      </c>
      <c r="G18510" s="282" t="s">
        <v>2232</v>
      </c>
      <c r="H18510" s="265" t="s">
        <v>222</v>
      </c>
      <c r="I18510" s="265" t="s">
        <v>2181</v>
      </c>
      <c r="J18510" s="266">
        <v>-2320.6799999999998</v>
      </c>
      <c r="K18510" s="83" t="str">
        <f>IFERROR(IFERROR(VLOOKUP(I18510,'DE-PARA'!B:D,3,0),VLOOKUP(I18510,'DE-PARA'!C:D,2,0)),"NÃO ENCONTRADO")</f>
        <v>Materiais</v>
      </c>
      <c r="L18510" s="50" t="str">
        <f>VLOOKUP(K18510,'Base -Receita-Despesa'!$B:$AS,1,FALSE)</f>
        <v>Materiais</v>
      </c>
    </row>
    <row r="18511" spans="1:12" x14ac:dyDescent="0.3">
      <c r="A18511" s="82" t="str">
        <f t="shared" si="578"/>
        <v>2020</v>
      </c>
      <c r="B18511" s="260" t="s">
        <v>2228</v>
      </c>
      <c r="C18511" s="261" t="s">
        <v>138</v>
      </c>
      <c r="D18511" s="74" t="str">
        <f t="shared" si="579"/>
        <v>abr/2020</v>
      </c>
      <c r="E18511" s="264">
        <v>43944</v>
      </c>
      <c r="F18511" s="282" t="s">
        <v>1261</v>
      </c>
      <c r="G18511" s="282" t="s">
        <v>2229</v>
      </c>
      <c r="H18511" s="265" t="s">
        <v>2250</v>
      </c>
      <c r="I18511" s="265" t="s">
        <v>135</v>
      </c>
      <c r="J18511" s="265">
        <v>-10</v>
      </c>
      <c r="K18511" s="83" t="str">
        <f>IFERROR(IFERROR(VLOOKUP(I18511,'DE-PARA'!B:D,3,0),VLOOKUP(I18511,'DE-PARA'!C:D,2,0)),"NÃO ENCONTRADO")</f>
        <v>Outras Saídas</v>
      </c>
      <c r="L18511" s="50" t="str">
        <f>VLOOKUP(K18511,'Base -Receita-Despesa'!$B:$AS,1,FALSE)</f>
        <v>Outras Saídas</v>
      </c>
    </row>
    <row r="18512" spans="1:12" x14ac:dyDescent="0.3">
      <c r="A18512" s="82" t="str">
        <f t="shared" si="578"/>
        <v>2020</v>
      </c>
      <c r="B18512" s="260" t="s">
        <v>2228</v>
      </c>
      <c r="C18512" s="261" t="s">
        <v>138</v>
      </c>
      <c r="D18512" s="74" t="str">
        <f t="shared" si="579"/>
        <v>abr/2020</v>
      </c>
      <c r="E18512" s="264">
        <v>43944</v>
      </c>
      <c r="F18512" s="282" t="s">
        <v>1261</v>
      </c>
      <c r="G18512" s="282" t="s">
        <v>2229</v>
      </c>
      <c r="H18512" s="265" t="s">
        <v>2250</v>
      </c>
      <c r="I18512" s="265" t="s">
        <v>135</v>
      </c>
      <c r="J18512" s="265">
        <v>-10</v>
      </c>
      <c r="K18512" s="83" t="str">
        <f>IFERROR(IFERROR(VLOOKUP(I18512,'DE-PARA'!B:D,3,0),VLOOKUP(I18512,'DE-PARA'!C:D,2,0)),"NÃO ENCONTRADO")</f>
        <v>Outras Saídas</v>
      </c>
      <c r="L18512" s="50" t="str">
        <f>VLOOKUP(K18512,'Base -Receita-Despesa'!$B:$AS,1,FALSE)</f>
        <v>Outras Saídas</v>
      </c>
    </row>
    <row r="18513" spans="1:12" x14ac:dyDescent="0.3">
      <c r="A18513" s="82" t="str">
        <f t="shared" si="578"/>
        <v>2020</v>
      </c>
      <c r="B18513" s="260" t="s">
        <v>2228</v>
      </c>
      <c r="C18513" s="261" t="s">
        <v>138</v>
      </c>
      <c r="D18513" s="74" t="str">
        <f t="shared" si="579"/>
        <v>abr/2020</v>
      </c>
      <c r="E18513" s="264">
        <v>43944</v>
      </c>
      <c r="F18513" s="282" t="s">
        <v>1261</v>
      </c>
      <c r="G18513" s="282" t="s">
        <v>2229</v>
      </c>
      <c r="H18513" s="265" t="s">
        <v>2250</v>
      </c>
      <c r="I18513" s="265" t="s">
        <v>135</v>
      </c>
      <c r="J18513" s="265">
        <v>-10</v>
      </c>
      <c r="K18513" s="83" t="str">
        <f>IFERROR(IFERROR(VLOOKUP(I18513,'DE-PARA'!B:D,3,0),VLOOKUP(I18513,'DE-PARA'!C:D,2,0)),"NÃO ENCONTRADO")</f>
        <v>Outras Saídas</v>
      </c>
      <c r="L18513" s="50" t="str">
        <f>VLOOKUP(K18513,'Base -Receita-Despesa'!$B:$AS,1,FALSE)</f>
        <v>Outras Saídas</v>
      </c>
    </row>
    <row r="18514" spans="1:12" x14ac:dyDescent="0.3">
      <c r="A18514" s="82" t="str">
        <f t="shared" si="578"/>
        <v>2020</v>
      </c>
      <c r="B18514" s="260" t="s">
        <v>2228</v>
      </c>
      <c r="C18514" s="261" t="s">
        <v>138</v>
      </c>
      <c r="D18514" s="74" t="str">
        <f t="shared" si="579"/>
        <v>abr/2020</v>
      </c>
      <c r="E18514" s="264">
        <v>43944</v>
      </c>
      <c r="F18514" s="282" t="s">
        <v>1261</v>
      </c>
      <c r="G18514" s="282" t="s">
        <v>2229</v>
      </c>
      <c r="H18514" s="265" t="s">
        <v>2250</v>
      </c>
      <c r="I18514" s="265" t="s">
        <v>135</v>
      </c>
      <c r="J18514" s="265">
        <v>-10</v>
      </c>
      <c r="K18514" s="83" t="str">
        <f>IFERROR(IFERROR(VLOOKUP(I18514,'DE-PARA'!B:D,3,0),VLOOKUP(I18514,'DE-PARA'!C:D,2,0)),"NÃO ENCONTRADO")</f>
        <v>Outras Saídas</v>
      </c>
      <c r="L18514" s="50" t="str">
        <f>VLOOKUP(K18514,'Base -Receita-Despesa'!$B:$AS,1,FALSE)</f>
        <v>Outras Saídas</v>
      </c>
    </row>
    <row r="18515" spans="1:12" x14ac:dyDescent="0.3">
      <c r="A18515" s="82" t="str">
        <f t="shared" si="578"/>
        <v>2020</v>
      </c>
      <c r="B18515" s="260" t="s">
        <v>2228</v>
      </c>
      <c r="C18515" s="261" t="s">
        <v>138</v>
      </c>
      <c r="D18515" s="74" t="str">
        <f t="shared" si="579"/>
        <v>abr/2020</v>
      </c>
      <c r="E18515" s="264">
        <v>43944</v>
      </c>
      <c r="F18515" s="282" t="s">
        <v>1261</v>
      </c>
      <c r="G18515" s="282" t="s">
        <v>2229</v>
      </c>
      <c r="H18515" s="265" t="s">
        <v>2250</v>
      </c>
      <c r="I18515" s="265" t="s">
        <v>135</v>
      </c>
      <c r="J18515" s="265">
        <v>-10</v>
      </c>
      <c r="K18515" s="83" t="str">
        <f>IFERROR(IFERROR(VLOOKUP(I18515,'DE-PARA'!B:D,3,0),VLOOKUP(I18515,'DE-PARA'!C:D,2,0)),"NÃO ENCONTRADO")</f>
        <v>Outras Saídas</v>
      </c>
      <c r="L18515" s="50" t="str">
        <f>VLOOKUP(K18515,'Base -Receita-Despesa'!$B:$AS,1,FALSE)</f>
        <v>Outras Saídas</v>
      </c>
    </row>
    <row r="18516" spans="1:12" x14ac:dyDescent="0.3">
      <c r="A18516" s="82" t="str">
        <f t="shared" si="578"/>
        <v>2020</v>
      </c>
      <c r="B18516" s="260" t="s">
        <v>2228</v>
      </c>
      <c r="C18516" s="261" t="s">
        <v>138</v>
      </c>
      <c r="D18516" s="74" t="str">
        <f t="shared" si="579"/>
        <v>abr/2020</v>
      </c>
      <c r="E18516" s="264">
        <v>43944</v>
      </c>
      <c r="F18516" s="282" t="s">
        <v>1261</v>
      </c>
      <c r="G18516" s="282" t="s">
        <v>2229</v>
      </c>
      <c r="H18516" s="265" t="s">
        <v>2250</v>
      </c>
      <c r="I18516" s="265" t="s">
        <v>135</v>
      </c>
      <c r="J18516" s="265">
        <v>-10</v>
      </c>
      <c r="K18516" s="83" t="str">
        <f>IFERROR(IFERROR(VLOOKUP(I18516,'DE-PARA'!B:D,3,0),VLOOKUP(I18516,'DE-PARA'!C:D,2,0)),"NÃO ENCONTRADO")</f>
        <v>Outras Saídas</v>
      </c>
      <c r="L18516" s="50" t="str">
        <f>VLOOKUP(K18516,'Base -Receita-Despesa'!$B:$AS,1,FALSE)</f>
        <v>Outras Saídas</v>
      </c>
    </row>
    <row r="18517" spans="1:12" x14ac:dyDescent="0.3">
      <c r="A18517" s="82" t="str">
        <f t="shared" si="578"/>
        <v>2020</v>
      </c>
      <c r="B18517" s="260" t="s">
        <v>2228</v>
      </c>
      <c r="C18517" s="261" t="s">
        <v>138</v>
      </c>
      <c r="D18517" s="74" t="str">
        <f t="shared" si="579"/>
        <v>abr/2020</v>
      </c>
      <c r="E18517" s="264">
        <v>43944</v>
      </c>
      <c r="F18517" s="282" t="s">
        <v>1261</v>
      </c>
      <c r="G18517" s="282" t="s">
        <v>2229</v>
      </c>
      <c r="H18517" s="265" t="s">
        <v>2250</v>
      </c>
      <c r="I18517" s="265" t="s">
        <v>135</v>
      </c>
      <c r="J18517" s="265">
        <v>-10</v>
      </c>
      <c r="K18517" s="83" t="str">
        <f>IFERROR(IFERROR(VLOOKUP(I18517,'DE-PARA'!B:D,3,0),VLOOKUP(I18517,'DE-PARA'!C:D,2,0)),"NÃO ENCONTRADO")</f>
        <v>Outras Saídas</v>
      </c>
      <c r="L18517" s="50" t="str">
        <f>VLOOKUP(K18517,'Base -Receita-Despesa'!$B:$AS,1,FALSE)</f>
        <v>Outras Saídas</v>
      </c>
    </row>
    <row r="18518" spans="1:12" x14ac:dyDescent="0.3">
      <c r="A18518" s="82" t="str">
        <f t="shared" si="578"/>
        <v>2020</v>
      </c>
      <c r="B18518" s="260" t="s">
        <v>2228</v>
      </c>
      <c r="C18518" s="261" t="s">
        <v>138</v>
      </c>
      <c r="D18518" s="74" t="str">
        <f t="shared" si="579"/>
        <v>abr/2020</v>
      </c>
      <c r="E18518" s="264">
        <v>43944</v>
      </c>
      <c r="F18518" s="282" t="s">
        <v>1070</v>
      </c>
      <c r="G18518" s="282" t="s">
        <v>2229</v>
      </c>
      <c r="H18518" s="265" t="s">
        <v>1071</v>
      </c>
      <c r="I18518" s="265" t="s">
        <v>2237</v>
      </c>
      <c r="J18518" s="266">
        <v>851721.06</v>
      </c>
      <c r="K18518" s="83" t="str">
        <f>IFERROR(IFERROR(VLOOKUP(I18518,'DE-PARA'!B:D,3,0),VLOOKUP(I18518,'DE-PARA'!C:D,2,0)),"NÃO ENCONTRADO")</f>
        <v>Entrada Conta Aplicação (+)</v>
      </c>
      <c r="L18518" s="50" t="str">
        <f>VLOOKUP(K18518,'Base -Receita-Despesa'!$B:$AS,1,FALSE)</f>
        <v>ENTRADA CONTA APLICAÇÃO (+)</v>
      </c>
    </row>
    <row r="18519" spans="1:12" x14ac:dyDescent="0.3">
      <c r="A18519" s="82" t="str">
        <f t="shared" si="578"/>
        <v>2020</v>
      </c>
      <c r="B18519" s="260" t="s">
        <v>2240</v>
      </c>
      <c r="C18519" s="261" t="s">
        <v>138</v>
      </c>
      <c r="D18519" s="74" t="str">
        <f t="shared" si="579"/>
        <v>abr/2020</v>
      </c>
      <c r="E18519" s="264">
        <v>43945</v>
      </c>
      <c r="F18519" s="282" t="s">
        <v>5127</v>
      </c>
      <c r="G18519" s="282" t="s">
        <v>2229</v>
      </c>
      <c r="H18519" s="265" t="s">
        <v>2251</v>
      </c>
      <c r="I18519" s="265" t="s">
        <v>126</v>
      </c>
      <c r="J18519" s="284">
        <v>-500000</v>
      </c>
      <c r="K18519" s="83" t="str">
        <f>IFERROR(IFERROR(VLOOKUP(I18519,'DE-PARA'!B:D,3,0),VLOOKUP(I18519,'DE-PARA'!C:D,2,0)),"NÃO ENCONTRADO")</f>
        <v>TEV – Transferências Entre Contas (Entradas)</v>
      </c>
      <c r="L18519" s="50" t="str">
        <f>VLOOKUP(K18519,'Base -Receita-Despesa'!$B:$AS,1,FALSE)</f>
        <v>TEV – Transferências Entre Contas (Entradas)</v>
      </c>
    </row>
    <row r="18520" spans="1:12" x14ac:dyDescent="0.3">
      <c r="A18520" s="82" t="str">
        <f t="shared" si="578"/>
        <v>2020</v>
      </c>
      <c r="B18520" s="260" t="s">
        <v>2228</v>
      </c>
      <c r="C18520" s="261" t="s">
        <v>138</v>
      </c>
      <c r="D18520" s="74" t="str">
        <f t="shared" si="579"/>
        <v>abr/2020</v>
      </c>
      <c r="E18520" s="264">
        <v>43945</v>
      </c>
      <c r="F18520" s="282" t="s">
        <v>5127</v>
      </c>
      <c r="G18520" s="282" t="s">
        <v>2229</v>
      </c>
      <c r="H18520" s="265" t="s">
        <v>2251</v>
      </c>
      <c r="I18520" s="265" t="s">
        <v>126</v>
      </c>
      <c r="J18520" s="266">
        <v>500000</v>
      </c>
      <c r="K18520" s="83" t="str">
        <f>IFERROR(IFERROR(VLOOKUP(I18520,'DE-PARA'!B:D,3,0),VLOOKUP(I18520,'DE-PARA'!C:D,2,0)),"NÃO ENCONTRADO")</f>
        <v>TEV – Transferências Entre Contas (Entradas)</v>
      </c>
      <c r="L18520" s="50" t="str">
        <f>VLOOKUP(K18520,'Base -Receita-Despesa'!$B:$AS,1,FALSE)</f>
        <v>TEV – Transferências Entre Contas (Entradas)</v>
      </c>
    </row>
    <row r="18521" spans="1:12" x14ac:dyDescent="0.3">
      <c r="A18521" s="82" t="str">
        <f t="shared" si="578"/>
        <v>2020</v>
      </c>
      <c r="B18521" s="260" t="s">
        <v>2228</v>
      </c>
      <c r="C18521" s="261" t="s">
        <v>138</v>
      </c>
      <c r="D18521" s="74" t="str">
        <f t="shared" si="579"/>
        <v>abr/2020</v>
      </c>
      <c r="E18521" s="264">
        <v>43945</v>
      </c>
      <c r="F18521" s="282">
        <v>13808</v>
      </c>
      <c r="G18521" s="282" t="s">
        <v>2229</v>
      </c>
      <c r="H18521" s="265" t="s">
        <v>2890</v>
      </c>
      <c r="I18521" s="265" t="s">
        <v>2182</v>
      </c>
      <c r="J18521" s="265">
        <v>-36.9</v>
      </c>
      <c r="K18521" s="83" t="str">
        <f>IFERROR(IFERROR(VLOOKUP(I18521,'DE-PARA'!B:D,3,0),VLOOKUP(I18521,'DE-PARA'!C:D,2,0)),"NÃO ENCONTRADO")</f>
        <v>Materiais</v>
      </c>
      <c r="L18521" s="50" t="str">
        <f>VLOOKUP(K18521,'Base -Receita-Despesa'!$B:$AS,1,FALSE)</f>
        <v>Materiais</v>
      </c>
    </row>
    <row r="18522" spans="1:12" x14ac:dyDescent="0.3">
      <c r="A18522" s="82" t="str">
        <f t="shared" si="578"/>
        <v>2020</v>
      </c>
      <c r="B18522" s="260" t="s">
        <v>2228</v>
      </c>
      <c r="C18522" s="261" t="s">
        <v>138</v>
      </c>
      <c r="D18522" s="74" t="str">
        <f t="shared" si="579"/>
        <v>abr/2020</v>
      </c>
      <c r="E18522" s="264">
        <v>43945</v>
      </c>
      <c r="F18522" s="282">
        <v>304195</v>
      </c>
      <c r="G18522" s="282" t="s">
        <v>2229</v>
      </c>
      <c r="H18522" s="265" t="s">
        <v>222</v>
      </c>
      <c r="I18522" s="265" t="s">
        <v>2181</v>
      </c>
      <c r="J18522" s="265">
        <v>-729.96</v>
      </c>
      <c r="K18522" s="83" t="str">
        <f>IFERROR(IFERROR(VLOOKUP(I18522,'DE-PARA'!B:D,3,0),VLOOKUP(I18522,'DE-PARA'!C:D,2,0)),"NÃO ENCONTRADO")</f>
        <v>Materiais</v>
      </c>
      <c r="L18522" s="50" t="str">
        <f>VLOOKUP(K18522,'Base -Receita-Despesa'!$B:$AS,1,FALSE)</f>
        <v>Materiais</v>
      </c>
    </row>
    <row r="18523" spans="1:12" x14ac:dyDescent="0.3">
      <c r="A18523" s="82" t="str">
        <f t="shared" si="578"/>
        <v>2020</v>
      </c>
      <c r="B18523" s="260" t="s">
        <v>2228</v>
      </c>
      <c r="C18523" s="261" t="s">
        <v>138</v>
      </c>
      <c r="D18523" s="74" t="str">
        <f t="shared" si="579"/>
        <v>abr/2020</v>
      </c>
      <c r="E18523" s="264">
        <v>43945</v>
      </c>
      <c r="F18523" s="282">
        <v>304196</v>
      </c>
      <c r="G18523" s="282" t="s">
        <v>2284</v>
      </c>
      <c r="H18523" s="265" t="s">
        <v>222</v>
      </c>
      <c r="I18523" s="265" t="s">
        <v>2181</v>
      </c>
      <c r="J18523" s="266">
        <v>-1897.14</v>
      </c>
      <c r="K18523" s="83" t="str">
        <f>IFERROR(IFERROR(VLOOKUP(I18523,'DE-PARA'!B:D,3,0),VLOOKUP(I18523,'DE-PARA'!C:D,2,0)),"NÃO ENCONTRADO")</f>
        <v>Materiais</v>
      </c>
      <c r="L18523" s="50" t="str">
        <f>VLOOKUP(K18523,'Base -Receita-Despesa'!$B:$AS,1,FALSE)</f>
        <v>Materiais</v>
      </c>
    </row>
    <row r="18524" spans="1:12" x14ac:dyDescent="0.3">
      <c r="A18524" s="82" t="str">
        <f t="shared" si="578"/>
        <v>2020</v>
      </c>
      <c r="B18524" s="260" t="s">
        <v>2228</v>
      </c>
      <c r="C18524" s="261" t="s">
        <v>138</v>
      </c>
      <c r="D18524" s="74" t="str">
        <f t="shared" si="579"/>
        <v>abr/2020</v>
      </c>
      <c r="E18524" s="264">
        <v>43945</v>
      </c>
      <c r="F18524" s="282" t="s">
        <v>4542</v>
      </c>
      <c r="G18524" s="282" t="s">
        <v>2229</v>
      </c>
      <c r="H18524" s="265" t="s">
        <v>5567</v>
      </c>
      <c r="I18524" s="265" t="s">
        <v>194</v>
      </c>
      <c r="J18524" s="266">
        <v>-5565.68</v>
      </c>
      <c r="K18524" s="83" t="str">
        <f>IFERROR(IFERROR(VLOOKUP(I18524,'DE-PARA'!B:D,3,0),VLOOKUP(I18524,'DE-PARA'!C:D,2,0)),"NÃO ENCONTRADO")</f>
        <v>Encargos sobre Folha de Pagamento</v>
      </c>
      <c r="L18524" s="50" t="str">
        <f>VLOOKUP(K18524,'Base -Receita-Despesa'!$B:$AS,1,FALSE)</f>
        <v>Encargos sobre Folha de Pagamento</v>
      </c>
    </row>
    <row r="18525" spans="1:12" x14ac:dyDescent="0.3">
      <c r="A18525" s="82" t="str">
        <f t="shared" si="578"/>
        <v>2020</v>
      </c>
      <c r="B18525" s="260" t="s">
        <v>2228</v>
      </c>
      <c r="C18525" s="261" t="s">
        <v>138</v>
      </c>
      <c r="D18525" s="74" t="str">
        <f t="shared" si="579"/>
        <v>abr/2020</v>
      </c>
      <c r="E18525" s="264">
        <v>43945</v>
      </c>
      <c r="F18525" s="282">
        <v>2181</v>
      </c>
      <c r="G18525" s="282" t="s">
        <v>2229</v>
      </c>
      <c r="H18525" s="270" t="s">
        <v>5456</v>
      </c>
      <c r="I18525" s="265" t="s">
        <v>200</v>
      </c>
      <c r="J18525" s="266">
        <v>-15400</v>
      </c>
      <c r="K18525" s="83" t="str">
        <f>IFERROR(IFERROR(VLOOKUP(I18525,'DE-PARA'!B:D,3,0),VLOOKUP(I18525,'DE-PARA'!C:D,2,0)),"NÃO ENCONTRADO")</f>
        <v>Serviços</v>
      </c>
      <c r="L18525" s="50" t="str">
        <f>VLOOKUP(K18525,'Base -Receita-Despesa'!$B:$AS,1,FALSE)</f>
        <v>Serviços</v>
      </c>
    </row>
    <row r="18526" spans="1:12" x14ac:dyDescent="0.3">
      <c r="A18526" s="82" t="str">
        <f t="shared" si="578"/>
        <v>2020</v>
      </c>
      <c r="B18526" s="260" t="s">
        <v>2228</v>
      </c>
      <c r="C18526" s="261" t="s">
        <v>138</v>
      </c>
      <c r="D18526" s="74" t="str">
        <f t="shared" si="579"/>
        <v>abr/2020</v>
      </c>
      <c r="E18526" s="264">
        <v>43945</v>
      </c>
      <c r="F18526" s="282">
        <v>19223</v>
      </c>
      <c r="G18526" s="282" t="s">
        <v>2229</v>
      </c>
      <c r="H18526" s="265" t="s">
        <v>5152</v>
      </c>
      <c r="I18526" s="265" t="s">
        <v>618</v>
      </c>
      <c r="J18526" s="266">
        <v>-22942.92</v>
      </c>
      <c r="K18526" s="83" t="str">
        <f>IFERROR(IFERROR(VLOOKUP(I18526,'DE-PARA'!B:D,3,0),VLOOKUP(I18526,'DE-PARA'!C:D,2,0)),"NÃO ENCONTRADO")</f>
        <v>Serviços</v>
      </c>
      <c r="L18526" s="50" t="str">
        <f>VLOOKUP(K18526,'Base -Receita-Despesa'!$B:$AS,1,FALSE)</f>
        <v>Serviços</v>
      </c>
    </row>
    <row r="18527" spans="1:12" x14ac:dyDescent="0.3">
      <c r="A18527" s="82" t="str">
        <f t="shared" si="578"/>
        <v>2020</v>
      </c>
      <c r="B18527" s="260" t="s">
        <v>2228</v>
      </c>
      <c r="C18527" s="261" t="s">
        <v>138</v>
      </c>
      <c r="D18527" s="74" t="str">
        <f t="shared" si="579"/>
        <v>abr/2020</v>
      </c>
      <c r="E18527" s="264">
        <v>43945</v>
      </c>
      <c r="F18527" s="282">
        <v>2710841</v>
      </c>
      <c r="G18527" s="282" t="s">
        <v>2229</v>
      </c>
      <c r="H18527" s="265" t="s">
        <v>5175</v>
      </c>
      <c r="I18527" s="265" t="s">
        <v>145</v>
      </c>
      <c r="J18527" s="266">
        <v>-4355.25</v>
      </c>
      <c r="K18527" s="83" t="str">
        <f>IFERROR(IFERROR(VLOOKUP(I18527,'DE-PARA'!B:D,3,0),VLOOKUP(I18527,'DE-PARA'!C:D,2,0)),"NÃO ENCONTRADO")</f>
        <v>Serviços</v>
      </c>
      <c r="L18527" s="50" t="str">
        <f>VLOOKUP(K18527,'Base -Receita-Despesa'!$B:$AS,1,FALSE)</f>
        <v>Serviços</v>
      </c>
    </row>
    <row r="18528" spans="1:12" x14ac:dyDescent="0.3">
      <c r="A18528" s="82" t="str">
        <f t="shared" si="578"/>
        <v>2020</v>
      </c>
      <c r="B18528" s="260" t="s">
        <v>2228</v>
      </c>
      <c r="C18528" s="261" t="s">
        <v>138</v>
      </c>
      <c r="D18528" s="74" t="str">
        <f t="shared" si="579"/>
        <v>abr/2020</v>
      </c>
      <c r="E18528" s="264">
        <v>43945</v>
      </c>
      <c r="F18528" s="282">
        <v>2748105</v>
      </c>
      <c r="G18528" s="282" t="s">
        <v>2229</v>
      </c>
      <c r="H18528" s="265" t="s">
        <v>5175</v>
      </c>
      <c r="I18528" s="265" t="s">
        <v>145</v>
      </c>
      <c r="J18528" s="266">
        <v>-4355.25</v>
      </c>
      <c r="K18528" s="83" t="str">
        <f>IFERROR(IFERROR(VLOOKUP(I18528,'DE-PARA'!B:D,3,0),VLOOKUP(I18528,'DE-PARA'!C:D,2,0)),"NÃO ENCONTRADO")</f>
        <v>Serviços</v>
      </c>
      <c r="L18528" s="50" t="str">
        <f>VLOOKUP(K18528,'Base -Receita-Despesa'!$B:$AS,1,FALSE)</f>
        <v>Serviços</v>
      </c>
    </row>
    <row r="18529" spans="1:12" x14ac:dyDescent="0.3">
      <c r="A18529" s="82" t="str">
        <f t="shared" si="578"/>
        <v>2020</v>
      </c>
      <c r="B18529" s="260" t="s">
        <v>2228</v>
      </c>
      <c r="C18529" s="261" t="s">
        <v>138</v>
      </c>
      <c r="D18529" s="74" t="str">
        <f t="shared" si="579"/>
        <v>abr/2020</v>
      </c>
      <c r="E18529" s="264">
        <v>43945</v>
      </c>
      <c r="F18529" s="282" t="s">
        <v>1261</v>
      </c>
      <c r="G18529" s="282" t="s">
        <v>2229</v>
      </c>
      <c r="H18529" s="265" t="s">
        <v>2250</v>
      </c>
      <c r="I18529" s="265" t="s">
        <v>135</v>
      </c>
      <c r="J18529" s="265">
        <v>-10</v>
      </c>
      <c r="K18529" s="83" t="str">
        <f>IFERROR(IFERROR(VLOOKUP(I18529,'DE-PARA'!B:D,3,0),VLOOKUP(I18529,'DE-PARA'!C:D,2,0)),"NÃO ENCONTRADO")</f>
        <v>Outras Saídas</v>
      </c>
      <c r="L18529" s="50" t="str">
        <f>VLOOKUP(K18529,'Base -Receita-Despesa'!$B:$AS,1,FALSE)</f>
        <v>Outras Saídas</v>
      </c>
    </row>
    <row r="18530" spans="1:12" x14ac:dyDescent="0.3">
      <c r="A18530" s="82" t="str">
        <f t="shared" si="578"/>
        <v>2020</v>
      </c>
      <c r="B18530" s="260" t="s">
        <v>2228</v>
      </c>
      <c r="C18530" s="261" t="s">
        <v>138</v>
      </c>
      <c r="D18530" s="74" t="str">
        <f t="shared" si="579"/>
        <v>abr/2020</v>
      </c>
      <c r="E18530" s="264">
        <v>43945</v>
      </c>
      <c r="F18530" s="282" t="s">
        <v>1261</v>
      </c>
      <c r="G18530" s="282" t="s">
        <v>2229</v>
      </c>
      <c r="H18530" s="265" t="s">
        <v>2250</v>
      </c>
      <c r="I18530" s="265" t="s">
        <v>135</v>
      </c>
      <c r="J18530" s="265">
        <v>-10</v>
      </c>
      <c r="K18530" s="83" t="str">
        <f>IFERROR(IFERROR(VLOOKUP(I18530,'DE-PARA'!B:D,3,0),VLOOKUP(I18530,'DE-PARA'!C:D,2,0)),"NÃO ENCONTRADO")</f>
        <v>Outras Saídas</v>
      </c>
      <c r="L18530" s="50" t="str">
        <f>VLOOKUP(K18530,'Base -Receita-Despesa'!$B:$AS,1,FALSE)</f>
        <v>Outras Saídas</v>
      </c>
    </row>
    <row r="18531" spans="1:12" x14ac:dyDescent="0.3">
      <c r="A18531" s="82" t="str">
        <f t="shared" si="578"/>
        <v>2020</v>
      </c>
      <c r="B18531" s="260" t="s">
        <v>2228</v>
      </c>
      <c r="C18531" s="261" t="s">
        <v>138</v>
      </c>
      <c r="D18531" s="74" t="str">
        <f t="shared" si="579"/>
        <v>abr/2020</v>
      </c>
      <c r="E18531" s="264">
        <v>43945</v>
      </c>
      <c r="F18531" s="282" t="s">
        <v>1261</v>
      </c>
      <c r="G18531" s="282" t="s">
        <v>2229</v>
      </c>
      <c r="H18531" s="265" t="s">
        <v>2250</v>
      </c>
      <c r="I18531" s="265" t="s">
        <v>135</v>
      </c>
      <c r="J18531" s="265">
        <v>-10</v>
      </c>
      <c r="K18531" s="83" t="str">
        <f>IFERROR(IFERROR(VLOOKUP(I18531,'DE-PARA'!B:D,3,0),VLOOKUP(I18531,'DE-PARA'!C:D,2,0)),"NÃO ENCONTRADO")</f>
        <v>Outras Saídas</v>
      </c>
      <c r="L18531" s="50" t="str">
        <f>VLOOKUP(K18531,'Base -Receita-Despesa'!$B:$AS,1,FALSE)</f>
        <v>Outras Saídas</v>
      </c>
    </row>
    <row r="18532" spans="1:12" x14ac:dyDescent="0.3">
      <c r="A18532" s="82" t="str">
        <f t="shared" si="578"/>
        <v>2020</v>
      </c>
      <c r="B18532" s="260" t="s">
        <v>2240</v>
      </c>
      <c r="C18532" s="261" t="s">
        <v>138</v>
      </c>
      <c r="D18532" s="74" t="str">
        <f t="shared" si="579"/>
        <v>abr/2020</v>
      </c>
      <c r="E18532" s="264">
        <v>43948</v>
      </c>
      <c r="F18532" s="282" t="s">
        <v>5130</v>
      </c>
      <c r="G18532" s="282" t="s">
        <v>2229</v>
      </c>
      <c r="H18532" s="265" t="s">
        <v>72</v>
      </c>
      <c r="I18532" s="265" t="s">
        <v>1064</v>
      </c>
      <c r="J18532" s="284">
        <v>-193852.85</v>
      </c>
      <c r="K18532" s="83" t="str">
        <f>IFERROR(IFERROR(VLOOKUP(I18532,'DE-PARA'!B:D,3,0),VLOOKUP(I18532,'DE-PARA'!C:D,2,0)),"NÃO ENCONTRADO")</f>
        <v>Saídas Da C/A Por Regates (-)</v>
      </c>
      <c r="L18532" s="50" t="str">
        <f>VLOOKUP(K18532,'Base -Receita-Despesa'!$B:$AS,1,FALSE)</f>
        <v>SAÍDAS DA C/A POR REGATES (-)</v>
      </c>
    </row>
    <row r="18533" spans="1:12" x14ac:dyDescent="0.3">
      <c r="A18533" s="82" t="str">
        <f t="shared" si="578"/>
        <v>2020</v>
      </c>
      <c r="B18533" s="260" t="s">
        <v>2228</v>
      </c>
      <c r="C18533" s="261" t="s">
        <v>138</v>
      </c>
      <c r="D18533" s="74" t="str">
        <f t="shared" si="579"/>
        <v>abr/2020</v>
      </c>
      <c r="E18533" s="264">
        <v>43948</v>
      </c>
      <c r="F18533" s="282" t="s">
        <v>5130</v>
      </c>
      <c r="G18533" s="282" t="s">
        <v>2229</v>
      </c>
      <c r="H18533" s="265" t="s">
        <v>72</v>
      </c>
      <c r="I18533" s="265" t="s">
        <v>1064</v>
      </c>
      <c r="J18533" s="266">
        <v>-391733.19</v>
      </c>
      <c r="K18533" s="83" t="str">
        <f>IFERROR(IFERROR(VLOOKUP(I18533,'DE-PARA'!B:D,3,0),VLOOKUP(I18533,'DE-PARA'!C:D,2,0)),"NÃO ENCONTRADO")</f>
        <v>Saídas Da C/A Por Regates (-)</v>
      </c>
      <c r="L18533" s="50" t="str">
        <f>VLOOKUP(K18533,'Base -Receita-Despesa'!$B:$AS,1,FALSE)</f>
        <v>SAÍDAS DA C/A POR REGATES (-)</v>
      </c>
    </row>
    <row r="18534" spans="1:12" x14ac:dyDescent="0.3">
      <c r="A18534" s="82" t="str">
        <f t="shared" si="578"/>
        <v>2020</v>
      </c>
      <c r="B18534" s="260" t="s">
        <v>2228</v>
      </c>
      <c r="C18534" s="261" t="s">
        <v>138</v>
      </c>
      <c r="D18534" s="74" t="str">
        <f t="shared" si="579"/>
        <v>abr/2020</v>
      </c>
      <c r="E18534" s="264">
        <v>43948</v>
      </c>
      <c r="F18534" s="282" t="s">
        <v>4412</v>
      </c>
      <c r="G18534" s="282" t="s">
        <v>2229</v>
      </c>
      <c r="H18534" s="265" t="s">
        <v>5006</v>
      </c>
      <c r="I18534" s="265" t="s">
        <v>130</v>
      </c>
      <c r="J18534" s="265">
        <v>-651.19000000000005</v>
      </c>
      <c r="K18534" s="83" t="str">
        <f>IFERROR(IFERROR(VLOOKUP(I18534,'DE-PARA'!B:D,3,0),VLOOKUP(I18534,'DE-PARA'!C:D,2,0)),"NÃO ENCONTRADO")</f>
        <v>Rescisões Trabalhistas</v>
      </c>
      <c r="L18534" s="50" t="str">
        <f>VLOOKUP(K18534,'Base -Receita-Despesa'!$B:$AS,1,FALSE)</f>
        <v>Rescisões Trabalhistas</v>
      </c>
    </row>
    <row r="18535" spans="1:12" x14ac:dyDescent="0.3">
      <c r="A18535" s="82" t="str">
        <f t="shared" si="578"/>
        <v>2020</v>
      </c>
      <c r="B18535" s="260" t="s">
        <v>2228</v>
      </c>
      <c r="C18535" s="261" t="s">
        <v>138</v>
      </c>
      <c r="D18535" s="74" t="str">
        <f t="shared" si="579"/>
        <v>abr/2020</v>
      </c>
      <c r="E18535" s="264">
        <v>43948</v>
      </c>
      <c r="F18535" s="282">
        <v>9240</v>
      </c>
      <c r="G18535" s="282" t="s">
        <v>2229</v>
      </c>
      <c r="H18535" s="265" t="s">
        <v>2341</v>
      </c>
      <c r="I18535" s="265" t="s">
        <v>232</v>
      </c>
      <c r="J18535" s="266">
        <v>-1079.95</v>
      </c>
      <c r="K18535" s="83" t="str">
        <f>IFERROR(IFERROR(VLOOKUP(I18535,'DE-PARA'!B:D,3,0),VLOOKUP(I18535,'DE-PARA'!C:D,2,0)),"NÃO ENCONTRADO")</f>
        <v>Materiais</v>
      </c>
      <c r="L18535" s="50" t="str">
        <f>VLOOKUP(K18535,'Base -Receita-Despesa'!$B:$AS,1,FALSE)</f>
        <v>Materiais</v>
      </c>
    </row>
    <row r="18536" spans="1:12" x14ac:dyDescent="0.3">
      <c r="A18536" s="82" t="str">
        <f t="shared" si="578"/>
        <v>2020</v>
      </c>
      <c r="B18536" s="260" t="s">
        <v>2228</v>
      </c>
      <c r="C18536" s="261" t="s">
        <v>138</v>
      </c>
      <c r="D18536" s="74" t="str">
        <f t="shared" si="579"/>
        <v>abr/2020</v>
      </c>
      <c r="E18536" s="264">
        <v>43948</v>
      </c>
      <c r="F18536" s="282">
        <v>16415</v>
      </c>
      <c r="G18536" s="282" t="s">
        <v>2229</v>
      </c>
      <c r="H18536" s="265" t="s">
        <v>5176</v>
      </c>
      <c r="I18536" s="265" t="s">
        <v>2190</v>
      </c>
      <c r="J18536" s="266">
        <v>-2041</v>
      </c>
      <c r="K18536" s="83" t="str">
        <f>IFERROR(IFERROR(VLOOKUP(I18536,'DE-PARA'!B:D,3,0),VLOOKUP(I18536,'DE-PARA'!C:D,2,0)),"NÃO ENCONTRADO")</f>
        <v>Materiais</v>
      </c>
      <c r="L18536" s="50" t="str">
        <f>VLOOKUP(K18536,'Base -Receita-Despesa'!$B:$AS,1,FALSE)</f>
        <v>Materiais</v>
      </c>
    </row>
    <row r="18537" spans="1:12" x14ac:dyDescent="0.3">
      <c r="A18537" s="82" t="str">
        <f t="shared" si="578"/>
        <v>2020</v>
      </c>
      <c r="B18537" s="260" t="s">
        <v>2228</v>
      </c>
      <c r="C18537" s="261" t="s">
        <v>138</v>
      </c>
      <c r="D18537" s="74" t="str">
        <f t="shared" si="579"/>
        <v>abr/2020</v>
      </c>
      <c r="E18537" s="264">
        <v>43948</v>
      </c>
      <c r="F18537" s="282">
        <v>114800</v>
      </c>
      <c r="G18537" s="282" t="s">
        <v>2229</v>
      </c>
      <c r="H18537" s="265" t="s">
        <v>528</v>
      </c>
      <c r="I18537" s="265" t="s">
        <v>2182</v>
      </c>
      <c r="J18537" s="266">
        <v>-5375</v>
      </c>
      <c r="K18537" s="83" t="str">
        <f>IFERROR(IFERROR(VLOOKUP(I18537,'DE-PARA'!B:D,3,0),VLOOKUP(I18537,'DE-PARA'!C:D,2,0)),"NÃO ENCONTRADO")</f>
        <v>Materiais</v>
      </c>
      <c r="L18537" s="50" t="str">
        <f>VLOOKUP(K18537,'Base -Receita-Despesa'!$B:$AS,1,FALSE)</f>
        <v>Materiais</v>
      </c>
    </row>
    <row r="18538" spans="1:12" x14ac:dyDescent="0.3">
      <c r="A18538" s="82" t="str">
        <f t="shared" ref="A18538:A18601" si="580">IF(K18538="NÃO ENCONTRADO",0,RIGHT(D18538,4))</f>
        <v>2020</v>
      </c>
      <c r="B18538" s="260" t="s">
        <v>2228</v>
      </c>
      <c r="C18538" s="261" t="s">
        <v>138</v>
      </c>
      <c r="D18538" s="74" t="str">
        <f t="shared" si="579"/>
        <v>abr/2020</v>
      </c>
      <c r="E18538" s="264">
        <v>43948</v>
      </c>
      <c r="F18538" s="282">
        <v>445205</v>
      </c>
      <c r="G18538" s="282" t="s">
        <v>2232</v>
      </c>
      <c r="H18538" s="265" t="s">
        <v>5238</v>
      </c>
      <c r="I18538" s="265" t="s">
        <v>2181</v>
      </c>
      <c r="J18538" s="265">
        <v>-625</v>
      </c>
      <c r="K18538" s="83" t="str">
        <f>IFERROR(IFERROR(VLOOKUP(I18538,'DE-PARA'!B:D,3,0),VLOOKUP(I18538,'DE-PARA'!C:D,2,0)),"NÃO ENCONTRADO")</f>
        <v>Materiais</v>
      </c>
      <c r="L18538" s="50" t="str">
        <f>VLOOKUP(K18538,'Base -Receita-Despesa'!$B:$AS,1,FALSE)</f>
        <v>Materiais</v>
      </c>
    </row>
    <row r="18539" spans="1:12" x14ac:dyDescent="0.3">
      <c r="A18539" s="82" t="str">
        <f t="shared" si="580"/>
        <v>2020</v>
      </c>
      <c r="B18539" s="260" t="s">
        <v>2228</v>
      </c>
      <c r="C18539" s="261" t="s">
        <v>138</v>
      </c>
      <c r="D18539" s="74" t="str">
        <f t="shared" si="579"/>
        <v>abr/2020</v>
      </c>
      <c r="E18539" s="264">
        <v>43948</v>
      </c>
      <c r="F18539" s="282">
        <v>532998</v>
      </c>
      <c r="G18539" s="282" t="s">
        <v>2284</v>
      </c>
      <c r="H18539" s="265" t="s">
        <v>339</v>
      </c>
      <c r="I18539" s="265" t="s">
        <v>2181</v>
      </c>
      <c r="J18539" s="266">
        <v>-2400</v>
      </c>
      <c r="K18539" s="83" t="str">
        <f>IFERROR(IFERROR(VLOOKUP(I18539,'DE-PARA'!B:D,3,0),VLOOKUP(I18539,'DE-PARA'!C:D,2,0)),"NÃO ENCONTRADO")</f>
        <v>Materiais</v>
      </c>
      <c r="L18539" s="50" t="str">
        <f>VLOOKUP(K18539,'Base -Receita-Despesa'!$B:$AS,1,FALSE)</f>
        <v>Materiais</v>
      </c>
    </row>
    <row r="18540" spans="1:12" x14ac:dyDescent="0.3">
      <c r="A18540" s="82" t="str">
        <f t="shared" si="580"/>
        <v>2020</v>
      </c>
      <c r="B18540" s="260" t="s">
        <v>2228</v>
      </c>
      <c r="C18540" s="261" t="s">
        <v>138</v>
      </c>
      <c r="D18540" s="74" t="str">
        <f t="shared" si="579"/>
        <v>abr/2020</v>
      </c>
      <c r="E18540" s="264">
        <v>43948</v>
      </c>
      <c r="F18540" s="282">
        <v>897077</v>
      </c>
      <c r="G18540" s="282" t="s">
        <v>2324</v>
      </c>
      <c r="H18540" s="265" t="s">
        <v>2424</v>
      </c>
      <c r="I18540" s="265" t="s">
        <v>2181</v>
      </c>
      <c r="J18540" s="266">
        <v>-3695.31</v>
      </c>
      <c r="K18540" s="83" t="str">
        <f>IFERROR(IFERROR(VLOOKUP(I18540,'DE-PARA'!B:D,3,0),VLOOKUP(I18540,'DE-PARA'!C:D,2,0)),"NÃO ENCONTRADO")</f>
        <v>Materiais</v>
      </c>
      <c r="L18540" s="50" t="str">
        <f>VLOOKUP(K18540,'Base -Receita-Despesa'!$B:$AS,1,FALSE)</f>
        <v>Materiais</v>
      </c>
    </row>
    <row r="18541" spans="1:12" x14ac:dyDescent="0.3">
      <c r="A18541" s="82" t="str">
        <f t="shared" si="580"/>
        <v>2020</v>
      </c>
      <c r="B18541" s="260" t="s">
        <v>2228</v>
      </c>
      <c r="C18541" s="261" t="s">
        <v>138</v>
      </c>
      <c r="D18541" s="74" t="str">
        <f t="shared" si="579"/>
        <v>abr/2020</v>
      </c>
      <c r="E18541" s="264">
        <v>43948</v>
      </c>
      <c r="F18541" s="282">
        <v>26056</v>
      </c>
      <c r="G18541" s="282" t="s">
        <v>2229</v>
      </c>
      <c r="H18541" s="265" t="s">
        <v>4591</v>
      </c>
      <c r="I18541" s="265" t="s">
        <v>151</v>
      </c>
      <c r="J18541" s="265">
        <v>-425</v>
      </c>
      <c r="K18541" s="83" t="str">
        <f>IFERROR(IFERROR(VLOOKUP(I18541,'DE-PARA'!B:D,3,0),VLOOKUP(I18541,'DE-PARA'!C:D,2,0)),"NÃO ENCONTRADO")</f>
        <v>Concessionárias (água, luz e telefone)</v>
      </c>
      <c r="L18541" s="50" t="str">
        <f>VLOOKUP(K18541,'Base -Receita-Despesa'!$B:$AS,1,FALSE)</f>
        <v>Concessionárias (água, luz e telefone)</v>
      </c>
    </row>
    <row r="18542" spans="1:12" x14ac:dyDescent="0.3">
      <c r="A18542" s="82" t="str">
        <f t="shared" si="580"/>
        <v>2020</v>
      </c>
      <c r="B18542" s="260" t="s">
        <v>2228</v>
      </c>
      <c r="C18542" s="261" t="s">
        <v>138</v>
      </c>
      <c r="D18542" s="74" t="str">
        <f t="shared" si="579"/>
        <v>abr/2020</v>
      </c>
      <c r="E18542" s="264">
        <v>43948</v>
      </c>
      <c r="F18542" s="282">
        <v>22105</v>
      </c>
      <c r="G18542" s="282" t="s">
        <v>2229</v>
      </c>
      <c r="H18542" s="265" t="s">
        <v>2370</v>
      </c>
      <c r="I18542" s="265" t="s">
        <v>145</v>
      </c>
      <c r="J18542" s="266">
        <v>-4996.57</v>
      </c>
      <c r="K18542" s="83" t="str">
        <f>IFERROR(IFERROR(VLOOKUP(I18542,'DE-PARA'!B:D,3,0),VLOOKUP(I18542,'DE-PARA'!C:D,2,0)),"NÃO ENCONTRADO")</f>
        <v>Serviços</v>
      </c>
      <c r="L18542" s="50" t="str">
        <f>VLOOKUP(K18542,'Base -Receita-Despesa'!$B:$AS,1,FALSE)</f>
        <v>Serviços</v>
      </c>
    </row>
    <row r="18543" spans="1:12" x14ac:dyDescent="0.3">
      <c r="A18543" s="82" t="str">
        <f t="shared" si="580"/>
        <v>2020</v>
      </c>
      <c r="B18543" s="260" t="s">
        <v>2228</v>
      </c>
      <c r="C18543" s="261" t="s">
        <v>138</v>
      </c>
      <c r="D18543" s="74" t="str">
        <f t="shared" si="579"/>
        <v>abr/2020</v>
      </c>
      <c r="E18543" s="264">
        <v>43948</v>
      </c>
      <c r="F18543" s="282">
        <v>29</v>
      </c>
      <c r="G18543" s="282" t="s">
        <v>2229</v>
      </c>
      <c r="H18543" s="265" t="s">
        <v>5568</v>
      </c>
      <c r="I18543" s="280" t="s">
        <v>846</v>
      </c>
      <c r="J18543" s="266">
        <v>-22600.01</v>
      </c>
      <c r="K18543" s="83" t="str">
        <f>IFERROR(IFERROR(VLOOKUP(I18543,'DE-PARA'!B:D,3,0),VLOOKUP(I18543,'DE-PARA'!C:D,2,0)),"NÃO ENCONTRADO")</f>
        <v>Pessoal</v>
      </c>
      <c r="L18543" s="50" t="str">
        <f>VLOOKUP(K18543,'Base -Receita-Despesa'!$B:$AS,1,FALSE)</f>
        <v>Pessoal</v>
      </c>
    </row>
    <row r="18544" spans="1:12" x14ac:dyDescent="0.3">
      <c r="A18544" s="82" t="str">
        <f t="shared" si="580"/>
        <v>2020</v>
      </c>
      <c r="B18544" s="260" t="s">
        <v>2228</v>
      </c>
      <c r="C18544" s="261" t="s">
        <v>138</v>
      </c>
      <c r="D18544" s="74" t="str">
        <f t="shared" si="579"/>
        <v>abr/2020</v>
      </c>
      <c r="E18544" s="264">
        <v>43948</v>
      </c>
      <c r="F18544" s="282">
        <v>2077</v>
      </c>
      <c r="G18544" s="282" t="s">
        <v>2229</v>
      </c>
      <c r="H18544" s="265" t="s">
        <v>5217</v>
      </c>
      <c r="I18544" s="265" t="s">
        <v>2194</v>
      </c>
      <c r="J18544" s="265">
        <v>-62.36</v>
      </c>
      <c r="K18544" s="83" t="str">
        <f>IFERROR(IFERROR(VLOOKUP(I18544,'DE-PARA'!B:D,3,0),VLOOKUP(I18544,'DE-PARA'!C:D,2,0)),"NÃO ENCONTRADO")</f>
        <v>Materiais</v>
      </c>
      <c r="L18544" s="50" t="str">
        <f>VLOOKUP(K18544,'Base -Receita-Despesa'!$B:$AS,1,FALSE)</f>
        <v>Materiais</v>
      </c>
    </row>
    <row r="18545" spans="1:12" x14ac:dyDescent="0.3">
      <c r="A18545" s="82" t="str">
        <f t="shared" si="580"/>
        <v>2020</v>
      </c>
      <c r="B18545" s="260" t="s">
        <v>2228</v>
      </c>
      <c r="C18545" s="261" t="s">
        <v>138</v>
      </c>
      <c r="D18545" s="74" t="str">
        <f t="shared" si="579"/>
        <v>abr/2020</v>
      </c>
      <c r="E18545" s="264">
        <v>43948</v>
      </c>
      <c r="F18545" s="282">
        <v>2362</v>
      </c>
      <c r="G18545" s="282" t="s">
        <v>2229</v>
      </c>
      <c r="H18545" s="265" t="s">
        <v>5569</v>
      </c>
      <c r="I18545" s="265" t="s">
        <v>2194</v>
      </c>
      <c r="J18545" s="266">
        <v>-1260</v>
      </c>
      <c r="K18545" s="83" t="str">
        <f>IFERROR(IFERROR(VLOOKUP(I18545,'DE-PARA'!B:D,3,0),VLOOKUP(I18545,'DE-PARA'!C:D,2,0)),"NÃO ENCONTRADO")</f>
        <v>Materiais</v>
      </c>
      <c r="L18545" s="50" t="str">
        <f>VLOOKUP(K18545,'Base -Receita-Despesa'!$B:$AS,1,FALSE)</f>
        <v>Materiais</v>
      </c>
    </row>
    <row r="18546" spans="1:12" x14ac:dyDescent="0.3">
      <c r="A18546" s="82" t="str">
        <f t="shared" si="580"/>
        <v>2020</v>
      </c>
      <c r="B18546" s="260" t="s">
        <v>2228</v>
      </c>
      <c r="C18546" s="261" t="s">
        <v>138</v>
      </c>
      <c r="D18546" s="74" t="str">
        <f t="shared" si="579"/>
        <v>abr/2020</v>
      </c>
      <c r="E18546" s="264">
        <v>43948</v>
      </c>
      <c r="F18546" s="282">
        <v>11101</v>
      </c>
      <c r="G18546" s="282" t="s">
        <v>2229</v>
      </c>
      <c r="H18546" s="265" t="s">
        <v>5570</v>
      </c>
      <c r="I18546" s="265" t="s">
        <v>232</v>
      </c>
      <c r="J18546" s="265">
        <v>-570</v>
      </c>
      <c r="K18546" s="83" t="str">
        <f>IFERROR(IFERROR(VLOOKUP(I18546,'DE-PARA'!B:D,3,0),VLOOKUP(I18546,'DE-PARA'!C:D,2,0)),"NÃO ENCONTRADO")</f>
        <v>Materiais</v>
      </c>
      <c r="L18546" s="50" t="str">
        <f>VLOOKUP(K18546,'Base -Receita-Despesa'!$B:$AS,1,FALSE)</f>
        <v>Materiais</v>
      </c>
    </row>
    <row r="18547" spans="1:12" x14ac:dyDescent="0.3">
      <c r="A18547" s="82" t="str">
        <f t="shared" si="580"/>
        <v>2020</v>
      </c>
      <c r="B18547" s="260" t="s">
        <v>2228</v>
      </c>
      <c r="C18547" s="261" t="s">
        <v>138</v>
      </c>
      <c r="D18547" s="74" t="str">
        <f t="shared" si="579"/>
        <v>abr/2020</v>
      </c>
      <c r="E18547" s="264">
        <v>43948</v>
      </c>
      <c r="F18547" s="282">
        <v>178</v>
      </c>
      <c r="G18547" s="282" t="s">
        <v>2229</v>
      </c>
      <c r="H18547" s="265" t="s">
        <v>5132</v>
      </c>
      <c r="I18547" s="265" t="s">
        <v>2176</v>
      </c>
      <c r="J18547" s="266">
        <v>-2850</v>
      </c>
      <c r="K18547" s="83" t="str">
        <f>IFERROR(IFERROR(VLOOKUP(I18547,'DE-PARA'!B:D,3,0),VLOOKUP(I18547,'DE-PARA'!C:D,2,0)),"NÃO ENCONTRADO")</f>
        <v>Pessoal</v>
      </c>
      <c r="L18547" s="50" t="str">
        <f>VLOOKUP(K18547,'Base -Receita-Despesa'!$B:$AS,1,FALSE)</f>
        <v>Pessoal</v>
      </c>
    </row>
    <row r="18548" spans="1:12" x14ac:dyDescent="0.3">
      <c r="A18548" s="82" t="str">
        <f t="shared" si="580"/>
        <v>2020</v>
      </c>
      <c r="B18548" s="260" t="s">
        <v>2228</v>
      </c>
      <c r="C18548" s="261" t="s">
        <v>138</v>
      </c>
      <c r="D18548" s="74" t="str">
        <f t="shared" si="579"/>
        <v>abr/2020</v>
      </c>
      <c r="E18548" s="264">
        <v>43948</v>
      </c>
      <c r="F18548" s="282" t="s">
        <v>3376</v>
      </c>
      <c r="G18548" s="282" t="s">
        <v>2229</v>
      </c>
      <c r="H18548" s="265" t="s">
        <v>5006</v>
      </c>
      <c r="I18548" s="265" t="s">
        <v>130</v>
      </c>
      <c r="J18548" s="266">
        <v>-4262.32</v>
      </c>
      <c r="K18548" s="83" t="str">
        <f>IFERROR(IFERROR(VLOOKUP(I18548,'DE-PARA'!B:D,3,0),VLOOKUP(I18548,'DE-PARA'!C:D,2,0)),"NÃO ENCONTRADO")</f>
        <v>Rescisões Trabalhistas</v>
      </c>
      <c r="L18548" s="50" t="str">
        <f>VLOOKUP(K18548,'Base -Receita-Despesa'!$B:$AS,1,FALSE)</f>
        <v>Rescisões Trabalhistas</v>
      </c>
    </row>
    <row r="18549" spans="1:12" x14ac:dyDescent="0.3">
      <c r="A18549" s="82" t="str">
        <f t="shared" si="580"/>
        <v>2020</v>
      </c>
      <c r="B18549" s="260" t="s">
        <v>2228</v>
      </c>
      <c r="C18549" s="261" t="s">
        <v>138</v>
      </c>
      <c r="D18549" s="74" t="str">
        <f t="shared" si="579"/>
        <v>abr/2020</v>
      </c>
      <c r="E18549" s="264">
        <v>43948</v>
      </c>
      <c r="F18549" s="282" t="s">
        <v>1261</v>
      </c>
      <c r="G18549" s="282" t="s">
        <v>2229</v>
      </c>
      <c r="H18549" s="265" t="s">
        <v>2250</v>
      </c>
      <c r="I18549" s="265" t="s">
        <v>135</v>
      </c>
      <c r="J18549" s="265">
        <v>-10</v>
      </c>
      <c r="K18549" s="83" t="str">
        <f>IFERROR(IFERROR(VLOOKUP(I18549,'DE-PARA'!B:D,3,0),VLOOKUP(I18549,'DE-PARA'!C:D,2,0)),"NÃO ENCONTRADO")</f>
        <v>Outras Saídas</v>
      </c>
      <c r="L18549" s="50" t="str">
        <f>VLOOKUP(K18549,'Base -Receita-Despesa'!$B:$AS,1,FALSE)</f>
        <v>Outras Saídas</v>
      </c>
    </row>
    <row r="18550" spans="1:12" x14ac:dyDescent="0.3">
      <c r="A18550" s="82" t="str">
        <f t="shared" si="580"/>
        <v>2020</v>
      </c>
      <c r="B18550" s="260" t="s">
        <v>2228</v>
      </c>
      <c r="C18550" s="261" t="s">
        <v>138</v>
      </c>
      <c r="D18550" s="74" t="str">
        <f t="shared" si="579"/>
        <v>abr/2020</v>
      </c>
      <c r="E18550" s="264">
        <v>43948</v>
      </c>
      <c r="F18550" s="282" t="s">
        <v>1261</v>
      </c>
      <c r="G18550" s="282" t="s">
        <v>2229</v>
      </c>
      <c r="H18550" s="265" t="s">
        <v>2250</v>
      </c>
      <c r="I18550" s="265" t="s">
        <v>135</v>
      </c>
      <c r="J18550" s="265">
        <v>-10</v>
      </c>
      <c r="K18550" s="83" t="str">
        <f>IFERROR(IFERROR(VLOOKUP(I18550,'DE-PARA'!B:D,3,0),VLOOKUP(I18550,'DE-PARA'!C:D,2,0)),"NÃO ENCONTRADO")</f>
        <v>Outras Saídas</v>
      </c>
      <c r="L18550" s="50" t="str">
        <f>VLOOKUP(K18550,'Base -Receita-Despesa'!$B:$AS,1,FALSE)</f>
        <v>Outras Saídas</v>
      </c>
    </row>
    <row r="18551" spans="1:12" x14ac:dyDescent="0.3">
      <c r="A18551" s="82" t="str">
        <f t="shared" si="580"/>
        <v>2020</v>
      </c>
      <c r="B18551" s="260" t="s">
        <v>2228</v>
      </c>
      <c r="C18551" s="261" t="s">
        <v>138</v>
      </c>
      <c r="D18551" s="74" t="str">
        <f t="shared" si="579"/>
        <v>abr/2020</v>
      </c>
      <c r="E18551" s="264">
        <v>43948</v>
      </c>
      <c r="F18551" s="282" t="s">
        <v>1261</v>
      </c>
      <c r="G18551" s="282" t="s">
        <v>2229</v>
      </c>
      <c r="H18551" s="265" t="s">
        <v>2250</v>
      </c>
      <c r="I18551" s="265" t="s">
        <v>135</v>
      </c>
      <c r="J18551" s="265">
        <v>-10</v>
      </c>
      <c r="K18551" s="83" t="str">
        <f>IFERROR(IFERROR(VLOOKUP(I18551,'DE-PARA'!B:D,3,0),VLOOKUP(I18551,'DE-PARA'!C:D,2,0)),"NÃO ENCONTRADO")</f>
        <v>Outras Saídas</v>
      </c>
      <c r="L18551" s="50" t="str">
        <f>VLOOKUP(K18551,'Base -Receita-Despesa'!$B:$AS,1,FALSE)</f>
        <v>Outras Saídas</v>
      </c>
    </row>
    <row r="18552" spans="1:12" x14ac:dyDescent="0.3">
      <c r="A18552" s="82" t="str">
        <f t="shared" si="580"/>
        <v>2020</v>
      </c>
      <c r="B18552" s="260" t="s">
        <v>2228</v>
      </c>
      <c r="C18552" s="261" t="s">
        <v>138</v>
      </c>
      <c r="D18552" s="74" t="str">
        <f t="shared" si="579"/>
        <v>abr/2020</v>
      </c>
      <c r="E18552" s="264">
        <v>43948</v>
      </c>
      <c r="F18552" s="282" t="s">
        <v>1261</v>
      </c>
      <c r="G18552" s="282" t="s">
        <v>2229</v>
      </c>
      <c r="H18552" s="265" t="s">
        <v>2250</v>
      </c>
      <c r="I18552" s="265" t="s">
        <v>135</v>
      </c>
      <c r="J18552" s="265">
        <v>-10</v>
      </c>
      <c r="K18552" s="83" t="str">
        <f>IFERROR(IFERROR(VLOOKUP(I18552,'DE-PARA'!B:D,3,0),VLOOKUP(I18552,'DE-PARA'!C:D,2,0)),"NÃO ENCONTRADO")</f>
        <v>Outras Saídas</v>
      </c>
      <c r="L18552" s="50" t="str">
        <f>VLOOKUP(K18552,'Base -Receita-Despesa'!$B:$AS,1,FALSE)</f>
        <v>Outras Saídas</v>
      </c>
    </row>
    <row r="18553" spans="1:12" x14ac:dyDescent="0.3">
      <c r="A18553" s="82" t="str">
        <f t="shared" si="580"/>
        <v>2020</v>
      </c>
      <c r="B18553" s="260" t="s">
        <v>2228</v>
      </c>
      <c r="C18553" s="261" t="s">
        <v>138</v>
      </c>
      <c r="D18553" s="74" t="str">
        <f t="shared" si="579"/>
        <v>abr/2020</v>
      </c>
      <c r="E18553" s="264">
        <v>43948</v>
      </c>
      <c r="F18553" s="282" t="s">
        <v>1261</v>
      </c>
      <c r="G18553" s="282" t="s">
        <v>2229</v>
      </c>
      <c r="H18553" s="265" t="s">
        <v>2250</v>
      </c>
      <c r="I18553" s="265" t="s">
        <v>135</v>
      </c>
      <c r="J18553" s="265">
        <v>-10</v>
      </c>
      <c r="K18553" s="83" t="str">
        <f>IFERROR(IFERROR(VLOOKUP(I18553,'DE-PARA'!B:D,3,0),VLOOKUP(I18553,'DE-PARA'!C:D,2,0)),"NÃO ENCONTRADO")</f>
        <v>Outras Saídas</v>
      </c>
      <c r="L18553" s="50" t="str">
        <f>VLOOKUP(K18553,'Base -Receita-Despesa'!$B:$AS,1,FALSE)</f>
        <v>Outras Saídas</v>
      </c>
    </row>
    <row r="18554" spans="1:12" x14ac:dyDescent="0.3">
      <c r="A18554" s="82" t="str">
        <f t="shared" si="580"/>
        <v>2020</v>
      </c>
      <c r="B18554" s="260" t="s">
        <v>2228</v>
      </c>
      <c r="C18554" s="261" t="s">
        <v>138</v>
      </c>
      <c r="D18554" s="74" t="str">
        <f t="shared" si="579"/>
        <v>abr/2020</v>
      </c>
      <c r="E18554" s="264">
        <v>43948</v>
      </c>
      <c r="F18554" s="282" t="s">
        <v>1261</v>
      </c>
      <c r="G18554" s="282" t="s">
        <v>2229</v>
      </c>
      <c r="H18554" s="265" t="s">
        <v>2250</v>
      </c>
      <c r="I18554" s="265" t="s">
        <v>135</v>
      </c>
      <c r="J18554" s="265">
        <v>-10</v>
      </c>
      <c r="K18554" s="83" t="str">
        <f>IFERROR(IFERROR(VLOOKUP(I18554,'DE-PARA'!B:D,3,0),VLOOKUP(I18554,'DE-PARA'!C:D,2,0)),"NÃO ENCONTRADO")</f>
        <v>Outras Saídas</v>
      </c>
      <c r="L18554" s="50" t="str">
        <f>VLOOKUP(K18554,'Base -Receita-Despesa'!$B:$AS,1,FALSE)</f>
        <v>Outras Saídas</v>
      </c>
    </row>
    <row r="18555" spans="1:12" x14ac:dyDescent="0.3">
      <c r="A18555" s="82" t="str">
        <f t="shared" si="580"/>
        <v>2020</v>
      </c>
      <c r="B18555" s="260" t="s">
        <v>2228</v>
      </c>
      <c r="C18555" s="261" t="s">
        <v>138</v>
      </c>
      <c r="D18555" s="74" t="str">
        <f t="shared" si="579"/>
        <v>abr/2020</v>
      </c>
      <c r="E18555" s="264">
        <v>43949</v>
      </c>
      <c r="F18555" s="282">
        <v>74539</v>
      </c>
      <c r="G18555" s="282" t="s">
        <v>2229</v>
      </c>
      <c r="H18555" s="265" t="s">
        <v>5203</v>
      </c>
      <c r="I18555" s="265" t="s">
        <v>2183</v>
      </c>
      <c r="J18555" s="265">
        <v>-49.58</v>
      </c>
      <c r="K18555" s="83" t="str">
        <f>IFERROR(IFERROR(VLOOKUP(I18555,'DE-PARA'!B:D,3,0),VLOOKUP(I18555,'DE-PARA'!C:D,2,0)),"NÃO ENCONTRADO")</f>
        <v>Materiais</v>
      </c>
      <c r="L18555" s="50" t="str">
        <f>VLOOKUP(K18555,'Base -Receita-Despesa'!$B:$AS,1,FALSE)</f>
        <v>Materiais</v>
      </c>
    </row>
    <row r="18556" spans="1:12" x14ac:dyDescent="0.3">
      <c r="A18556" s="82" t="str">
        <f t="shared" si="580"/>
        <v>2020</v>
      </c>
      <c r="B18556" s="260" t="s">
        <v>2228</v>
      </c>
      <c r="C18556" s="261" t="s">
        <v>138</v>
      </c>
      <c r="D18556" s="74" t="str">
        <f t="shared" si="579"/>
        <v>abr/2020</v>
      </c>
      <c r="E18556" s="264">
        <v>43949</v>
      </c>
      <c r="F18556" s="282">
        <v>20213</v>
      </c>
      <c r="G18556" s="282" t="s">
        <v>2229</v>
      </c>
      <c r="H18556" s="265" t="s">
        <v>3145</v>
      </c>
      <c r="I18556" s="265" t="s">
        <v>2182</v>
      </c>
      <c r="J18556" s="265">
        <v>-64.8</v>
      </c>
      <c r="K18556" s="83" t="str">
        <f>IFERROR(IFERROR(VLOOKUP(I18556,'DE-PARA'!B:D,3,0),VLOOKUP(I18556,'DE-PARA'!C:D,2,0)),"NÃO ENCONTRADO")</f>
        <v>Materiais</v>
      </c>
      <c r="L18556" s="50" t="str">
        <f>VLOOKUP(K18556,'Base -Receita-Despesa'!$B:$AS,1,FALSE)</f>
        <v>Materiais</v>
      </c>
    </row>
    <row r="18557" spans="1:12" x14ac:dyDescent="0.3">
      <c r="A18557" s="82" t="str">
        <f t="shared" si="580"/>
        <v>2020</v>
      </c>
      <c r="B18557" s="260" t="s">
        <v>2228</v>
      </c>
      <c r="C18557" s="261" t="s">
        <v>138</v>
      </c>
      <c r="D18557" s="74" t="str">
        <f t="shared" si="579"/>
        <v>abr/2020</v>
      </c>
      <c r="E18557" s="264">
        <v>43949</v>
      </c>
      <c r="F18557" s="282">
        <v>74538</v>
      </c>
      <c r="G18557" s="282" t="s">
        <v>2229</v>
      </c>
      <c r="H18557" s="265" t="s">
        <v>5203</v>
      </c>
      <c r="I18557" s="265" t="s">
        <v>2183</v>
      </c>
      <c r="J18557" s="265">
        <v>-852.98</v>
      </c>
      <c r="K18557" s="83" t="str">
        <f>IFERROR(IFERROR(VLOOKUP(I18557,'DE-PARA'!B:D,3,0),VLOOKUP(I18557,'DE-PARA'!C:D,2,0)),"NÃO ENCONTRADO")</f>
        <v>Materiais</v>
      </c>
      <c r="L18557" s="50" t="str">
        <f>VLOOKUP(K18557,'Base -Receita-Despesa'!$B:$AS,1,FALSE)</f>
        <v>Materiais</v>
      </c>
    </row>
    <row r="18558" spans="1:12" x14ac:dyDescent="0.3">
      <c r="A18558" s="82" t="str">
        <f t="shared" si="580"/>
        <v>2020</v>
      </c>
      <c r="B18558" s="260" t="s">
        <v>2228</v>
      </c>
      <c r="C18558" s="261" t="s">
        <v>138</v>
      </c>
      <c r="D18558" s="74" t="str">
        <f t="shared" si="579"/>
        <v>abr/2020</v>
      </c>
      <c r="E18558" s="264">
        <v>43949</v>
      </c>
      <c r="F18558" s="282" t="s">
        <v>1008</v>
      </c>
      <c r="G18558" s="282" t="s">
        <v>2229</v>
      </c>
      <c r="H18558" s="265" t="s">
        <v>2676</v>
      </c>
      <c r="I18558" s="265" t="s">
        <v>133</v>
      </c>
      <c r="J18558" s="266">
        <v>-3596.57</v>
      </c>
      <c r="K18558" s="83" t="str">
        <f>IFERROR(IFERROR(VLOOKUP(I18558,'DE-PARA'!B:D,3,0),VLOOKUP(I18558,'DE-PARA'!C:D,2,0)),"NÃO ENCONTRADO")</f>
        <v>Pessoal</v>
      </c>
      <c r="L18558" s="50" t="str">
        <f>VLOOKUP(K18558,'Base -Receita-Despesa'!$B:$AS,1,FALSE)</f>
        <v>Pessoal</v>
      </c>
    </row>
    <row r="18559" spans="1:12" x14ac:dyDescent="0.3">
      <c r="A18559" s="82" t="str">
        <f t="shared" si="580"/>
        <v>2020</v>
      </c>
      <c r="B18559" s="260" t="s">
        <v>2228</v>
      </c>
      <c r="C18559" s="261" t="s">
        <v>138</v>
      </c>
      <c r="D18559" s="74" t="str">
        <f t="shared" si="579"/>
        <v>abr/2020</v>
      </c>
      <c r="E18559" s="264">
        <v>43949</v>
      </c>
      <c r="F18559" s="282" t="s">
        <v>1070</v>
      </c>
      <c r="G18559" s="282" t="s">
        <v>2229</v>
      </c>
      <c r="H18559" s="265" t="s">
        <v>1071</v>
      </c>
      <c r="I18559" s="265" t="s">
        <v>2237</v>
      </c>
      <c r="J18559" s="266">
        <v>4563.93</v>
      </c>
      <c r="K18559" s="83" t="str">
        <f>IFERROR(IFERROR(VLOOKUP(I18559,'DE-PARA'!B:D,3,0),VLOOKUP(I18559,'DE-PARA'!C:D,2,0)),"NÃO ENCONTRADO")</f>
        <v>Entrada Conta Aplicação (+)</v>
      </c>
      <c r="L18559" s="50" t="str">
        <f>VLOOKUP(K18559,'Base -Receita-Despesa'!$B:$AS,1,FALSE)</f>
        <v>ENTRADA CONTA APLICAÇÃO (+)</v>
      </c>
    </row>
    <row r="18560" spans="1:12" x14ac:dyDescent="0.3">
      <c r="A18560" s="82" t="str">
        <f t="shared" si="580"/>
        <v>2020</v>
      </c>
      <c r="B18560" s="260" t="s">
        <v>2228</v>
      </c>
      <c r="C18560" s="261" t="s">
        <v>138</v>
      </c>
      <c r="D18560" s="74" t="str">
        <f t="shared" si="579"/>
        <v>abr/2020</v>
      </c>
      <c r="E18560" s="264">
        <v>43950</v>
      </c>
      <c r="F18560" s="282">
        <v>3699</v>
      </c>
      <c r="G18560" s="282" t="s">
        <v>2229</v>
      </c>
      <c r="H18560" s="265" t="s">
        <v>2231</v>
      </c>
      <c r="I18560" s="265" t="s">
        <v>2185</v>
      </c>
      <c r="J18560" s="266">
        <v>-4994.67</v>
      </c>
      <c r="K18560" s="83" t="str">
        <f>IFERROR(IFERROR(VLOOKUP(I18560,'DE-PARA'!B:D,3,0),VLOOKUP(I18560,'DE-PARA'!C:D,2,0)),"NÃO ENCONTRADO")</f>
        <v>Materiais</v>
      </c>
      <c r="L18560" s="50" t="str">
        <f>VLOOKUP(K18560,'Base -Receita-Despesa'!$B:$AS,1,FALSE)</f>
        <v>Materiais</v>
      </c>
    </row>
    <row r="18561" spans="1:12" x14ac:dyDescent="0.3">
      <c r="A18561" s="82" t="str">
        <f t="shared" si="580"/>
        <v>2020</v>
      </c>
      <c r="B18561" s="260" t="s">
        <v>2228</v>
      </c>
      <c r="C18561" s="261" t="s">
        <v>138</v>
      </c>
      <c r="D18561" s="74" t="str">
        <f t="shared" si="579"/>
        <v>abr/2020</v>
      </c>
      <c r="E18561" s="264">
        <v>43950</v>
      </c>
      <c r="F18561" s="282">
        <v>13809</v>
      </c>
      <c r="G18561" s="282" t="s">
        <v>2229</v>
      </c>
      <c r="H18561" s="265" t="s">
        <v>2890</v>
      </c>
      <c r="I18561" s="265" t="s">
        <v>2183</v>
      </c>
      <c r="J18561" s="266">
        <v>-1134</v>
      </c>
      <c r="K18561" s="83" t="str">
        <f>IFERROR(IFERROR(VLOOKUP(I18561,'DE-PARA'!B:D,3,0),VLOOKUP(I18561,'DE-PARA'!C:D,2,0)),"NÃO ENCONTRADO")</f>
        <v>Materiais</v>
      </c>
      <c r="L18561" s="50" t="str">
        <f>VLOOKUP(K18561,'Base -Receita-Despesa'!$B:$AS,1,FALSE)</f>
        <v>Materiais</v>
      </c>
    </row>
    <row r="18562" spans="1:12" x14ac:dyDescent="0.3">
      <c r="A18562" s="82" t="str">
        <f t="shared" si="580"/>
        <v>2020</v>
      </c>
      <c r="B18562" s="260" t="s">
        <v>2228</v>
      </c>
      <c r="C18562" s="261" t="s">
        <v>138</v>
      </c>
      <c r="D18562" s="74" t="str">
        <f t="shared" si="579"/>
        <v>abr/2020</v>
      </c>
      <c r="E18562" s="264">
        <v>43950</v>
      </c>
      <c r="F18562" s="282">
        <v>49</v>
      </c>
      <c r="G18562" s="282" t="s">
        <v>2229</v>
      </c>
      <c r="H18562" s="265" t="s">
        <v>5571</v>
      </c>
      <c r="I18562" s="265" t="s">
        <v>2194</v>
      </c>
      <c r="J18562" s="266">
        <v>-1180</v>
      </c>
      <c r="K18562" s="83" t="str">
        <f>IFERROR(IFERROR(VLOOKUP(I18562,'DE-PARA'!B:D,3,0),VLOOKUP(I18562,'DE-PARA'!C:D,2,0)),"NÃO ENCONTRADO")</f>
        <v>Materiais</v>
      </c>
      <c r="L18562" s="50" t="str">
        <f>VLOOKUP(K18562,'Base -Receita-Despesa'!$B:$AS,1,FALSE)</f>
        <v>Materiais</v>
      </c>
    </row>
    <row r="18563" spans="1:12" x14ac:dyDescent="0.3">
      <c r="A18563" s="82" t="str">
        <f t="shared" si="580"/>
        <v>2020</v>
      </c>
      <c r="B18563" s="260" t="s">
        <v>2228</v>
      </c>
      <c r="C18563" s="261" t="s">
        <v>138</v>
      </c>
      <c r="D18563" s="74" t="str">
        <f t="shared" si="579"/>
        <v>abr/2020</v>
      </c>
      <c r="E18563" s="264">
        <v>43950</v>
      </c>
      <c r="F18563" s="282">
        <v>62</v>
      </c>
      <c r="G18563" s="282" t="s">
        <v>2229</v>
      </c>
      <c r="H18563" s="265" t="s">
        <v>5572</v>
      </c>
      <c r="I18563" s="265" t="s">
        <v>2181</v>
      </c>
      <c r="J18563" s="265">
        <v>-390</v>
      </c>
      <c r="K18563" s="83" t="str">
        <f>IFERROR(IFERROR(VLOOKUP(I18563,'DE-PARA'!B:D,3,0),VLOOKUP(I18563,'DE-PARA'!C:D,2,0)),"NÃO ENCONTRADO")</f>
        <v>Materiais</v>
      </c>
      <c r="L18563" s="50" t="str">
        <f>VLOOKUP(K18563,'Base -Receita-Despesa'!$B:$AS,1,FALSE)</f>
        <v>Materiais</v>
      </c>
    </row>
    <row r="18564" spans="1:12" x14ac:dyDescent="0.3">
      <c r="A18564" s="82" t="str">
        <f t="shared" si="580"/>
        <v>2020</v>
      </c>
      <c r="B18564" s="260" t="s">
        <v>2228</v>
      </c>
      <c r="C18564" s="261" t="s">
        <v>138</v>
      </c>
      <c r="D18564" s="74" t="str">
        <f t="shared" ref="D18564:D18627" si="581">TEXT(E18564,"mmm/aaaa")</f>
        <v>abr/2020</v>
      </c>
      <c r="E18564" s="264">
        <v>43950</v>
      </c>
      <c r="F18564" s="282" t="s">
        <v>1261</v>
      </c>
      <c r="G18564" s="282" t="s">
        <v>2229</v>
      </c>
      <c r="H18564" s="265" t="s">
        <v>2250</v>
      </c>
      <c r="I18564" s="265" t="s">
        <v>135</v>
      </c>
      <c r="J18564" s="265">
        <v>-10</v>
      </c>
      <c r="K18564" s="83" t="str">
        <f>IFERROR(IFERROR(VLOOKUP(I18564,'DE-PARA'!B:D,3,0),VLOOKUP(I18564,'DE-PARA'!C:D,2,0)),"NÃO ENCONTRADO")</f>
        <v>Outras Saídas</v>
      </c>
      <c r="L18564" s="50" t="str">
        <f>VLOOKUP(K18564,'Base -Receita-Despesa'!$B:$AS,1,FALSE)</f>
        <v>Outras Saídas</v>
      </c>
    </row>
    <row r="18565" spans="1:12" x14ac:dyDescent="0.3">
      <c r="A18565" s="82" t="str">
        <f t="shared" si="580"/>
        <v>2020</v>
      </c>
      <c r="B18565" s="260" t="s">
        <v>2228</v>
      </c>
      <c r="C18565" s="261" t="s">
        <v>138</v>
      </c>
      <c r="D18565" s="74" t="str">
        <f t="shared" si="581"/>
        <v>abr/2020</v>
      </c>
      <c r="E18565" s="264">
        <v>43950</v>
      </c>
      <c r="F18565" s="282" t="s">
        <v>1261</v>
      </c>
      <c r="G18565" s="282" t="s">
        <v>2229</v>
      </c>
      <c r="H18565" s="265" t="s">
        <v>2250</v>
      </c>
      <c r="I18565" s="265" t="s">
        <v>135</v>
      </c>
      <c r="J18565" s="265">
        <v>-10</v>
      </c>
      <c r="K18565" s="83" t="str">
        <f>IFERROR(IFERROR(VLOOKUP(I18565,'DE-PARA'!B:D,3,0),VLOOKUP(I18565,'DE-PARA'!C:D,2,0)),"NÃO ENCONTRADO")</f>
        <v>Outras Saídas</v>
      </c>
      <c r="L18565" s="50" t="str">
        <f>VLOOKUP(K18565,'Base -Receita-Despesa'!$B:$AS,1,FALSE)</f>
        <v>Outras Saídas</v>
      </c>
    </row>
    <row r="18566" spans="1:12" x14ac:dyDescent="0.3">
      <c r="A18566" s="82" t="str">
        <f t="shared" si="580"/>
        <v>2020</v>
      </c>
      <c r="B18566" s="260" t="s">
        <v>2228</v>
      </c>
      <c r="C18566" s="261" t="s">
        <v>138</v>
      </c>
      <c r="D18566" s="74" t="str">
        <f t="shared" si="581"/>
        <v>abr/2020</v>
      </c>
      <c r="E18566" s="264">
        <v>43950</v>
      </c>
      <c r="F18566" s="282" t="s">
        <v>1070</v>
      </c>
      <c r="G18566" s="282" t="s">
        <v>2229</v>
      </c>
      <c r="H18566" s="265" t="s">
        <v>1071</v>
      </c>
      <c r="I18566" s="265" t="s">
        <v>2237</v>
      </c>
      <c r="J18566" s="266">
        <v>7718.67</v>
      </c>
      <c r="K18566" s="83" t="str">
        <f>IFERROR(IFERROR(VLOOKUP(I18566,'DE-PARA'!B:D,3,0),VLOOKUP(I18566,'DE-PARA'!C:D,2,0)),"NÃO ENCONTRADO")</f>
        <v>Entrada Conta Aplicação (+)</v>
      </c>
      <c r="L18566" s="50" t="str">
        <f>VLOOKUP(K18566,'Base -Receita-Despesa'!$B:$AS,1,FALSE)</f>
        <v>ENTRADA CONTA APLICAÇÃO (+)</v>
      </c>
    </row>
    <row r="18567" spans="1:12" x14ac:dyDescent="0.3">
      <c r="A18567" s="82" t="str">
        <f t="shared" si="580"/>
        <v>2020</v>
      </c>
      <c r="B18567" s="260" t="s">
        <v>2228</v>
      </c>
      <c r="C18567" s="261" t="s">
        <v>138</v>
      </c>
      <c r="D18567" s="74" t="str">
        <f t="shared" si="581"/>
        <v>abr/2020</v>
      </c>
      <c r="E18567" s="264">
        <v>43951</v>
      </c>
      <c r="F18567" s="282" t="s">
        <v>1267</v>
      </c>
      <c r="G18567" s="282" t="s">
        <v>2229</v>
      </c>
      <c r="H18567" s="265" t="s">
        <v>5377</v>
      </c>
      <c r="I18567" s="265" t="s">
        <v>160</v>
      </c>
      <c r="J18567" s="266">
        <v>1060.0999999999999</v>
      </c>
      <c r="K18567" s="83" t="str">
        <f>IFERROR(IFERROR(VLOOKUP(I18567,'DE-PARA'!B:D,3,0),VLOOKUP(I18567,'DE-PARA'!C:D,2,0)),"NÃO ENCONTRADO")</f>
        <v>Outras Saídas</v>
      </c>
      <c r="L18567" s="50" t="str">
        <f>VLOOKUP(K18567,'Base -Receita-Despesa'!$B:$AS,1,FALSE)</f>
        <v>Outras Saídas</v>
      </c>
    </row>
    <row r="18568" spans="1:12" x14ac:dyDescent="0.3">
      <c r="A18568" s="82" t="str">
        <f t="shared" si="580"/>
        <v>2020</v>
      </c>
      <c r="B18568" s="260" t="s">
        <v>2228</v>
      </c>
      <c r="C18568" s="261" t="s">
        <v>138</v>
      </c>
      <c r="D18568" s="74" t="str">
        <f t="shared" si="581"/>
        <v>abr/2020</v>
      </c>
      <c r="E18568" s="264">
        <v>43951</v>
      </c>
      <c r="F18568" s="282" t="s">
        <v>4412</v>
      </c>
      <c r="G18568" s="282" t="s">
        <v>2229</v>
      </c>
      <c r="H18568" s="265" t="s">
        <v>5573</v>
      </c>
      <c r="I18568" s="265" t="s">
        <v>130</v>
      </c>
      <c r="J18568" s="265">
        <v>-162.47999999999999</v>
      </c>
      <c r="K18568" s="83" t="str">
        <f>IFERROR(IFERROR(VLOOKUP(I18568,'DE-PARA'!B:D,3,0),VLOOKUP(I18568,'DE-PARA'!C:D,2,0)),"NÃO ENCONTRADO")</f>
        <v>Rescisões Trabalhistas</v>
      </c>
      <c r="L18568" s="50" t="str">
        <f>VLOOKUP(K18568,'Base -Receita-Despesa'!$B:$AS,1,FALSE)</f>
        <v>Rescisões Trabalhistas</v>
      </c>
    </row>
    <row r="18569" spans="1:12" x14ac:dyDescent="0.3">
      <c r="A18569" s="82" t="str">
        <f t="shared" si="580"/>
        <v>2020</v>
      </c>
      <c r="B18569" s="260" t="s">
        <v>2228</v>
      </c>
      <c r="C18569" s="261" t="s">
        <v>138</v>
      </c>
      <c r="D18569" s="74" t="str">
        <f t="shared" si="581"/>
        <v>abr/2020</v>
      </c>
      <c r="E18569" s="264">
        <v>43951</v>
      </c>
      <c r="F18569" s="282" t="s">
        <v>4412</v>
      </c>
      <c r="G18569" s="282" t="s">
        <v>2229</v>
      </c>
      <c r="H18569" s="265" t="s">
        <v>1027</v>
      </c>
      <c r="I18569" s="265" t="s">
        <v>130</v>
      </c>
      <c r="J18569" s="266">
        <v>-12405.93</v>
      </c>
      <c r="K18569" s="83" t="str">
        <f>IFERROR(IFERROR(VLOOKUP(I18569,'DE-PARA'!B:D,3,0),VLOOKUP(I18569,'DE-PARA'!C:D,2,0)),"NÃO ENCONTRADO")</f>
        <v>Rescisões Trabalhistas</v>
      </c>
      <c r="L18569" s="50" t="str">
        <f>VLOOKUP(K18569,'Base -Receita-Despesa'!$B:$AS,1,FALSE)</f>
        <v>Rescisões Trabalhistas</v>
      </c>
    </row>
    <row r="18570" spans="1:12" x14ac:dyDescent="0.3">
      <c r="A18570" s="82" t="str">
        <f t="shared" si="580"/>
        <v>2020</v>
      </c>
      <c r="B18570" s="260" t="s">
        <v>2228</v>
      </c>
      <c r="C18570" s="261" t="s">
        <v>138</v>
      </c>
      <c r="D18570" s="74" t="str">
        <f t="shared" si="581"/>
        <v>abr/2020</v>
      </c>
      <c r="E18570" s="264">
        <v>43951</v>
      </c>
      <c r="F18570" s="282" t="s">
        <v>4412</v>
      </c>
      <c r="G18570" s="282" t="s">
        <v>2229</v>
      </c>
      <c r="H18570" s="265" t="s">
        <v>692</v>
      </c>
      <c r="I18570" s="265" t="s">
        <v>130</v>
      </c>
      <c r="J18570" s="265">
        <v>-742.9</v>
      </c>
      <c r="K18570" s="83" t="str">
        <f>IFERROR(IFERROR(VLOOKUP(I18570,'DE-PARA'!B:D,3,0),VLOOKUP(I18570,'DE-PARA'!C:D,2,0)),"NÃO ENCONTRADO")</f>
        <v>Rescisões Trabalhistas</v>
      </c>
      <c r="L18570" s="50" t="str">
        <f>VLOOKUP(K18570,'Base -Receita-Despesa'!$B:$AS,1,FALSE)</f>
        <v>Rescisões Trabalhistas</v>
      </c>
    </row>
    <row r="18571" spans="1:12" x14ac:dyDescent="0.3">
      <c r="A18571" s="82" t="str">
        <f t="shared" si="580"/>
        <v>2020</v>
      </c>
      <c r="B18571" s="260" t="s">
        <v>2228</v>
      </c>
      <c r="C18571" s="261" t="s">
        <v>138</v>
      </c>
      <c r="D18571" s="74" t="str">
        <f t="shared" si="581"/>
        <v>abr/2020</v>
      </c>
      <c r="E18571" s="264">
        <v>43951</v>
      </c>
      <c r="F18571" s="282" t="s">
        <v>4412</v>
      </c>
      <c r="G18571" s="282" t="s">
        <v>2229</v>
      </c>
      <c r="H18571" s="265" t="s">
        <v>1523</v>
      </c>
      <c r="I18571" s="265" t="s">
        <v>130</v>
      </c>
      <c r="J18571" s="266">
        <v>-21628.6</v>
      </c>
      <c r="K18571" s="83" t="str">
        <f>IFERROR(IFERROR(VLOOKUP(I18571,'DE-PARA'!B:D,3,0),VLOOKUP(I18571,'DE-PARA'!C:D,2,0)),"NÃO ENCONTRADO")</f>
        <v>Rescisões Trabalhistas</v>
      </c>
      <c r="L18571" s="50" t="str">
        <f>VLOOKUP(K18571,'Base -Receita-Despesa'!$B:$AS,1,FALSE)</f>
        <v>Rescisões Trabalhistas</v>
      </c>
    </row>
    <row r="18572" spans="1:12" x14ac:dyDescent="0.3">
      <c r="A18572" s="82" t="str">
        <f t="shared" si="580"/>
        <v>2020</v>
      </c>
      <c r="B18572" s="260" t="s">
        <v>2228</v>
      </c>
      <c r="C18572" s="261" t="s">
        <v>138</v>
      </c>
      <c r="D18572" s="74" t="str">
        <f t="shared" si="581"/>
        <v>abr/2020</v>
      </c>
      <c r="E18572" s="264">
        <v>43951</v>
      </c>
      <c r="F18572" s="282" t="s">
        <v>4412</v>
      </c>
      <c r="G18572" s="282" t="s">
        <v>2229</v>
      </c>
      <c r="H18572" s="265" t="s">
        <v>2575</v>
      </c>
      <c r="I18572" s="265" t="s">
        <v>130</v>
      </c>
      <c r="J18572" s="266">
        <v>-1827.66</v>
      </c>
      <c r="K18572" s="83" t="str">
        <f>IFERROR(IFERROR(VLOOKUP(I18572,'DE-PARA'!B:D,3,0),VLOOKUP(I18572,'DE-PARA'!C:D,2,0)),"NÃO ENCONTRADO")</f>
        <v>Rescisões Trabalhistas</v>
      </c>
      <c r="L18572" s="50" t="str">
        <f>VLOOKUP(K18572,'Base -Receita-Despesa'!$B:$AS,1,FALSE)</f>
        <v>Rescisões Trabalhistas</v>
      </c>
    </row>
    <row r="18573" spans="1:12" x14ac:dyDescent="0.3">
      <c r="A18573" s="82" t="str">
        <f t="shared" si="580"/>
        <v>2020</v>
      </c>
      <c r="B18573" s="260" t="s">
        <v>2228</v>
      </c>
      <c r="C18573" s="261" t="s">
        <v>138</v>
      </c>
      <c r="D18573" s="74" t="str">
        <f t="shared" si="581"/>
        <v>abr/2020</v>
      </c>
      <c r="E18573" s="264">
        <v>43951</v>
      </c>
      <c r="F18573" s="282" t="s">
        <v>4412</v>
      </c>
      <c r="G18573" s="282" t="s">
        <v>2229</v>
      </c>
      <c r="H18573" s="265" t="s">
        <v>132</v>
      </c>
      <c r="I18573" s="265" t="s">
        <v>130</v>
      </c>
      <c r="J18573" s="266">
        <v>-4939.34</v>
      </c>
      <c r="K18573" s="83" t="str">
        <f>IFERROR(IFERROR(VLOOKUP(I18573,'DE-PARA'!B:D,3,0),VLOOKUP(I18573,'DE-PARA'!C:D,2,0)),"NÃO ENCONTRADO")</f>
        <v>Rescisões Trabalhistas</v>
      </c>
      <c r="L18573" s="50" t="str">
        <f>VLOOKUP(K18573,'Base -Receita-Despesa'!$B:$AS,1,FALSE)</f>
        <v>Rescisões Trabalhistas</v>
      </c>
    </row>
    <row r="18574" spans="1:12" x14ac:dyDescent="0.3">
      <c r="A18574" s="82" t="str">
        <f t="shared" si="580"/>
        <v>2020</v>
      </c>
      <c r="B18574" s="260" t="s">
        <v>2228</v>
      </c>
      <c r="C18574" s="261" t="s">
        <v>138</v>
      </c>
      <c r="D18574" s="74" t="str">
        <f t="shared" si="581"/>
        <v>abr/2020</v>
      </c>
      <c r="E18574" s="264">
        <v>43951</v>
      </c>
      <c r="F18574" s="282">
        <v>55505</v>
      </c>
      <c r="G18574" s="282" t="s">
        <v>2232</v>
      </c>
      <c r="H18574" s="265" t="s">
        <v>4514</v>
      </c>
      <c r="I18574" s="265" t="s">
        <v>2181</v>
      </c>
      <c r="J18574" s="265">
        <v>-760.25</v>
      </c>
      <c r="K18574" s="83" t="str">
        <f>IFERROR(IFERROR(VLOOKUP(I18574,'DE-PARA'!B:D,3,0),VLOOKUP(I18574,'DE-PARA'!C:D,2,0)),"NÃO ENCONTRADO")</f>
        <v>Materiais</v>
      </c>
      <c r="L18574" s="50" t="str">
        <f>VLOOKUP(K18574,'Base -Receita-Despesa'!$B:$AS,1,FALSE)</f>
        <v>Materiais</v>
      </c>
    </row>
    <row r="18575" spans="1:12" x14ac:dyDescent="0.3">
      <c r="A18575" s="82" t="str">
        <f t="shared" si="580"/>
        <v>2020</v>
      </c>
      <c r="B18575" s="260" t="s">
        <v>2228</v>
      </c>
      <c r="C18575" s="261" t="s">
        <v>138</v>
      </c>
      <c r="D18575" s="74" t="str">
        <f t="shared" si="581"/>
        <v>abr/2020</v>
      </c>
      <c r="E18575" s="264">
        <v>43951</v>
      </c>
      <c r="F18575" s="282">
        <v>20246</v>
      </c>
      <c r="G18575" s="282" t="s">
        <v>2229</v>
      </c>
      <c r="H18575" s="265" t="s">
        <v>3145</v>
      </c>
      <c r="I18575" s="265" t="s">
        <v>2182</v>
      </c>
      <c r="J18575" s="265">
        <v>-432</v>
      </c>
      <c r="K18575" s="83" t="str">
        <f>IFERROR(IFERROR(VLOOKUP(I18575,'DE-PARA'!B:D,3,0),VLOOKUP(I18575,'DE-PARA'!C:D,2,0)),"NÃO ENCONTRADO")</f>
        <v>Materiais</v>
      </c>
      <c r="L18575" s="50" t="str">
        <f>VLOOKUP(K18575,'Base -Receita-Despesa'!$B:$AS,1,FALSE)</f>
        <v>Materiais</v>
      </c>
    </row>
    <row r="18576" spans="1:12" x14ac:dyDescent="0.3">
      <c r="A18576" s="82" t="str">
        <f t="shared" si="580"/>
        <v>2020</v>
      </c>
      <c r="B18576" s="260" t="s">
        <v>2228</v>
      </c>
      <c r="C18576" s="261" t="s">
        <v>138</v>
      </c>
      <c r="D18576" s="74" t="str">
        <f t="shared" si="581"/>
        <v>abr/2020</v>
      </c>
      <c r="E18576" s="264">
        <v>43951</v>
      </c>
      <c r="F18576" s="282">
        <v>115224</v>
      </c>
      <c r="G18576" s="282" t="s">
        <v>2229</v>
      </c>
      <c r="H18576" s="265" t="s">
        <v>528</v>
      </c>
      <c r="I18576" s="265" t="s">
        <v>2181</v>
      </c>
      <c r="J18576" s="266">
        <v>-2238</v>
      </c>
      <c r="K18576" s="83" t="str">
        <f>IFERROR(IFERROR(VLOOKUP(I18576,'DE-PARA'!B:D,3,0),VLOOKUP(I18576,'DE-PARA'!C:D,2,0)),"NÃO ENCONTRADO")</f>
        <v>Materiais</v>
      </c>
      <c r="L18576" s="50" t="str">
        <f>VLOOKUP(K18576,'Base -Receita-Despesa'!$B:$AS,1,FALSE)</f>
        <v>Materiais</v>
      </c>
    </row>
    <row r="18577" spans="1:12" x14ac:dyDescent="0.3">
      <c r="A18577" s="82" t="str">
        <f t="shared" si="580"/>
        <v>2020</v>
      </c>
      <c r="B18577" s="263" t="s">
        <v>2228</v>
      </c>
      <c r="C18577" s="315" t="s">
        <v>138</v>
      </c>
      <c r="D18577" s="74" t="str">
        <f t="shared" si="581"/>
        <v>abr/2020</v>
      </c>
      <c r="E18577" s="283">
        <v>43951</v>
      </c>
      <c r="F18577" s="320">
        <v>527</v>
      </c>
      <c r="G18577" s="320" t="s">
        <v>2229</v>
      </c>
      <c r="H18577" s="265" t="s">
        <v>5574</v>
      </c>
      <c r="I18577" s="267" t="s">
        <v>2182</v>
      </c>
      <c r="J18577" s="266">
        <v>-64500</v>
      </c>
      <c r="K18577" s="83" t="str">
        <f>IFERROR(IFERROR(VLOOKUP(I18577,'DE-PARA'!B:D,3,0),VLOOKUP(I18577,'DE-PARA'!C:D,2,0)),"NÃO ENCONTRADO")</f>
        <v>Materiais</v>
      </c>
      <c r="L18577" s="50" t="str">
        <f>VLOOKUP(K18577,'Base -Receita-Despesa'!$B:$AS,1,FALSE)</f>
        <v>Materiais</v>
      </c>
    </row>
    <row r="18578" spans="1:12" x14ac:dyDescent="0.3">
      <c r="A18578" s="82" t="str">
        <f t="shared" si="580"/>
        <v>2020</v>
      </c>
      <c r="B18578" s="260" t="s">
        <v>2228</v>
      </c>
      <c r="C18578" s="261" t="s">
        <v>138</v>
      </c>
      <c r="D18578" s="74" t="str">
        <f t="shared" si="581"/>
        <v>abr/2020</v>
      </c>
      <c r="E18578" s="264">
        <v>43951</v>
      </c>
      <c r="F18578" s="282" t="s">
        <v>3376</v>
      </c>
      <c r="G18578" s="282" t="s">
        <v>2229</v>
      </c>
      <c r="H18578" s="265" t="s">
        <v>132</v>
      </c>
      <c r="I18578" s="265" t="s">
        <v>130</v>
      </c>
      <c r="J18578" s="266">
        <v>-6881.33</v>
      </c>
      <c r="K18578" s="83" t="str">
        <f>IFERROR(IFERROR(VLOOKUP(I18578,'DE-PARA'!B:D,3,0),VLOOKUP(I18578,'DE-PARA'!C:D,2,0)),"NÃO ENCONTRADO")</f>
        <v>Rescisões Trabalhistas</v>
      </c>
      <c r="L18578" s="50" t="str">
        <f>VLOOKUP(K18578,'Base -Receita-Despesa'!$B:$AS,1,FALSE)</f>
        <v>Rescisões Trabalhistas</v>
      </c>
    </row>
    <row r="18579" spans="1:12" x14ac:dyDescent="0.3">
      <c r="A18579" s="82" t="str">
        <f t="shared" si="580"/>
        <v>2020</v>
      </c>
      <c r="B18579" s="260" t="s">
        <v>2228</v>
      </c>
      <c r="C18579" s="261" t="s">
        <v>138</v>
      </c>
      <c r="D18579" s="74" t="str">
        <f t="shared" si="581"/>
        <v>abr/2020</v>
      </c>
      <c r="E18579" s="264">
        <v>43951</v>
      </c>
      <c r="F18579" s="282" t="s">
        <v>3376</v>
      </c>
      <c r="G18579" s="282" t="s">
        <v>2229</v>
      </c>
      <c r="H18579" s="265" t="s">
        <v>1523</v>
      </c>
      <c r="I18579" s="265" t="s">
        <v>130</v>
      </c>
      <c r="J18579" s="266">
        <v>-29311.5</v>
      </c>
      <c r="K18579" s="83" t="str">
        <f>IFERROR(IFERROR(VLOOKUP(I18579,'DE-PARA'!B:D,3,0),VLOOKUP(I18579,'DE-PARA'!C:D,2,0)),"NÃO ENCONTRADO")</f>
        <v>Rescisões Trabalhistas</v>
      </c>
      <c r="L18579" s="50" t="str">
        <f>VLOOKUP(K18579,'Base -Receita-Despesa'!$B:$AS,1,FALSE)</f>
        <v>Rescisões Trabalhistas</v>
      </c>
    </row>
    <row r="18580" spans="1:12" x14ac:dyDescent="0.3">
      <c r="A18580" s="82" t="str">
        <f t="shared" si="580"/>
        <v>2020</v>
      </c>
      <c r="B18580" s="260" t="s">
        <v>2228</v>
      </c>
      <c r="C18580" s="261" t="s">
        <v>138</v>
      </c>
      <c r="D18580" s="74" t="str">
        <f t="shared" si="581"/>
        <v>abr/2020</v>
      </c>
      <c r="E18580" s="264">
        <v>43951</v>
      </c>
      <c r="F18580" s="282" t="s">
        <v>3376</v>
      </c>
      <c r="G18580" s="282" t="s">
        <v>2229</v>
      </c>
      <c r="H18580" s="265" t="s">
        <v>2575</v>
      </c>
      <c r="I18580" s="265" t="s">
        <v>130</v>
      </c>
      <c r="J18580" s="266">
        <v>-5420.7</v>
      </c>
      <c r="K18580" s="83" t="str">
        <f>IFERROR(IFERROR(VLOOKUP(I18580,'DE-PARA'!B:D,3,0),VLOOKUP(I18580,'DE-PARA'!C:D,2,0)),"NÃO ENCONTRADO")</f>
        <v>Rescisões Trabalhistas</v>
      </c>
      <c r="L18580" s="50" t="str">
        <f>VLOOKUP(K18580,'Base -Receita-Despesa'!$B:$AS,1,FALSE)</f>
        <v>Rescisões Trabalhistas</v>
      </c>
    </row>
    <row r="18581" spans="1:12" x14ac:dyDescent="0.3">
      <c r="A18581" s="82" t="str">
        <f t="shared" si="580"/>
        <v>2020</v>
      </c>
      <c r="B18581" s="260" t="s">
        <v>2228</v>
      </c>
      <c r="C18581" s="261" t="s">
        <v>138</v>
      </c>
      <c r="D18581" s="74" t="str">
        <f t="shared" si="581"/>
        <v>abr/2020</v>
      </c>
      <c r="E18581" s="264">
        <v>43951</v>
      </c>
      <c r="F18581" s="282" t="s">
        <v>3376</v>
      </c>
      <c r="G18581" s="282" t="s">
        <v>2229</v>
      </c>
      <c r="H18581" s="265" t="s">
        <v>692</v>
      </c>
      <c r="I18581" s="265" t="s">
        <v>130</v>
      </c>
      <c r="J18581" s="266">
        <v>-4620.8100000000004</v>
      </c>
      <c r="K18581" s="83" t="str">
        <f>IFERROR(IFERROR(VLOOKUP(I18581,'DE-PARA'!B:D,3,0),VLOOKUP(I18581,'DE-PARA'!C:D,2,0)),"NÃO ENCONTRADO")</f>
        <v>Rescisões Trabalhistas</v>
      </c>
      <c r="L18581" s="50" t="str">
        <f>VLOOKUP(K18581,'Base -Receita-Despesa'!$B:$AS,1,FALSE)</f>
        <v>Rescisões Trabalhistas</v>
      </c>
    </row>
    <row r="18582" spans="1:12" x14ac:dyDescent="0.3">
      <c r="A18582" s="82" t="str">
        <f t="shared" si="580"/>
        <v>2020</v>
      </c>
      <c r="B18582" s="260" t="s">
        <v>2228</v>
      </c>
      <c r="C18582" s="261" t="s">
        <v>138</v>
      </c>
      <c r="D18582" s="74" t="str">
        <f t="shared" si="581"/>
        <v>abr/2020</v>
      </c>
      <c r="E18582" s="264">
        <v>43951</v>
      </c>
      <c r="F18582" s="282">
        <v>890</v>
      </c>
      <c r="G18582" s="282" t="s">
        <v>2229</v>
      </c>
      <c r="H18582" s="265" t="s">
        <v>5177</v>
      </c>
      <c r="I18582" s="265" t="s">
        <v>157</v>
      </c>
      <c r="J18582" s="265">
        <v>-930</v>
      </c>
      <c r="K18582" s="83" t="str">
        <f>IFERROR(IFERROR(VLOOKUP(I18582,'DE-PARA'!B:D,3,0),VLOOKUP(I18582,'DE-PARA'!C:D,2,0)),"NÃO ENCONTRADO")</f>
        <v>Materiais</v>
      </c>
      <c r="L18582" s="50" t="str">
        <f>VLOOKUP(K18582,'Base -Receita-Despesa'!$B:$AS,1,FALSE)</f>
        <v>Materiais</v>
      </c>
    </row>
    <row r="18583" spans="1:12" x14ac:dyDescent="0.3">
      <c r="A18583" s="82" t="str">
        <f t="shared" si="580"/>
        <v>2020</v>
      </c>
      <c r="B18583" s="260" t="s">
        <v>2228</v>
      </c>
      <c r="C18583" s="261" t="s">
        <v>138</v>
      </c>
      <c r="D18583" s="74" t="str">
        <f t="shared" si="581"/>
        <v>abr/2020</v>
      </c>
      <c r="E18583" s="264">
        <v>43951</v>
      </c>
      <c r="F18583" s="282">
        <v>7716</v>
      </c>
      <c r="G18583" s="282" t="s">
        <v>2229</v>
      </c>
      <c r="H18583" s="265" t="s">
        <v>4691</v>
      </c>
      <c r="I18583" s="265" t="s">
        <v>2207</v>
      </c>
      <c r="J18583" s="266">
        <v>-3500</v>
      </c>
      <c r="K18583" s="83" t="str">
        <f>IFERROR(IFERROR(VLOOKUP(I18583,'DE-PARA'!B:D,3,0),VLOOKUP(I18583,'DE-PARA'!C:D,2,0)),"NÃO ENCONTRADO")</f>
        <v>Serviços</v>
      </c>
      <c r="L18583" s="50" t="str">
        <f>VLOOKUP(K18583,'Base -Receita-Despesa'!$B:$AS,1,FALSE)</f>
        <v>Serviços</v>
      </c>
    </row>
    <row r="18584" spans="1:12" x14ac:dyDescent="0.3">
      <c r="A18584" s="82" t="str">
        <f t="shared" si="580"/>
        <v>2020</v>
      </c>
      <c r="B18584" s="260" t="s">
        <v>2228</v>
      </c>
      <c r="C18584" s="261" t="s">
        <v>138</v>
      </c>
      <c r="D18584" s="74" t="str">
        <f t="shared" si="581"/>
        <v>abr/2020</v>
      </c>
      <c r="E18584" s="264">
        <v>43951</v>
      </c>
      <c r="F18584" s="282">
        <v>43181</v>
      </c>
      <c r="G18584" s="282" t="s">
        <v>2229</v>
      </c>
      <c r="H18584" s="265" t="s">
        <v>5237</v>
      </c>
      <c r="I18584" s="265" t="s">
        <v>2182</v>
      </c>
      <c r="J18584" s="265">
        <v>-180</v>
      </c>
      <c r="K18584" s="83" t="str">
        <f>IFERROR(IFERROR(VLOOKUP(I18584,'DE-PARA'!B:D,3,0),VLOOKUP(I18584,'DE-PARA'!C:D,2,0)),"NÃO ENCONTRADO")</f>
        <v>Materiais</v>
      </c>
      <c r="L18584" s="50" t="str">
        <f>VLOOKUP(K18584,'Base -Receita-Despesa'!$B:$AS,1,FALSE)</f>
        <v>Materiais</v>
      </c>
    </row>
    <row r="18585" spans="1:12" x14ac:dyDescent="0.3">
      <c r="A18585" s="82" t="str">
        <f t="shared" si="580"/>
        <v>2020</v>
      </c>
      <c r="B18585" s="260" t="s">
        <v>2228</v>
      </c>
      <c r="C18585" s="261" t="s">
        <v>138</v>
      </c>
      <c r="D18585" s="74" t="str">
        <f t="shared" si="581"/>
        <v>abr/2020</v>
      </c>
      <c r="E18585" s="264">
        <v>43951</v>
      </c>
      <c r="F18585" s="282" t="s">
        <v>3376</v>
      </c>
      <c r="G18585" s="282" t="s">
        <v>2229</v>
      </c>
      <c r="H18585" s="265" t="s">
        <v>5573</v>
      </c>
      <c r="I18585" s="265" t="s">
        <v>130</v>
      </c>
      <c r="J18585" s="266">
        <v>-2372.52</v>
      </c>
      <c r="K18585" s="83" t="str">
        <f>IFERROR(IFERROR(VLOOKUP(I18585,'DE-PARA'!B:D,3,0),VLOOKUP(I18585,'DE-PARA'!C:D,2,0)),"NÃO ENCONTRADO")</f>
        <v>Rescisões Trabalhistas</v>
      </c>
      <c r="L18585" s="50" t="str">
        <f>VLOOKUP(K18585,'Base -Receita-Despesa'!$B:$AS,1,FALSE)</f>
        <v>Rescisões Trabalhistas</v>
      </c>
    </row>
    <row r="18586" spans="1:12" x14ac:dyDescent="0.3">
      <c r="A18586" s="82" t="str">
        <f t="shared" si="580"/>
        <v>2020</v>
      </c>
      <c r="B18586" s="260" t="s">
        <v>2228</v>
      </c>
      <c r="C18586" s="261" t="s">
        <v>138</v>
      </c>
      <c r="D18586" s="74" t="str">
        <f t="shared" si="581"/>
        <v>abr/2020</v>
      </c>
      <c r="E18586" s="264">
        <v>43951</v>
      </c>
      <c r="F18586" s="282" t="s">
        <v>3376</v>
      </c>
      <c r="G18586" s="282" t="s">
        <v>2229</v>
      </c>
      <c r="H18586" s="265" t="s">
        <v>1027</v>
      </c>
      <c r="I18586" s="265" t="s">
        <v>130</v>
      </c>
      <c r="J18586" s="266">
        <v>-24378.3</v>
      </c>
      <c r="K18586" s="83" t="str">
        <f>IFERROR(IFERROR(VLOOKUP(I18586,'DE-PARA'!B:D,3,0),VLOOKUP(I18586,'DE-PARA'!C:D,2,0)),"NÃO ENCONTRADO")</f>
        <v>Rescisões Trabalhistas</v>
      </c>
      <c r="L18586" s="50" t="str">
        <f>VLOOKUP(K18586,'Base -Receita-Despesa'!$B:$AS,1,FALSE)</f>
        <v>Rescisões Trabalhistas</v>
      </c>
    </row>
    <row r="18587" spans="1:12" x14ac:dyDescent="0.3">
      <c r="A18587" s="82" t="str">
        <f t="shared" si="580"/>
        <v>2020</v>
      </c>
      <c r="B18587" s="260" t="s">
        <v>2228</v>
      </c>
      <c r="C18587" s="261" t="s">
        <v>138</v>
      </c>
      <c r="D18587" s="74" t="str">
        <f t="shared" si="581"/>
        <v>abr/2020</v>
      </c>
      <c r="E18587" s="264">
        <v>43951</v>
      </c>
      <c r="F18587" s="282" t="s">
        <v>1261</v>
      </c>
      <c r="G18587" s="282" t="s">
        <v>2229</v>
      </c>
      <c r="H18587" s="265" t="s">
        <v>2250</v>
      </c>
      <c r="I18587" s="265" t="s">
        <v>135</v>
      </c>
      <c r="J18587" s="265">
        <v>-10</v>
      </c>
      <c r="K18587" s="83" t="str">
        <f>IFERROR(IFERROR(VLOOKUP(I18587,'DE-PARA'!B:D,3,0),VLOOKUP(I18587,'DE-PARA'!C:D,2,0)),"NÃO ENCONTRADO")</f>
        <v>Outras Saídas</v>
      </c>
      <c r="L18587" s="50" t="str">
        <f>VLOOKUP(K18587,'Base -Receita-Despesa'!$B:$AS,1,FALSE)</f>
        <v>Outras Saídas</v>
      </c>
    </row>
    <row r="18588" spans="1:12" x14ac:dyDescent="0.3">
      <c r="A18588" s="82" t="str">
        <f t="shared" si="580"/>
        <v>2020</v>
      </c>
      <c r="B18588" s="260" t="s">
        <v>2228</v>
      </c>
      <c r="C18588" s="261" t="s">
        <v>138</v>
      </c>
      <c r="D18588" s="74" t="str">
        <f t="shared" si="581"/>
        <v>abr/2020</v>
      </c>
      <c r="E18588" s="264">
        <v>43951</v>
      </c>
      <c r="F18588" s="282" t="s">
        <v>1261</v>
      </c>
      <c r="G18588" s="282" t="s">
        <v>2229</v>
      </c>
      <c r="H18588" s="265" t="s">
        <v>2250</v>
      </c>
      <c r="I18588" s="265" t="s">
        <v>135</v>
      </c>
      <c r="J18588" s="265">
        <v>-10</v>
      </c>
      <c r="K18588" s="83" t="str">
        <f>IFERROR(IFERROR(VLOOKUP(I18588,'DE-PARA'!B:D,3,0),VLOOKUP(I18588,'DE-PARA'!C:D,2,0)),"NÃO ENCONTRADO")</f>
        <v>Outras Saídas</v>
      </c>
      <c r="L18588" s="50" t="str">
        <f>VLOOKUP(K18588,'Base -Receita-Despesa'!$B:$AS,1,FALSE)</f>
        <v>Outras Saídas</v>
      </c>
    </row>
    <row r="18589" spans="1:12" x14ac:dyDescent="0.3">
      <c r="A18589" s="82" t="str">
        <f t="shared" si="580"/>
        <v>2020</v>
      </c>
      <c r="B18589" s="260" t="s">
        <v>2228</v>
      </c>
      <c r="C18589" s="261" t="s">
        <v>138</v>
      </c>
      <c r="D18589" s="74" t="str">
        <f t="shared" si="581"/>
        <v>abr/2020</v>
      </c>
      <c r="E18589" s="264">
        <v>43951</v>
      </c>
      <c r="F18589" s="282" t="s">
        <v>1261</v>
      </c>
      <c r="G18589" s="282" t="s">
        <v>2229</v>
      </c>
      <c r="H18589" s="265" t="s">
        <v>2250</v>
      </c>
      <c r="I18589" s="265" t="s">
        <v>135</v>
      </c>
      <c r="J18589" s="265">
        <v>-10</v>
      </c>
      <c r="K18589" s="83" t="str">
        <f>IFERROR(IFERROR(VLOOKUP(I18589,'DE-PARA'!B:D,3,0),VLOOKUP(I18589,'DE-PARA'!C:D,2,0)),"NÃO ENCONTRADO")</f>
        <v>Outras Saídas</v>
      </c>
      <c r="L18589" s="50" t="str">
        <f>VLOOKUP(K18589,'Base -Receita-Despesa'!$B:$AS,1,FALSE)</f>
        <v>Outras Saídas</v>
      </c>
    </row>
    <row r="18590" spans="1:12" x14ac:dyDescent="0.3">
      <c r="A18590" s="82" t="str">
        <f t="shared" si="580"/>
        <v>2020</v>
      </c>
      <c r="B18590" s="260" t="s">
        <v>2228</v>
      </c>
      <c r="C18590" s="261" t="s">
        <v>138</v>
      </c>
      <c r="D18590" s="74" t="str">
        <f t="shared" si="581"/>
        <v>abr/2020</v>
      </c>
      <c r="E18590" s="264">
        <v>43951</v>
      </c>
      <c r="F18590" s="282" t="s">
        <v>1261</v>
      </c>
      <c r="G18590" s="282" t="s">
        <v>2229</v>
      </c>
      <c r="H18590" s="265" t="s">
        <v>2250</v>
      </c>
      <c r="I18590" s="265" t="s">
        <v>135</v>
      </c>
      <c r="J18590" s="265">
        <v>-10</v>
      </c>
      <c r="K18590" s="83" t="str">
        <f>IFERROR(IFERROR(VLOOKUP(I18590,'DE-PARA'!B:D,3,0),VLOOKUP(I18590,'DE-PARA'!C:D,2,0)),"NÃO ENCONTRADO")</f>
        <v>Outras Saídas</v>
      </c>
      <c r="L18590" s="50" t="str">
        <f>VLOOKUP(K18590,'Base -Receita-Despesa'!$B:$AS,1,FALSE)</f>
        <v>Outras Saídas</v>
      </c>
    </row>
    <row r="18591" spans="1:12" x14ac:dyDescent="0.3">
      <c r="A18591" s="82" t="str">
        <f t="shared" si="580"/>
        <v>2020</v>
      </c>
      <c r="B18591" s="260" t="s">
        <v>2228</v>
      </c>
      <c r="C18591" s="261" t="s">
        <v>138</v>
      </c>
      <c r="D18591" s="74" t="str">
        <f t="shared" si="581"/>
        <v>abr/2020</v>
      </c>
      <c r="E18591" s="264">
        <v>43951</v>
      </c>
      <c r="F18591" s="282" t="s">
        <v>1261</v>
      </c>
      <c r="G18591" s="282" t="s">
        <v>2229</v>
      </c>
      <c r="H18591" s="265" t="s">
        <v>2250</v>
      </c>
      <c r="I18591" s="265" t="s">
        <v>135</v>
      </c>
      <c r="J18591" s="265">
        <v>-10</v>
      </c>
      <c r="K18591" s="83" t="str">
        <f>IFERROR(IFERROR(VLOOKUP(I18591,'DE-PARA'!B:D,3,0),VLOOKUP(I18591,'DE-PARA'!C:D,2,0)),"NÃO ENCONTRADO")</f>
        <v>Outras Saídas</v>
      </c>
      <c r="L18591" s="50" t="str">
        <f>VLOOKUP(K18591,'Base -Receita-Despesa'!$B:$AS,1,FALSE)</f>
        <v>Outras Saídas</v>
      </c>
    </row>
    <row r="18592" spans="1:12" x14ac:dyDescent="0.3">
      <c r="A18592" s="82" t="str">
        <f t="shared" si="580"/>
        <v>2020</v>
      </c>
      <c r="B18592" s="260" t="s">
        <v>2228</v>
      </c>
      <c r="C18592" s="261" t="s">
        <v>138</v>
      </c>
      <c r="D18592" s="74" t="str">
        <f t="shared" si="581"/>
        <v>abr/2020</v>
      </c>
      <c r="E18592" s="264">
        <v>43951</v>
      </c>
      <c r="F18592" s="282" t="s">
        <v>1261</v>
      </c>
      <c r="G18592" s="282" t="s">
        <v>2229</v>
      </c>
      <c r="H18592" s="265" t="s">
        <v>2250</v>
      </c>
      <c r="I18592" s="265" t="s">
        <v>135</v>
      </c>
      <c r="J18592" s="265">
        <v>-10</v>
      </c>
      <c r="K18592" s="83" t="str">
        <f>IFERROR(IFERROR(VLOOKUP(I18592,'DE-PARA'!B:D,3,0),VLOOKUP(I18592,'DE-PARA'!C:D,2,0)),"NÃO ENCONTRADO")</f>
        <v>Outras Saídas</v>
      </c>
      <c r="L18592" s="50" t="str">
        <f>VLOOKUP(K18592,'Base -Receita-Despesa'!$B:$AS,1,FALSE)</f>
        <v>Outras Saídas</v>
      </c>
    </row>
    <row r="18593" spans="1:12" x14ac:dyDescent="0.3">
      <c r="A18593" s="82" t="str">
        <f t="shared" si="580"/>
        <v>2020</v>
      </c>
      <c r="B18593" s="260" t="s">
        <v>2228</v>
      </c>
      <c r="C18593" s="261" t="s">
        <v>138</v>
      </c>
      <c r="D18593" s="74" t="str">
        <f t="shared" si="581"/>
        <v>abr/2020</v>
      </c>
      <c r="E18593" s="264">
        <v>43951</v>
      </c>
      <c r="F18593" s="282" t="s">
        <v>1261</v>
      </c>
      <c r="G18593" s="282" t="s">
        <v>2229</v>
      </c>
      <c r="H18593" s="265" t="s">
        <v>2250</v>
      </c>
      <c r="I18593" s="265" t="s">
        <v>135</v>
      </c>
      <c r="J18593" s="265">
        <v>-10</v>
      </c>
      <c r="K18593" s="83" t="str">
        <f>IFERROR(IFERROR(VLOOKUP(I18593,'DE-PARA'!B:D,3,0),VLOOKUP(I18593,'DE-PARA'!C:D,2,0)),"NÃO ENCONTRADO")</f>
        <v>Outras Saídas</v>
      </c>
      <c r="L18593" s="50" t="str">
        <f>VLOOKUP(K18593,'Base -Receita-Despesa'!$B:$AS,1,FALSE)</f>
        <v>Outras Saídas</v>
      </c>
    </row>
    <row r="18594" spans="1:12" x14ac:dyDescent="0.3">
      <c r="A18594" s="82" t="str">
        <f t="shared" si="580"/>
        <v>2020</v>
      </c>
      <c r="B18594" s="260" t="s">
        <v>2228</v>
      </c>
      <c r="C18594" s="261" t="s">
        <v>138</v>
      </c>
      <c r="D18594" s="74" t="str">
        <f t="shared" si="581"/>
        <v>abr/2020</v>
      </c>
      <c r="E18594" s="264">
        <v>43951</v>
      </c>
      <c r="F18594" s="282" t="s">
        <v>1261</v>
      </c>
      <c r="G18594" s="282" t="s">
        <v>2229</v>
      </c>
      <c r="H18594" s="265" t="s">
        <v>2250</v>
      </c>
      <c r="I18594" s="265" t="s">
        <v>135</v>
      </c>
      <c r="J18594" s="265">
        <v>-10</v>
      </c>
      <c r="K18594" s="83" t="str">
        <f>IFERROR(IFERROR(VLOOKUP(I18594,'DE-PARA'!B:D,3,0),VLOOKUP(I18594,'DE-PARA'!C:D,2,0)),"NÃO ENCONTRADO")</f>
        <v>Outras Saídas</v>
      </c>
      <c r="L18594" s="50" t="str">
        <f>VLOOKUP(K18594,'Base -Receita-Despesa'!$B:$AS,1,FALSE)</f>
        <v>Outras Saídas</v>
      </c>
    </row>
    <row r="18595" spans="1:12" x14ac:dyDescent="0.3">
      <c r="A18595" s="82" t="str">
        <f t="shared" si="580"/>
        <v>2020</v>
      </c>
      <c r="B18595" s="260" t="s">
        <v>2228</v>
      </c>
      <c r="C18595" s="261" t="s">
        <v>138</v>
      </c>
      <c r="D18595" s="74" t="str">
        <f t="shared" si="581"/>
        <v>abr/2020</v>
      </c>
      <c r="E18595" s="264">
        <v>43951</v>
      </c>
      <c r="F18595" s="282" t="s">
        <v>1070</v>
      </c>
      <c r="G18595" s="282" t="s">
        <v>2229</v>
      </c>
      <c r="H18595" s="265" t="s">
        <v>1071</v>
      </c>
      <c r="I18595" s="265" t="s">
        <v>2237</v>
      </c>
      <c r="J18595" s="266">
        <v>186252.22</v>
      </c>
      <c r="K18595" s="83" t="str">
        <f>IFERROR(IFERROR(VLOOKUP(I18595,'DE-PARA'!B:D,3,0),VLOOKUP(I18595,'DE-PARA'!C:D,2,0)),"NÃO ENCONTRADO")</f>
        <v>Entrada Conta Aplicação (+)</v>
      </c>
      <c r="L18595" s="50" t="str">
        <f>VLOOKUP(K18595,'Base -Receita-Despesa'!$B:$AS,1,FALSE)</f>
        <v>ENTRADA CONTA APLICAÇÃO (+)</v>
      </c>
    </row>
    <row r="18596" spans="1:12" x14ac:dyDescent="0.3">
      <c r="A18596" s="82" t="str">
        <f t="shared" si="580"/>
        <v>2020</v>
      </c>
      <c r="B18596" s="260" t="s">
        <v>2240</v>
      </c>
      <c r="C18596" s="261" t="s">
        <v>138</v>
      </c>
      <c r="D18596" s="74" t="str">
        <f t="shared" si="581"/>
        <v>abr/2020</v>
      </c>
      <c r="E18596" s="264">
        <v>43951</v>
      </c>
      <c r="F18596" s="282" t="s">
        <v>5181</v>
      </c>
      <c r="G18596" s="282" t="s">
        <v>2229</v>
      </c>
      <c r="H18596" s="265" t="s">
        <v>5575</v>
      </c>
      <c r="I18596" s="265" t="s">
        <v>2171</v>
      </c>
      <c r="J18596" s="284">
        <v>8124.42</v>
      </c>
      <c r="K18596" s="83" t="str">
        <f>IFERROR(IFERROR(VLOOKUP(I18596,'DE-PARA'!B:D,3,0),VLOOKUP(I18596,'DE-PARA'!C:D,2,0)),"NÃO ENCONTRADO")</f>
        <v>Rendimentos sobre Aplicações Financeiras</v>
      </c>
      <c r="L18596" s="50" t="str">
        <f>VLOOKUP(K18596,'Base -Receita-Despesa'!$B:$AS,1,FALSE)</f>
        <v>Rendimentos sobre Aplicações Financeiras</v>
      </c>
    </row>
    <row r="18597" spans="1:12" x14ac:dyDescent="0.3">
      <c r="A18597" s="82" t="str">
        <f t="shared" si="580"/>
        <v>2020</v>
      </c>
      <c r="B18597" s="260" t="s">
        <v>2228</v>
      </c>
      <c r="C18597" s="261" t="s">
        <v>138</v>
      </c>
      <c r="D18597" s="74" t="str">
        <f t="shared" si="581"/>
        <v>abr/2020</v>
      </c>
      <c r="E18597" s="264">
        <v>43951</v>
      </c>
      <c r="F18597" s="282" t="s">
        <v>5181</v>
      </c>
      <c r="G18597" s="282" t="s">
        <v>2229</v>
      </c>
      <c r="H18597" s="265" t="s">
        <v>5575</v>
      </c>
      <c r="I18597" s="265" t="s">
        <v>2171</v>
      </c>
      <c r="J18597" s="266">
        <v>7284.67</v>
      </c>
      <c r="K18597" s="83" t="str">
        <f>IFERROR(IFERROR(VLOOKUP(I18597,'DE-PARA'!B:D,3,0),VLOOKUP(I18597,'DE-PARA'!C:D,2,0)),"NÃO ENCONTRADO")</f>
        <v>Rendimentos sobre Aplicações Financeiras</v>
      </c>
      <c r="L18597" s="50" t="str">
        <f>VLOOKUP(K18597,'Base -Receita-Despesa'!$B:$AS,1,FALSE)</f>
        <v>Rendimentos sobre Aplicações Financeiras</v>
      </c>
    </row>
    <row r="18598" spans="1:12" x14ac:dyDescent="0.3">
      <c r="A18598" s="82" t="str">
        <f t="shared" si="580"/>
        <v>2020</v>
      </c>
      <c r="B18598" s="260" t="s">
        <v>2228</v>
      </c>
      <c r="C18598" s="261" t="s">
        <v>138</v>
      </c>
      <c r="D18598" s="74" t="str">
        <f t="shared" si="581"/>
        <v>mai/2020</v>
      </c>
      <c r="E18598" s="264">
        <v>43955</v>
      </c>
      <c r="F18598" s="282">
        <v>1303</v>
      </c>
      <c r="G18598" s="282" t="s">
        <v>2229</v>
      </c>
      <c r="H18598" s="265" t="s">
        <v>3467</v>
      </c>
      <c r="I18598" s="265" t="s">
        <v>157</v>
      </c>
      <c r="J18598" s="266">
        <v>-3197.99</v>
      </c>
      <c r="K18598" s="83" t="str">
        <f>IFERROR(IFERROR(VLOOKUP(I18598,'DE-PARA'!B:D,3,0),VLOOKUP(I18598,'DE-PARA'!C:D,2,0)),"NÃO ENCONTRADO")</f>
        <v>Materiais</v>
      </c>
      <c r="L18598" s="50" t="str">
        <f>VLOOKUP(K18598,'Base -Receita-Despesa'!$B:$AS,1,FALSE)</f>
        <v>Materiais</v>
      </c>
    </row>
    <row r="18599" spans="1:12" x14ac:dyDescent="0.3">
      <c r="A18599" s="82" t="str">
        <f t="shared" si="580"/>
        <v>2020</v>
      </c>
      <c r="B18599" s="260" t="s">
        <v>2228</v>
      </c>
      <c r="C18599" s="261" t="s">
        <v>138</v>
      </c>
      <c r="D18599" s="74" t="str">
        <f t="shared" si="581"/>
        <v>mai/2020</v>
      </c>
      <c r="E18599" s="264">
        <v>43955</v>
      </c>
      <c r="F18599" s="282">
        <v>1304</v>
      </c>
      <c r="G18599" s="282" t="s">
        <v>2229</v>
      </c>
      <c r="H18599" s="265" t="s">
        <v>3467</v>
      </c>
      <c r="I18599" s="265" t="s">
        <v>157</v>
      </c>
      <c r="J18599" s="266">
        <v>-9541.6200000000008</v>
      </c>
      <c r="K18599" s="83" t="str">
        <f>IFERROR(IFERROR(VLOOKUP(I18599,'DE-PARA'!B:D,3,0),VLOOKUP(I18599,'DE-PARA'!C:D,2,0)),"NÃO ENCONTRADO")</f>
        <v>Materiais</v>
      </c>
      <c r="L18599" s="50" t="str">
        <f>VLOOKUP(K18599,'Base -Receita-Despesa'!$B:$AS,1,FALSE)</f>
        <v>Materiais</v>
      </c>
    </row>
    <row r="18600" spans="1:12" x14ac:dyDescent="0.3">
      <c r="A18600" s="82" t="str">
        <f t="shared" si="580"/>
        <v>2020</v>
      </c>
      <c r="B18600" s="260" t="s">
        <v>2228</v>
      </c>
      <c r="C18600" s="261" t="s">
        <v>138</v>
      </c>
      <c r="D18600" s="74" t="str">
        <f t="shared" si="581"/>
        <v>mai/2020</v>
      </c>
      <c r="E18600" s="264">
        <v>43955</v>
      </c>
      <c r="F18600" s="282">
        <v>1305</v>
      </c>
      <c r="G18600" s="282" t="s">
        <v>2229</v>
      </c>
      <c r="H18600" s="265" t="s">
        <v>3467</v>
      </c>
      <c r="I18600" s="265" t="s">
        <v>157</v>
      </c>
      <c r="J18600" s="266">
        <v>-7731.96</v>
      </c>
      <c r="K18600" s="83" t="str">
        <f>IFERROR(IFERROR(VLOOKUP(I18600,'DE-PARA'!B:D,3,0),VLOOKUP(I18600,'DE-PARA'!C:D,2,0)),"NÃO ENCONTRADO")</f>
        <v>Materiais</v>
      </c>
      <c r="L18600" s="50" t="str">
        <f>VLOOKUP(K18600,'Base -Receita-Despesa'!$B:$AS,1,FALSE)</f>
        <v>Materiais</v>
      </c>
    </row>
    <row r="18601" spans="1:12" x14ac:dyDescent="0.3">
      <c r="A18601" s="82" t="str">
        <f t="shared" si="580"/>
        <v>2020</v>
      </c>
      <c r="B18601" s="260" t="s">
        <v>2228</v>
      </c>
      <c r="C18601" s="261" t="s">
        <v>138</v>
      </c>
      <c r="D18601" s="74" t="str">
        <f t="shared" si="581"/>
        <v>mai/2020</v>
      </c>
      <c r="E18601" s="264">
        <v>43955</v>
      </c>
      <c r="F18601" s="323">
        <v>41477</v>
      </c>
      <c r="G18601" s="282" t="s">
        <v>2229</v>
      </c>
      <c r="H18601" s="265" t="s">
        <v>5336</v>
      </c>
      <c r="I18601" s="265" t="s">
        <v>120</v>
      </c>
      <c r="J18601" s="266">
        <v>-1574.64</v>
      </c>
      <c r="K18601" s="83" t="str">
        <f>IFERROR(IFERROR(VLOOKUP(I18601,'DE-PARA'!B:D,3,0),VLOOKUP(I18601,'DE-PARA'!C:D,2,0)),"NÃO ENCONTRADO")</f>
        <v>Serviços</v>
      </c>
      <c r="L18601" s="50" t="str">
        <f>VLOOKUP(K18601,'Base -Receita-Despesa'!$B:$AS,1,FALSE)</f>
        <v>Serviços</v>
      </c>
    </row>
    <row r="18602" spans="1:12" x14ac:dyDescent="0.3">
      <c r="A18602" s="82" t="str">
        <f t="shared" ref="A18602:A18665" si="582">IF(K18602="NÃO ENCONTRADO",0,RIGHT(D18602,4))</f>
        <v>2020</v>
      </c>
      <c r="B18602" s="260" t="s">
        <v>2228</v>
      </c>
      <c r="C18602" s="261" t="s">
        <v>138</v>
      </c>
      <c r="D18602" s="74" t="str">
        <f t="shared" si="581"/>
        <v>mai/2020</v>
      </c>
      <c r="E18602" s="264">
        <v>43955</v>
      </c>
      <c r="F18602" s="282">
        <v>115639</v>
      </c>
      <c r="G18602" s="282" t="s">
        <v>2229</v>
      </c>
      <c r="H18602" s="265" t="s">
        <v>528</v>
      </c>
      <c r="I18602" s="265" t="s">
        <v>2182</v>
      </c>
      <c r="J18602" s="266">
        <v>-16000</v>
      </c>
      <c r="K18602" s="83" t="str">
        <f>IFERROR(IFERROR(VLOOKUP(I18602,'DE-PARA'!B:D,3,0),VLOOKUP(I18602,'DE-PARA'!C:D,2,0)),"NÃO ENCONTRADO")</f>
        <v>Materiais</v>
      </c>
      <c r="L18602" s="50" t="str">
        <f>VLOOKUP(K18602,'Base -Receita-Despesa'!$B:$AS,1,FALSE)</f>
        <v>Materiais</v>
      </c>
    </row>
    <row r="18603" spans="1:12" x14ac:dyDescent="0.3">
      <c r="A18603" s="82" t="str">
        <f t="shared" si="582"/>
        <v>2020</v>
      </c>
      <c r="B18603" s="260" t="s">
        <v>2228</v>
      </c>
      <c r="C18603" s="261" t="s">
        <v>138</v>
      </c>
      <c r="D18603" s="74" t="str">
        <f t="shared" si="581"/>
        <v>mai/2020</v>
      </c>
      <c r="E18603" s="264">
        <v>43955</v>
      </c>
      <c r="F18603" s="282">
        <v>1.26025420125085E+16</v>
      </c>
      <c r="G18603" s="282" t="s">
        <v>2229</v>
      </c>
      <c r="H18603" s="265" t="s">
        <v>2668</v>
      </c>
      <c r="I18603" s="265" t="s">
        <v>540</v>
      </c>
      <c r="J18603" s="265">
        <v>-155.31</v>
      </c>
      <c r="K18603" s="83" t="str">
        <f>IFERROR(IFERROR(VLOOKUP(I18603,'DE-PARA'!B:D,3,0),VLOOKUP(I18603,'DE-PARA'!C:D,2,0)),"NÃO ENCONTRADO")</f>
        <v>Tributos, Taxas e Contribuições</v>
      </c>
      <c r="L18603" s="50" t="str">
        <f>VLOOKUP(K18603,'Base -Receita-Despesa'!$B:$AS,1,FALSE)</f>
        <v>Tributos, Taxas e Contribuições</v>
      </c>
    </row>
    <row r="18604" spans="1:12" x14ac:dyDescent="0.3">
      <c r="A18604" s="82" t="str">
        <f t="shared" si="582"/>
        <v>2020</v>
      </c>
      <c r="B18604" s="260" t="s">
        <v>2228</v>
      </c>
      <c r="C18604" s="261" t="s">
        <v>138</v>
      </c>
      <c r="D18604" s="74" t="str">
        <f t="shared" si="581"/>
        <v>mai/2020</v>
      </c>
      <c r="E18604" s="264">
        <v>43955</v>
      </c>
      <c r="F18604" s="282" t="s">
        <v>4412</v>
      </c>
      <c r="G18604" s="282" t="s">
        <v>2229</v>
      </c>
      <c r="H18604" s="265" t="s">
        <v>1787</v>
      </c>
      <c r="I18604" s="265" t="s">
        <v>128</v>
      </c>
      <c r="J18604" s="266">
        <v>-3658.65</v>
      </c>
      <c r="K18604" s="83" t="str">
        <f>IFERROR(IFERROR(VLOOKUP(I18604,'DE-PARA'!B:D,3,0),VLOOKUP(I18604,'DE-PARA'!C:D,2,0)),"NÃO ENCONTRADO")</f>
        <v>Encargos sobre Folha de Pagamento</v>
      </c>
      <c r="L18604" s="50" t="str">
        <f>VLOOKUP(K18604,'Base -Receita-Despesa'!$B:$AS,1,FALSE)</f>
        <v>Encargos sobre Folha de Pagamento</v>
      </c>
    </row>
    <row r="18605" spans="1:12" x14ac:dyDescent="0.3">
      <c r="A18605" s="82" t="str">
        <f t="shared" si="582"/>
        <v>2020</v>
      </c>
      <c r="B18605" s="260" t="s">
        <v>2228</v>
      </c>
      <c r="C18605" s="261" t="s">
        <v>138</v>
      </c>
      <c r="D18605" s="74" t="str">
        <f t="shared" si="581"/>
        <v>mai/2020</v>
      </c>
      <c r="E18605" s="264">
        <v>43955</v>
      </c>
      <c r="F18605" s="282" t="s">
        <v>1267</v>
      </c>
      <c r="G18605" s="282" t="s">
        <v>2229</v>
      </c>
      <c r="H18605" s="265" t="s">
        <v>5576</v>
      </c>
      <c r="I18605" s="265" t="s">
        <v>160</v>
      </c>
      <c r="J18605" s="266">
        <v>-3000</v>
      </c>
      <c r="K18605" s="83" t="str">
        <f>IFERROR(IFERROR(VLOOKUP(I18605,'DE-PARA'!B:D,3,0),VLOOKUP(I18605,'DE-PARA'!C:D,2,0)),"NÃO ENCONTRADO")</f>
        <v>Outras Saídas</v>
      </c>
      <c r="L18605" s="50" t="str">
        <f>VLOOKUP(K18605,'Base -Receita-Despesa'!$B:$AS,1,FALSE)</f>
        <v>Outras Saídas</v>
      </c>
    </row>
    <row r="18606" spans="1:12" x14ac:dyDescent="0.3">
      <c r="A18606" s="82" t="str">
        <f t="shared" si="582"/>
        <v>2020</v>
      </c>
      <c r="B18606" s="260" t="s">
        <v>2228</v>
      </c>
      <c r="C18606" s="261" t="s">
        <v>138</v>
      </c>
      <c r="D18606" s="74" t="str">
        <f t="shared" si="581"/>
        <v>mai/2020</v>
      </c>
      <c r="E18606" s="264">
        <v>43955</v>
      </c>
      <c r="F18606" s="282">
        <v>15599311</v>
      </c>
      <c r="G18606" s="282" t="s">
        <v>2229</v>
      </c>
      <c r="H18606" s="265" t="s">
        <v>5577</v>
      </c>
      <c r="I18606" s="265" t="s">
        <v>2191</v>
      </c>
      <c r="J18606" s="266">
        <v>-12044</v>
      </c>
      <c r="K18606" s="83" t="str">
        <f>IFERROR(IFERROR(VLOOKUP(I18606,'DE-PARA'!B:D,3,0),VLOOKUP(I18606,'DE-PARA'!C:D,2,0)),"NÃO ENCONTRADO")</f>
        <v>Materiais</v>
      </c>
      <c r="L18606" s="50" t="str">
        <f>VLOOKUP(K18606,'Base -Receita-Despesa'!$B:$AS,1,FALSE)</f>
        <v>Materiais</v>
      </c>
    </row>
    <row r="18607" spans="1:12" x14ac:dyDescent="0.3">
      <c r="A18607" s="82" t="str">
        <f t="shared" si="582"/>
        <v>2020</v>
      </c>
      <c r="B18607" s="260" t="s">
        <v>2228</v>
      </c>
      <c r="C18607" s="261" t="s">
        <v>138</v>
      </c>
      <c r="D18607" s="74" t="str">
        <f t="shared" si="581"/>
        <v>mai/2020</v>
      </c>
      <c r="E18607" s="264">
        <v>43955</v>
      </c>
      <c r="F18607" s="282">
        <v>5</v>
      </c>
      <c r="G18607" s="282" t="s">
        <v>2229</v>
      </c>
      <c r="H18607" s="265" t="s">
        <v>5293</v>
      </c>
      <c r="I18607" s="265" t="s">
        <v>2177</v>
      </c>
      <c r="J18607" s="266">
        <v>-14000</v>
      </c>
      <c r="K18607" s="83" t="str">
        <f>IFERROR(IFERROR(VLOOKUP(I18607,'DE-PARA'!B:D,3,0),VLOOKUP(I18607,'DE-PARA'!C:D,2,0)),"NÃO ENCONTRADO")</f>
        <v>Pessoal</v>
      </c>
      <c r="L18607" s="50" t="str">
        <f>VLOOKUP(K18607,'Base -Receita-Despesa'!$B:$AS,1,FALSE)</f>
        <v>Pessoal</v>
      </c>
    </row>
    <row r="18608" spans="1:12" x14ac:dyDescent="0.3">
      <c r="A18608" s="82" t="str">
        <f t="shared" si="582"/>
        <v>2020</v>
      </c>
      <c r="B18608" s="260" t="s">
        <v>2228</v>
      </c>
      <c r="C18608" s="261" t="s">
        <v>138</v>
      </c>
      <c r="D18608" s="74" t="str">
        <f t="shared" si="581"/>
        <v>mai/2020</v>
      </c>
      <c r="E18608" s="264">
        <v>43955</v>
      </c>
      <c r="F18608" s="282" t="s">
        <v>3376</v>
      </c>
      <c r="G18608" s="282" t="s">
        <v>2229</v>
      </c>
      <c r="H18608" s="265" t="s">
        <v>1787</v>
      </c>
      <c r="I18608" s="265" t="s">
        <v>130</v>
      </c>
      <c r="J18608" s="266">
        <v>-8948.27</v>
      </c>
      <c r="K18608" s="83" t="str">
        <f>IFERROR(IFERROR(VLOOKUP(I18608,'DE-PARA'!B:D,3,0),VLOOKUP(I18608,'DE-PARA'!C:D,2,0)),"NÃO ENCONTRADO")</f>
        <v>Rescisões Trabalhistas</v>
      </c>
      <c r="L18608" s="50" t="str">
        <f>VLOOKUP(K18608,'Base -Receita-Despesa'!$B:$AS,1,FALSE)</f>
        <v>Rescisões Trabalhistas</v>
      </c>
    </row>
    <row r="18609" spans="1:12" x14ac:dyDescent="0.3">
      <c r="A18609" s="82" t="str">
        <f t="shared" si="582"/>
        <v>2020</v>
      </c>
      <c r="B18609" s="260" t="s">
        <v>2228</v>
      </c>
      <c r="C18609" s="261" t="s">
        <v>138</v>
      </c>
      <c r="D18609" s="74" t="str">
        <f t="shared" si="581"/>
        <v>mai/2020</v>
      </c>
      <c r="E18609" s="264">
        <v>43955</v>
      </c>
      <c r="F18609" s="282" t="s">
        <v>1070</v>
      </c>
      <c r="G18609" s="282" t="s">
        <v>2229</v>
      </c>
      <c r="H18609" s="265" t="s">
        <v>1071</v>
      </c>
      <c r="I18609" s="265" t="s">
        <v>2237</v>
      </c>
      <c r="J18609" s="266">
        <v>79852.44</v>
      </c>
      <c r="K18609" s="83" t="str">
        <f>IFERROR(IFERROR(VLOOKUP(I18609,'DE-PARA'!B:D,3,0),VLOOKUP(I18609,'DE-PARA'!C:D,2,0)),"NÃO ENCONTRADO")</f>
        <v>Entrada Conta Aplicação (+)</v>
      </c>
      <c r="L18609" s="50" t="str">
        <f>VLOOKUP(K18609,'Base -Receita-Despesa'!$B:$AS,1,FALSE)</f>
        <v>ENTRADA CONTA APLICAÇÃO (+)</v>
      </c>
    </row>
    <row r="18610" spans="1:12" x14ac:dyDescent="0.3">
      <c r="A18610" s="82" t="str">
        <f t="shared" si="582"/>
        <v>2020</v>
      </c>
      <c r="B18610" s="260" t="s">
        <v>2228</v>
      </c>
      <c r="C18610" s="261" t="s">
        <v>138</v>
      </c>
      <c r="D18610" s="74" t="str">
        <f t="shared" si="581"/>
        <v>mai/2020</v>
      </c>
      <c r="E18610" s="264">
        <v>43956</v>
      </c>
      <c r="F18610" s="282" t="s">
        <v>4412</v>
      </c>
      <c r="G18610" s="282" t="s">
        <v>2229</v>
      </c>
      <c r="H18610" s="265" t="s">
        <v>3532</v>
      </c>
      <c r="I18610" s="265" t="s">
        <v>130</v>
      </c>
      <c r="J18610" s="265">
        <v>-900.08</v>
      </c>
      <c r="K18610" s="83" t="str">
        <f>IFERROR(IFERROR(VLOOKUP(I18610,'DE-PARA'!B:D,3,0),VLOOKUP(I18610,'DE-PARA'!C:D,2,0)),"NÃO ENCONTRADO")</f>
        <v>Rescisões Trabalhistas</v>
      </c>
      <c r="L18610" s="50" t="str">
        <f>VLOOKUP(K18610,'Base -Receita-Despesa'!$B:$AS,1,FALSE)</f>
        <v>Rescisões Trabalhistas</v>
      </c>
    </row>
    <row r="18611" spans="1:12" x14ac:dyDescent="0.3">
      <c r="A18611" s="82" t="str">
        <f t="shared" si="582"/>
        <v>2020</v>
      </c>
      <c r="B18611" s="260" t="s">
        <v>2228</v>
      </c>
      <c r="C18611" s="261" t="s">
        <v>138</v>
      </c>
      <c r="D18611" s="74" t="str">
        <f t="shared" si="581"/>
        <v>mai/2020</v>
      </c>
      <c r="E18611" s="264">
        <v>43956</v>
      </c>
      <c r="F18611" s="282">
        <v>2655447</v>
      </c>
      <c r="G18611" s="282" t="s">
        <v>2229</v>
      </c>
      <c r="H18611" s="265" t="s">
        <v>2784</v>
      </c>
      <c r="I18611" s="265" t="s">
        <v>164</v>
      </c>
      <c r="J18611" s="265">
        <v>-44.19</v>
      </c>
      <c r="K18611" s="83" t="str">
        <f>IFERROR(IFERROR(VLOOKUP(I18611,'DE-PARA'!B:D,3,0),VLOOKUP(I18611,'DE-PARA'!C:D,2,0)),"NÃO ENCONTRADO")</f>
        <v>Concessionárias (água, luz e telefone)</v>
      </c>
      <c r="L18611" s="50" t="str">
        <f>VLOOKUP(K18611,'Base -Receita-Despesa'!$B:$AS,1,FALSE)</f>
        <v>Concessionárias (água, luz e telefone)</v>
      </c>
    </row>
    <row r="18612" spans="1:12" x14ac:dyDescent="0.3">
      <c r="A18612" s="82" t="str">
        <f t="shared" si="582"/>
        <v>2020</v>
      </c>
      <c r="B18612" s="260" t="s">
        <v>2228</v>
      </c>
      <c r="C18612" s="261" t="s">
        <v>138</v>
      </c>
      <c r="D18612" s="74" t="str">
        <f t="shared" si="581"/>
        <v>mai/2020</v>
      </c>
      <c r="E18612" s="264">
        <v>43956</v>
      </c>
      <c r="F18612" s="282">
        <v>9881</v>
      </c>
      <c r="G18612" s="282" t="s">
        <v>2229</v>
      </c>
      <c r="H18612" s="265" t="s">
        <v>5274</v>
      </c>
      <c r="I18612" s="265" t="s">
        <v>2188</v>
      </c>
      <c r="J18612" s="265">
        <v>-129.91</v>
      </c>
      <c r="K18612" s="83" t="str">
        <f>IFERROR(IFERROR(VLOOKUP(I18612,'DE-PARA'!B:D,3,0),VLOOKUP(I18612,'DE-PARA'!C:D,2,0)),"NÃO ENCONTRADO")</f>
        <v>Materiais</v>
      </c>
      <c r="L18612" s="50" t="str">
        <f>VLOOKUP(K18612,'Base -Receita-Despesa'!$B:$AS,1,FALSE)</f>
        <v>Materiais</v>
      </c>
    </row>
    <row r="18613" spans="1:12" x14ac:dyDescent="0.3">
      <c r="A18613" s="82" t="str">
        <f t="shared" si="582"/>
        <v>2020</v>
      </c>
      <c r="B18613" s="260" t="s">
        <v>2228</v>
      </c>
      <c r="C18613" s="261" t="s">
        <v>138</v>
      </c>
      <c r="D18613" s="74" t="str">
        <f t="shared" si="581"/>
        <v>mai/2020</v>
      </c>
      <c r="E18613" s="264">
        <v>43956</v>
      </c>
      <c r="F18613" s="282">
        <v>71</v>
      </c>
      <c r="G18613" s="282" t="s">
        <v>2229</v>
      </c>
      <c r="H18613" s="265" t="s">
        <v>5392</v>
      </c>
      <c r="I18613" s="265" t="s">
        <v>2177</v>
      </c>
      <c r="J18613" s="266">
        <v>-20000</v>
      </c>
      <c r="K18613" s="83" t="str">
        <f>IFERROR(IFERROR(VLOOKUP(I18613,'DE-PARA'!B:D,3,0),VLOOKUP(I18613,'DE-PARA'!C:D,2,0)),"NÃO ENCONTRADO")</f>
        <v>Pessoal</v>
      </c>
      <c r="L18613" s="50" t="str">
        <f>VLOOKUP(K18613,'Base -Receita-Despesa'!$B:$AS,1,FALSE)</f>
        <v>Pessoal</v>
      </c>
    </row>
    <row r="18614" spans="1:12" x14ac:dyDescent="0.3">
      <c r="A18614" s="82" t="str">
        <f t="shared" si="582"/>
        <v>2020</v>
      </c>
      <c r="B18614" s="260" t="s">
        <v>2228</v>
      </c>
      <c r="C18614" s="261" t="s">
        <v>138</v>
      </c>
      <c r="D18614" s="74" t="str">
        <f t="shared" si="581"/>
        <v>mai/2020</v>
      </c>
      <c r="E18614" s="264">
        <v>43956</v>
      </c>
      <c r="F18614" s="282" t="s">
        <v>139</v>
      </c>
      <c r="G18614" s="282" t="s">
        <v>2229</v>
      </c>
      <c r="H18614" s="265" t="s">
        <v>5380</v>
      </c>
      <c r="I18614" s="265" t="s">
        <v>141</v>
      </c>
      <c r="J18614" s="266">
        <v>-1007.33</v>
      </c>
      <c r="K18614" s="83" t="str">
        <f>IFERROR(IFERROR(VLOOKUP(I18614,'DE-PARA'!B:D,3,0),VLOOKUP(I18614,'DE-PARA'!C:D,2,0)),"NÃO ENCONTRADO")</f>
        <v>Pessoal</v>
      </c>
      <c r="L18614" s="50" t="str">
        <f>VLOOKUP(K18614,'Base -Receita-Despesa'!$B:$AS,1,FALSE)</f>
        <v>Pessoal</v>
      </c>
    </row>
    <row r="18615" spans="1:12" x14ac:dyDescent="0.3">
      <c r="A18615" s="82" t="str">
        <f t="shared" si="582"/>
        <v>2020</v>
      </c>
      <c r="B18615" s="260" t="s">
        <v>2228</v>
      </c>
      <c r="C18615" s="261" t="s">
        <v>138</v>
      </c>
      <c r="D18615" s="74" t="str">
        <f t="shared" si="581"/>
        <v>mai/2020</v>
      </c>
      <c r="E18615" s="264">
        <v>43956</v>
      </c>
      <c r="F18615" s="282" t="s">
        <v>139</v>
      </c>
      <c r="G18615" s="282" t="s">
        <v>2229</v>
      </c>
      <c r="H18615" s="265" t="s">
        <v>5129</v>
      </c>
      <c r="I18615" s="265" t="s">
        <v>141</v>
      </c>
      <c r="J18615" s="266">
        <v>-1324.53</v>
      </c>
      <c r="K18615" s="83" t="str">
        <f>IFERROR(IFERROR(VLOOKUP(I18615,'DE-PARA'!B:D,3,0),VLOOKUP(I18615,'DE-PARA'!C:D,2,0)),"NÃO ENCONTRADO")</f>
        <v>Pessoal</v>
      </c>
      <c r="L18615" s="50" t="str">
        <f>VLOOKUP(K18615,'Base -Receita-Despesa'!$B:$AS,1,FALSE)</f>
        <v>Pessoal</v>
      </c>
    </row>
    <row r="18616" spans="1:12" x14ac:dyDescent="0.3">
      <c r="A18616" s="82" t="str">
        <f t="shared" si="582"/>
        <v>2020</v>
      </c>
      <c r="B18616" s="260" t="s">
        <v>2228</v>
      </c>
      <c r="C18616" s="261" t="s">
        <v>138</v>
      </c>
      <c r="D18616" s="74" t="str">
        <f t="shared" si="581"/>
        <v>mai/2020</v>
      </c>
      <c r="E18616" s="264">
        <v>43956</v>
      </c>
      <c r="F18616" s="282" t="s">
        <v>139</v>
      </c>
      <c r="G18616" s="282" t="s">
        <v>2229</v>
      </c>
      <c r="H18616" s="265" t="s">
        <v>4614</v>
      </c>
      <c r="I18616" s="265" t="s">
        <v>141</v>
      </c>
      <c r="J18616" s="266">
        <v>-1448.05</v>
      </c>
      <c r="K18616" s="83" t="str">
        <f>IFERROR(IFERROR(VLOOKUP(I18616,'DE-PARA'!B:D,3,0),VLOOKUP(I18616,'DE-PARA'!C:D,2,0)),"NÃO ENCONTRADO")</f>
        <v>Pessoal</v>
      </c>
      <c r="L18616" s="50" t="str">
        <f>VLOOKUP(K18616,'Base -Receita-Despesa'!$B:$AS,1,FALSE)</f>
        <v>Pessoal</v>
      </c>
    </row>
    <row r="18617" spans="1:12" x14ac:dyDescent="0.3">
      <c r="A18617" s="82" t="str">
        <f t="shared" si="582"/>
        <v>2020</v>
      </c>
      <c r="B18617" s="260" t="s">
        <v>2228</v>
      </c>
      <c r="C18617" s="261" t="s">
        <v>138</v>
      </c>
      <c r="D18617" s="74" t="str">
        <f t="shared" si="581"/>
        <v>mai/2020</v>
      </c>
      <c r="E18617" s="264">
        <v>43956</v>
      </c>
      <c r="F18617" s="282" t="s">
        <v>139</v>
      </c>
      <c r="G18617" s="282" t="s">
        <v>2229</v>
      </c>
      <c r="H18617" s="265" t="s">
        <v>5389</v>
      </c>
      <c r="I18617" s="265" t="s">
        <v>141</v>
      </c>
      <c r="J18617" s="266">
        <v>-2704.12</v>
      </c>
      <c r="K18617" s="83" t="str">
        <f>IFERROR(IFERROR(VLOOKUP(I18617,'DE-PARA'!B:D,3,0),VLOOKUP(I18617,'DE-PARA'!C:D,2,0)),"NÃO ENCONTRADO")</f>
        <v>Pessoal</v>
      </c>
      <c r="L18617" s="50" t="str">
        <f>VLOOKUP(K18617,'Base -Receita-Despesa'!$B:$AS,1,FALSE)</f>
        <v>Pessoal</v>
      </c>
    </row>
    <row r="18618" spans="1:12" x14ac:dyDescent="0.3">
      <c r="A18618" s="82" t="str">
        <f t="shared" si="582"/>
        <v>2020</v>
      </c>
      <c r="B18618" s="260" t="s">
        <v>2228</v>
      </c>
      <c r="C18618" s="261" t="s">
        <v>138</v>
      </c>
      <c r="D18618" s="74" t="str">
        <f t="shared" si="581"/>
        <v>mai/2020</v>
      </c>
      <c r="E18618" s="264">
        <v>43956</v>
      </c>
      <c r="F18618" s="282" t="s">
        <v>139</v>
      </c>
      <c r="G18618" s="282" t="s">
        <v>2229</v>
      </c>
      <c r="H18618" s="265" t="s">
        <v>5271</v>
      </c>
      <c r="I18618" s="265" t="s">
        <v>141</v>
      </c>
      <c r="J18618" s="266">
        <v>-1992.63</v>
      </c>
      <c r="K18618" s="83" t="str">
        <f>IFERROR(IFERROR(VLOOKUP(I18618,'DE-PARA'!B:D,3,0),VLOOKUP(I18618,'DE-PARA'!C:D,2,0)),"NÃO ENCONTRADO")</f>
        <v>Pessoal</v>
      </c>
      <c r="L18618" s="50" t="str">
        <f>VLOOKUP(K18618,'Base -Receita-Despesa'!$B:$AS,1,FALSE)</f>
        <v>Pessoal</v>
      </c>
    </row>
    <row r="18619" spans="1:12" x14ac:dyDescent="0.3">
      <c r="A18619" s="82" t="str">
        <f t="shared" si="582"/>
        <v>2020</v>
      </c>
      <c r="B18619" s="260" t="s">
        <v>2228</v>
      </c>
      <c r="C18619" s="261" t="s">
        <v>138</v>
      </c>
      <c r="D18619" s="74" t="str">
        <f t="shared" si="581"/>
        <v>mai/2020</v>
      </c>
      <c r="E18619" s="264">
        <v>43956</v>
      </c>
      <c r="F18619" s="282" t="s">
        <v>139</v>
      </c>
      <c r="G18619" s="282" t="s">
        <v>2229</v>
      </c>
      <c r="H18619" s="265" t="s">
        <v>5212</v>
      </c>
      <c r="I18619" s="265" t="s">
        <v>141</v>
      </c>
      <c r="J18619" s="266">
        <v>-2961.68</v>
      </c>
      <c r="K18619" s="83" t="str">
        <f>IFERROR(IFERROR(VLOOKUP(I18619,'DE-PARA'!B:D,3,0),VLOOKUP(I18619,'DE-PARA'!C:D,2,0)),"NÃO ENCONTRADO")</f>
        <v>Pessoal</v>
      </c>
      <c r="L18619" s="50" t="str">
        <f>VLOOKUP(K18619,'Base -Receita-Despesa'!$B:$AS,1,FALSE)</f>
        <v>Pessoal</v>
      </c>
    </row>
    <row r="18620" spans="1:12" x14ac:dyDescent="0.3">
      <c r="A18620" s="82" t="str">
        <f t="shared" si="582"/>
        <v>2020</v>
      </c>
      <c r="B18620" s="260" t="s">
        <v>2228</v>
      </c>
      <c r="C18620" s="261" t="s">
        <v>138</v>
      </c>
      <c r="D18620" s="74" t="str">
        <f t="shared" si="581"/>
        <v>mai/2020</v>
      </c>
      <c r="E18620" s="264">
        <v>43956</v>
      </c>
      <c r="F18620" s="282" t="s">
        <v>139</v>
      </c>
      <c r="G18620" s="282" t="s">
        <v>2229</v>
      </c>
      <c r="H18620" s="265" t="s">
        <v>5381</v>
      </c>
      <c r="I18620" s="265" t="s">
        <v>141</v>
      </c>
      <c r="J18620" s="266">
        <v>-1313.54</v>
      </c>
      <c r="K18620" s="83" t="str">
        <f>IFERROR(IFERROR(VLOOKUP(I18620,'DE-PARA'!B:D,3,0),VLOOKUP(I18620,'DE-PARA'!C:D,2,0)),"NÃO ENCONTRADO")</f>
        <v>Pessoal</v>
      </c>
      <c r="L18620" s="50" t="str">
        <f>VLOOKUP(K18620,'Base -Receita-Despesa'!$B:$AS,1,FALSE)</f>
        <v>Pessoal</v>
      </c>
    </row>
    <row r="18621" spans="1:12" x14ac:dyDescent="0.3">
      <c r="A18621" s="82" t="str">
        <f t="shared" si="582"/>
        <v>2020</v>
      </c>
      <c r="B18621" s="260" t="s">
        <v>2228</v>
      </c>
      <c r="C18621" s="261" t="s">
        <v>138</v>
      </c>
      <c r="D18621" s="74" t="str">
        <f t="shared" si="581"/>
        <v>mai/2020</v>
      </c>
      <c r="E18621" s="264">
        <v>43956</v>
      </c>
      <c r="F18621" s="282" t="s">
        <v>139</v>
      </c>
      <c r="G18621" s="282" t="s">
        <v>2229</v>
      </c>
      <c r="H18621" s="265" t="s">
        <v>5390</v>
      </c>
      <c r="I18621" s="265" t="s">
        <v>141</v>
      </c>
      <c r="J18621" s="266">
        <v>-2605.33</v>
      </c>
      <c r="K18621" s="83" t="str">
        <f>IFERROR(IFERROR(VLOOKUP(I18621,'DE-PARA'!B:D,3,0),VLOOKUP(I18621,'DE-PARA'!C:D,2,0)),"NÃO ENCONTRADO")</f>
        <v>Pessoal</v>
      </c>
      <c r="L18621" s="50" t="str">
        <f>VLOOKUP(K18621,'Base -Receita-Despesa'!$B:$AS,1,FALSE)</f>
        <v>Pessoal</v>
      </c>
    </row>
    <row r="18622" spans="1:12" x14ac:dyDescent="0.3">
      <c r="A18622" s="82" t="str">
        <f t="shared" si="582"/>
        <v>2020</v>
      </c>
      <c r="B18622" s="260" t="s">
        <v>2228</v>
      </c>
      <c r="C18622" s="261" t="s">
        <v>138</v>
      </c>
      <c r="D18622" s="74" t="str">
        <f t="shared" si="581"/>
        <v>mai/2020</v>
      </c>
      <c r="E18622" s="264">
        <v>43956</v>
      </c>
      <c r="F18622" s="282" t="s">
        <v>139</v>
      </c>
      <c r="G18622" s="282" t="s">
        <v>2229</v>
      </c>
      <c r="H18622" s="265" t="s">
        <v>1258</v>
      </c>
      <c r="I18622" s="265" t="s">
        <v>141</v>
      </c>
      <c r="J18622" s="266">
        <v>-1845</v>
      </c>
      <c r="K18622" s="83" t="str">
        <f>IFERROR(IFERROR(VLOOKUP(I18622,'DE-PARA'!B:D,3,0),VLOOKUP(I18622,'DE-PARA'!C:D,2,0)),"NÃO ENCONTRADO")</f>
        <v>Pessoal</v>
      </c>
      <c r="L18622" s="50" t="str">
        <f>VLOOKUP(K18622,'Base -Receita-Despesa'!$B:$AS,1,FALSE)</f>
        <v>Pessoal</v>
      </c>
    </row>
    <row r="18623" spans="1:12" x14ac:dyDescent="0.3">
      <c r="A18623" s="82" t="str">
        <f t="shared" si="582"/>
        <v>2020</v>
      </c>
      <c r="B18623" s="260" t="s">
        <v>2228</v>
      </c>
      <c r="C18623" s="261" t="s">
        <v>138</v>
      </c>
      <c r="D18623" s="74" t="str">
        <f t="shared" si="581"/>
        <v>mai/2020</v>
      </c>
      <c r="E18623" s="264">
        <v>43956</v>
      </c>
      <c r="F18623" s="282" t="s">
        <v>4405</v>
      </c>
      <c r="G18623" s="282" t="s">
        <v>2229</v>
      </c>
      <c r="H18623" s="265" t="s">
        <v>5196</v>
      </c>
      <c r="I18623" s="265" t="s">
        <v>846</v>
      </c>
      <c r="J18623" s="265">
        <v>-769.01</v>
      </c>
      <c r="K18623" s="83" t="str">
        <f>IFERROR(IFERROR(VLOOKUP(I18623,'DE-PARA'!B:D,3,0),VLOOKUP(I18623,'DE-PARA'!C:D,2,0)),"NÃO ENCONTRADO")</f>
        <v>Pessoal</v>
      </c>
      <c r="L18623" s="50" t="str">
        <f>VLOOKUP(K18623,'Base -Receita-Despesa'!$B:$AS,1,FALSE)</f>
        <v>Pessoal</v>
      </c>
    </row>
    <row r="18624" spans="1:12" x14ac:dyDescent="0.3">
      <c r="A18624" s="82" t="str">
        <f t="shared" si="582"/>
        <v>2020</v>
      </c>
      <c r="B18624" s="260" t="s">
        <v>2228</v>
      </c>
      <c r="C18624" s="261" t="s">
        <v>138</v>
      </c>
      <c r="D18624" s="74" t="str">
        <f t="shared" si="581"/>
        <v>mai/2020</v>
      </c>
      <c r="E18624" s="264">
        <v>43956</v>
      </c>
      <c r="F18624" s="282" t="s">
        <v>1431</v>
      </c>
      <c r="G18624" s="282" t="s">
        <v>2229</v>
      </c>
      <c r="H18624" s="265" t="s">
        <v>5578</v>
      </c>
      <c r="I18624" s="265" t="s">
        <v>141</v>
      </c>
      <c r="J18624" s="266">
        <v>-265381.59999999998</v>
      </c>
      <c r="K18624" s="83" t="str">
        <f>IFERROR(IFERROR(VLOOKUP(I18624,'DE-PARA'!B:D,3,0),VLOOKUP(I18624,'DE-PARA'!C:D,2,0)),"NÃO ENCONTRADO")</f>
        <v>Pessoal</v>
      </c>
      <c r="L18624" s="50" t="str">
        <f>VLOOKUP(K18624,'Base -Receita-Despesa'!$B:$AS,1,FALSE)</f>
        <v>Pessoal</v>
      </c>
    </row>
    <row r="18625" spans="1:12" x14ac:dyDescent="0.3">
      <c r="A18625" s="82" t="str">
        <f t="shared" si="582"/>
        <v>2020</v>
      </c>
      <c r="B18625" s="260" t="s">
        <v>2228</v>
      </c>
      <c r="C18625" s="261" t="s">
        <v>138</v>
      </c>
      <c r="D18625" s="74" t="str">
        <f t="shared" si="581"/>
        <v>mai/2020</v>
      </c>
      <c r="E18625" s="264">
        <v>43956</v>
      </c>
      <c r="F18625" s="282" t="s">
        <v>1070</v>
      </c>
      <c r="G18625" s="282" t="s">
        <v>2229</v>
      </c>
      <c r="H18625" s="265" t="s">
        <v>1071</v>
      </c>
      <c r="I18625" s="265" t="s">
        <v>2237</v>
      </c>
      <c r="J18625" s="266">
        <v>304427</v>
      </c>
      <c r="K18625" s="83" t="str">
        <f>IFERROR(IFERROR(VLOOKUP(I18625,'DE-PARA'!B:D,3,0),VLOOKUP(I18625,'DE-PARA'!C:D,2,0)),"NÃO ENCONTRADO")</f>
        <v>Entrada Conta Aplicação (+)</v>
      </c>
      <c r="L18625" s="50" t="str">
        <f>VLOOKUP(K18625,'Base -Receita-Despesa'!$B:$AS,1,FALSE)</f>
        <v>ENTRADA CONTA APLICAÇÃO (+)</v>
      </c>
    </row>
    <row r="18626" spans="1:12" x14ac:dyDescent="0.3">
      <c r="A18626" s="82" t="str">
        <f t="shared" si="582"/>
        <v>2020</v>
      </c>
      <c r="B18626" s="260" t="s">
        <v>2228</v>
      </c>
      <c r="C18626" s="261" t="s">
        <v>138</v>
      </c>
      <c r="D18626" s="74" t="str">
        <f t="shared" si="581"/>
        <v>mai/2020</v>
      </c>
      <c r="E18626" s="264">
        <v>43957</v>
      </c>
      <c r="F18626" s="282" t="s">
        <v>4412</v>
      </c>
      <c r="G18626" s="282" t="s">
        <v>2229</v>
      </c>
      <c r="H18626" s="265" t="s">
        <v>545</v>
      </c>
      <c r="I18626" s="265" t="s">
        <v>130</v>
      </c>
      <c r="J18626" s="266">
        <v>-6535.85</v>
      </c>
      <c r="K18626" s="83" t="str">
        <f>IFERROR(IFERROR(VLOOKUP(I18626,'DE-PARA'!B:D,3,0),VLOOKUP(I18626,'DE-PARA'!C:D,2,0)),"NÃO ENCONTRADO")</f>
        <v>Rescisões Trabalhistas</v>
      </c>
      <c r="L18626" s="50" t="str">
        <f>VLOOKUP(K18626,'Base -Receita-Despesa'!$B:$AS,1,FALSE)</f>
        <v>Rescisões Trabalhistas</v>
      </c>
    </row>
    <row r="18627" spans="1:12" x14ac:dyDescent="0.3">
      <c r="A18627" s="82" t="str">
        <f t="shared" si="582"/>
        <v>2020</v>
      </c>
      <c r="B18627" s="260" t="s">
        <v>2228</v>
      </c>
      <c r="C18627" s="261" t="s">
        <v>138</v>
      </c>
      <c r="D18627" s="74" t="str">
        <f t="shared" si="581"/>
        <v>mai/2020</v>
      </c>
      <c r="E18627" s="264">
        <v>43957</v>
      </c>
      <c r="F18627" s="282">
        <v>16470</v>
      </c>
      <c r="G18627" s="282" t="s">
        <v>2229</v>
      </c>
      <c r="H18627" s="265" t="s">
        <v>5176</v>
      </c>
      <c r="I18627" s="265" t="s">
        <v>2190</v>
      </c>
      <c r="J18627" s="266">
        <v>-2508.6</v>
      </c>
      <c r="K18627" s="83" t="str">
        <f>IFERROR(IFERROR(VLOOKUP(I18627,'DE-PARA'!B:D,3,0),VLOOKUP(I18627,'DE-PARA'!C:D,2,0)),"NÃO ENCONTRADO")</f>
        <v>Materiais</v>
      </c>
      <c r="L18627" s="50" t="str">
        <f>VLOOKUP(K18627,'Base -Receita-Despesa'!$B:$AS,1,FALSE)</f>
        <v>Materiais</v>
      </c>
    </row>
    <row r="18628" spans="1:12" x14ac:dyDescent="0.3">
      <c r="A18628" s="82" t="str">
        <f t="shared" si="582"/>
        <v>2020</v>
      </c>
      <c r="B18628" s="260" t="s">
        <v>2228</v>
      </c>
      <c r="C18628" s="261" t="s">
        <v>138</v>
      </c>
      <c r="D18628" s="74" t="str">
        <f t="shared" ref="D18628:D18691" si="583">TEXT(E18628,"mmm/aaaa")</f>
        <v>mai/2020</v>
      </c>
      <c r="E18628" s="264">
        <v>43957</v>
      </c>
      <c r="F18628" s="282">
        <v>4323</v>
      </c>
      <c r="G18628" s="282" t="s">
        <v>2229</v>
      </c>
      <c r="H18628" s="265" t="s">
        <v>2231</v>
      </c>
      <c r="I18628" s="265" t="s">
        <v>2185</v>
      </c>
      <c r="J18628" s="266">
        <v>-3071.78</v>
      </c>
      <c r="K18628" s="83" t="str">
        <f>IFERROR(IFERROR(VLOOKUP(I18628,'DE-PARA'!B:D,3,0),VLOOKUP(I18628,'DE-PARA'!C:D,2,0)),"NÃO ENCONTRADO")</f>
        <v>Materiais</v>
      </c>
      <c r="L18628" s="50" t="str">
        <f>VLOOKUP(K18628,'Base -Receita-Despesa'!$B:$AS,1,FALSE)</f>
        <v>Materiais</v>
      </c>
    </row>
    <row r="18629" spans="1:12" x14ac:dyDescent="0.3">
      <c r="A18629" s="82" t="str">
        <f t="shared" si="582"/>
        <v>2020</v>
      </c>
      <c r="B18629" s="260" t="s">
        <v>2228</v>
      </c>
      <c r="C18629" s="261" t="s">
        <v>138</v>
      </c>
      <c r="D18629" s="74" t="str">
        <f t="shared" si="583"/>
        <v>mai/2020</v>
      </c>
      <c r="E18629" s="264">
        <v>43957</v>
      </c>
      <c r="F18629" s="282">
        <v>37280</v>
      </c>
      <c r="G18629" s="282" t="s">
        <v>2229</v>
      </c>
      <c r="H18629" s="265" t="s">
        <v>5172</v>
      </c>
      <c r="I18629" s="265" t="s">
        <v>2182</v>
      </c>
      <c r="J18629" s="265">
        <v>-800.4</v>
      </c>
      <c r="K18629" s="83" t="str">
        <f>IFERROR(IFERROR(VLOOKUP(I18629,'DE-PARA'!B:D,3,0),VLOOKUP(I18629,'DE-PARA'!C:D,2,0)),"NÃO ENCONTRADO")</f>
        <v>Materiais</v>
      </c>
      <c r="L18629" s="50" t="str">
        <f>VLOOKUP(K18629,'Base -Receita-Despesa'!$B:$AS,1,FALSE)</f>
        <v>Materiais</v>
      </c>
    </row>
    <row r="18630" spans="1:12" x14ac:dyDescent="0.3">
      <c r="A18630" s="82" t="str">
        <f t="shared" si="582"/>
        <v>2020</v>
      </c>
      <c r="B18630" s="260" t="s">
        <v>2228</v>
      </c>
      <c r="C18630" s="261" t="s">
        <v>138</v>
      </c>
      <c r="D18630" s="74" t="str">
        <f t="shared" si="583"/>
        <v>mai/2020</v>
      </c>
      <c r="E18630" s="264">
        <v>43957</v>
      </c>
      <c r="F18630" s="282">
        <v>41589</v>
      </c>
      <c r="G18630" s="282" t="s">
        <v>2229</v>
      </c>
      <c r="H18630" s="265" t="s">
        <v>2231</v>
      </c>
      <c r="I18630" s="265" t="s">
        <v>2206</v>
      </c>
      <c r="J18630" s="265">
        <v>-996.59</v>
      </c>
      <c r="K18630" s="83" t="str">
        <f>IFERROR(IFERROR(VLOOKUP(I18630,'DE-PARA'!B:D,3,0),VLOOKUP(I18630,'DE-PARA'!C:D,2,0)),"NÃO ENCONTRADO")</f>
        <v>Serviços</v>
      </c>
      <c r="L18630" s="50" t="str">
        <f>VLOOKUP(K18630,'Base -Receita-Despesa'!$B:$AS,1,FALSE)</f>
        <v>Serviços</v>
      </c>
    </row>
    <row r="18631" spans="1:12" x14ac:dyDescent="0.3">
      <c r="A18631" s="82" t="str">
        <f t="shared" si="582"/>
        <v>2020</v>
      </c>
      <c r="B18631" s="260" t="s">
        <v>2228</v>
      </c>
      <c r="C18631" s="261" t="s">
        <v>138</v>
      </c>
      <c r="D18631" s="74" t="str">
        <f t="shared" si="583"/>
        <v>mai/2020</v>
      </c>
      <c r="E18631" s="264">
        <v>43957</v>
      </c>
      <c r="F18631" s="282" t="s">
        <v>139</v>
      </c>
      <c r="G18631" s="282" t="s">
        <v>2229</v>
      </c>
      <c r="H18631" s="265" t="s">
        <v>5385</v>
      </c>
      <c r="I18631" s="265" t="s">
        <v>141</v>
      </c>
      <c r="J18631" s="266">
        <v>-1397.28</v>
      </c>
      <c r="K18631" s="83" t="str">
        <f>IFERROR(IFERROR(VLOOKUP(I18631,'DE-PARA'!B:D,3,0),VLOOKUP(I18631,'DE-PARA'!C:D,2,0)),"NÃO ENCONTRADO")</f>
        <v>Pessoal</v>
      </c>
      <c r="L18631" s="50" t="str">
        <f>VLOOKUP(K18631,'Base -Receita-Despesa'!$B:$AS,1,FALSE)</f>
        <v>Pessoal</v>
      </c>
    </row>
    <row r="18632" spans="1:12" x14ac:dyDescent="0.3">
      <c r="A18632" s="82" t="str">
        <f t="shared" si="582"/>
        <v>2020</v>
      </c>
      <c r="B18632" s="260" t="s">
        <v>2228</v>
      </c>
      <c r="C18632" s="261" t="s">
        <v>138</v>
      </c>
      <c r="D18632" s="74" t="str">
        <f t="shared" si="583"/>
        <v>mai/2020</v>
      </c>
      <c r="E18632" s="264">
        <v>43957</v>
      </c>
      <c r="F18632" s="282" t="s">
        <v>139</v>
      </c>
      <c r="G18632" s="282" t="s">
        <v>2229</v>
      </c>
      <c r="H18632" s="265" t="s">
        <v>5386</v>
      </c>
      <c r="I18632" s="265" t="s">
        <v>141</v>
      </c>
      <c r="J18632" s="266">
        <v>-2186.1799999999998</v>
      </c>
      <c r="K18632" s="83" t="str">
        <f>IFERROR(IFERROR(VLOOKUP(I18632,'DE-PARA'!B:D,3,0),VLOOKUP(I18632,'DE-PARA'!C:D,2,0)),"NÃO ENCONTRADO")</f>
        <v>Pessoal</v>
      </c>
      <c r="L18632" s="50" t="str">
        <f>VLOOKUP(K18632,'Base -Receita-Despesa'!$B:$AS,1,FALSE)</f>
        <v>Pessoal</v>
      </c>
    </row>
    <row r="18633" spans="1:12" x14ac:dyDescent="0.3">
      <c r="A18633" s="82" t="str">
        <f t="shared" si="582"/>
        <v>2020</v>
      </c>
      <c r="B18633" s="260" t="s">
        <v>2228</v>
      </c>
      <c r="C18633" s="261" t="s">
        <v>138</v>
      </c>
      <c r="D18633" s="74" t="str">
        <f t="shared" si="583"/>
        <v>mai/2020</v>
      </c>
      <c r="E18633" s="264">
        <v>43957</v>
      </c>
      <c r="F18633" s="282" t="s">
        <v>139</v>
      </c>
      <c r="G18633" s="282" t="s">
        <v>2229</v>
      </c>
      <c r="H18633" s="265" t="s">
        <v>5388</v>
      </c>
      <c r="I18633" s="265" t="s">
        <v>141</v>
      </c>
      <c r="J18633" s="266">
        <v>-1055.95</v>
      </c>
      <c r="K18633" s="83" t="str">
        <f>IFERROR(IFERROR(VLOOKUP(I18633,'DE-PARA'!B:D,3,0),VLOOKUP(I18633,'DE-PARA'!C:D,2,0)),"NÃO ENCONTRADO")</f>
        <v>Pessoal</v>
      </c>
      <c r="L18633" s="50" t="str">
        <f>VLOOKUP(K18633,'Base -Receita-Despesa'!$B:$AS,1,FALSE)</f>
        <v>Pessoal</v>
      </c>
    </row>
    <row r="18634" spans="1:12" x14ac:dyDescent="0.3">
      <c r="A18634" s="82" t="str">
        <f t="shared" si="582"/>
        <v>2020</v>
      </c>
      <c r="B18634" s="260" t="s">
        <v>2228</v>
      </c>
      <c r="C18634" s="261" t="s">
        <v>138</v>
      </c>
      <c r="D18634" s="74" t="str">
        <f t="shared" si="583"/>
        <v>mai/2020</v>
      </c>
      <c r="E18634" s="264">
        <v>43957</v>
      </c>
      <c r="F18634" s="282" t="s">
        <v>139</v>
      </c>
      <c r="G18634" s="282" t="s">
        <v>2229</v>
      </c>
      <c r="H18634" s="265" t="s">
        <v>209</v>
      </c>
      <c r="I18634" s="265" t="s">
        <v>141</v>
      </c>
      <c r="J18634" s="266">
        <v>-2102.3000000000002</v>
      </c>
      <c r="K18634" s="83" t="str">
        <f>IFERROR(IFERROR(VLOOKUP(I18634,'DE-PARA'!B:D,3,0),VLOOKUP(I18634,'DE-PARA'!C:D,2,0)),"NÃO ENCONTRADO")</f>
        <v>Pessoal</v>
      </c>
      <c r="L18634" s="50" t="str">
        <f>VLOOKUP(K18634,'Base -Receita-Despesa'!$B:$AS,1,FALSE)</f>
        <v>Pessoal</v>
      </c>
    </row>
    <row r="18635" spans="1:12" x14ac:dyDescent="0.3">
      <c r="A18635" s="82" t="str">
        <f t="shared" si="582"/>
        <v>2020</v>
      </c>
      <c r="B18635" s="260" t="s">
        <v>2228</v>
      </c>
      <c r="C18635" s="261" t="s">
        <v>138</v>
      </c>
      <c r="D18635" s="74" t="str">
        <f t="shared" si="583"/>
        <v>mai/2020</v>
      </c>
      <c r="E18635" s="264">
        <v>43957</v>
      </c>
      <c r="F18635" s="282" t="s">
        <v>139</v>
      </c>
      <c r="G18635" s="282" t="s">
        <v>2229</v>
      </c>
      <c r="H18635" s="265" t="s">
        <v>5391</v>
      </c>
      <c r="I18635" s="265" t="s">
        <v>141</v>
      </c>
      <c r="J18635" s="266">
        <v>-2141.13</v>
      </c>
      <c r="K18635" s="83" t="str">
        <f>IFERROR(IFERROR(VLOOKUP(I18635,'DE-PARA'!B:D,3,0),VLOOKUP(I18635,'DE-PARA'!C:D,2,0)),"NÃO ENCONTRADO")</f>
        <v>Pessoal</v>
      </c>
      <c r="L18635" s="50" t="str">
        <f>VLOOKUP(K18635,'Base -Receita-Despesa'!$B:$AS,1,FALSE)</f>
        <v>Pessoal</v>
      </c>
    </row>
    <row r="18636" spans="1:12" x14ac:dyDescent="0.3">
      <c r="A18636" s="82" t="str">
        <f t="shared" si="582"/>
        <v>2020</v>
      </c>
      <c r="B18636" s="260" t="s">
        <v>2228</v>
      </c>
      <c r="C18636" s="261" t="s">
        <v>138</v>
      </c>
      <c r="D18636" s="74" t="str">
        <f t="shared" si="583"/>
        <v>mai/2020</v>
      </c>
      <c r="E18636" s="264">
        <v>43957</v>
      </c>
      <c r="F18636" s="282" t="s">
        <v>1431</v>
      </c>
      <c r="G18636" s="282" t="s">
        <v>2229</v>
      </c>
      <c r="H18636" s="265" t="s">
        <v>4461</v>
      </c>
      <c r="I18636" s="265" t="s">
        <v>141</v>
      </c>
      <c r="J18636" s="266">
        <v>-1310.4100000000001</v>
      </c>
      <c r="K18636" s="83" t="str">
        <f>IFERROR(IFERROR(VLOOKUP(I18636,'DE-PARA'!B:D,3,0),VLOOKUP(I18636,'DE-PARA'!C:D,2,0)),"NÃO ENCONTRADO")</f>
        <v>Pessoal</v>
      </c>
      <c r="L18636" s="50" t="str">
        <f>VLOOKUP(K18636,'Base -Receita-Despesa'!$B:$AS,1,FALSE)</f>
        <v>Pessoal</v>
      </c>
    </row>
    <row r="18637" spans="1:12" x14ac:dyDescent="0.3">
      <c r="A18637" s="82" t="str">
        <f t="shared" si="582"/>
        <v>2020</v>
      </c>
      <c r="B18637" s="260" t="s">
        <v>2228</v>
      </c>
      <c r="C18637" s="261" t="s">
        <v>138</v>
      </c>
      <c r="D18637" s="74" t="str">
        <f t="shared" si="583"/>
        <v>mai/2020</v>
      </c>
      <c r="E18637" s="264">
        <v>43957</v>
      </c>
      <c r="F18637" s="282" t="s">
        <v>139</v>
      </c>
      <c r="G18637" s="282" t="s">
        <v>2229</v>
      </c>
      <c r="H18637" s="265" t="s">
        <v>542</v>
      </c>
      <c r="I18637" s="265" t="s">
        <v>141</v>
      </c>
      <c r="J18637" s="266">
        <v>-3750.61</v>
      </c>
      <c r="K18637" s="83" t="str">
        <f>IFERROR(IFERROR(VLOOKUP(I18637,'DE-PARA'!B:D,3,0),VLOOKUP(I18637,'DE-PARA'!C:D,2,0)),"NÃO ENCONTRADO")</f>
        <v>Pessoal</v>
      </c>
      <c r="L18637" s="50" t="str">
        <f>VLOOKUP(K18637,'Base -Receita-Despesa'!$B:$AS,1,FALSE)</f>
        <v>Pessoal</v>
      </c>
    </row>
    <row r="18638" spans="1:12" x14ac:dyDescent="0.3">
      <c r="A18638" s="82" t="str">
        <f t="shared" si="582"/>
        <v>2020</v>
      </c>
      <c r="B18638" s="260" t="s">
        <v>2228</v>
      </c>
      <c r="C18638" s="261" t="s">
        <v>138</v>
      </c>
      <c r="D18638" s="74" t="str">
        <f t="shared" si="583"/>
        <v>mai/2020</v>
      </c>
      <c r="E18638" s="264">
        <v>43957</v>
      </c>
      <c r="F18638" s="282" t="s">
        <v>4619</v>
      </c>
      <c r="G18638" s="282" t="s">
        <v>2229</v>
      </c>
      <c r="H18638" s="265" t="s">
        <v>5185</v>
      </c>
      <c r="I18638" s="265" t="s">
        <v>2170</v>
      </c>
      <c r="J18638" s="266">
        <v>-75320.62</v>
      </c>
      <c r="K18638" s="83" t="str">
        <f>IFERROR(IFERROR(VLOOKUP(I18638,'DE-PARA'!B:D,3,0),VLOOKUP(I18638,'DE-PARA'!C:D,2,0)),"NÃO ENCONTRADO")</f>
        <v>Reembolso de Rateios(-)</v>
      </c>
      <c r="L18638" s="50" t="str">
        <f>VLOOKUP(K18638,'Base -Receita-Despesa'!$B:$AS,1,FALSE)</f>
        <v>Reembolso de Rateios(-)</v>
      </c>
    </row>
    <row r="18639" spans="1:12" x14ac:dyDescent="0.3">
      <c r="A18639" s="82" t="str">
        <f t="shared" si="582"/>
        <v>2020</v>
      </c>
      <c r="B18639" s="260" t="s">
        <v>2228</v>
      </c>
      <c r="C18639" s="261" t="s">
        <v>138</v>
      </c>
      <c r="D18639" s="74" t="str">
        <f t="shared" si="583"/>
        <v>mai/2020</v>
      </c>
      <c r="E18639" s="264">
        <v>43957</v>
      </c>
      <c r="F18639" s="282" t="s">
        <v>3376</v>
      </c>
      <c r="G18639" s="282" t="s">
        <v>2229</v>
      </c>
      <c r="H18639" s="265" t="s">
        <v>545</v>
      </c>
      <c r="I18639" s="265" t="s">
        <v>130</v>
      </c>
      <c r="J18639" s="266">
        <v>-17278.849999999999</v>
      </c>
      <c r="K18639" s="83" t="str">
        <f>IFERROR(IFERROR(VLOOKUP(I18639,'DE-PARA'!B:D,3,0),VLOOKUP(I18639,'DE-PARA'!C:D,2,0)),"NÃO ENCONTRADO")</f>
        <v>Rescisões Trabalhistas</v>
      </c>
      <c r="L18639" s="50" t="str">
        <f>VLOOKUP(K18639,'Base -Receita-Despesa'!$B:$AS,1,FALSE)</f>
        <v>Rescisões Trabalhistas</v>
      </c>
    </row>
    <row r="18640" spans="1:12" x14ac:dyDescent="0.3">
      <c r="A18640" s="82" t="str">
        <f t="shared" si="582"/>
        <v>2020</v>
      </c>
      <c r="B18640" s="260" t="s">
        <v>2228</v>
      </c>
      <c r="C18640" s="261" t="s">
        <v>138</v>
      </c>
      <c r="D18640" s="74" t="str">
        <f t="shared" si="583"/>
        <v>mai/2020</v>
      </c>
      <c r="E18640" s="264">
        <v>43957</v>
      </c>
      <c r="F18640" s="282" t="s">
        <v>2326</v>
      </c>
      <c r="G18640" s="282" t="s">
        <v>2229</v>
      </c>
      <c r="H18640" s="265" t="s">
        <v>4674</v>
      </c>
      <c r="I18640" s="265" t="s">
        <v>2209</v>
      </c>
      <c r="J18640" s="265">
        <v>-265.2</v>
      </c>
      <c r="K18640" s="83" t="str">
        <f>IFERROR(IFERROR(VLOOKUP(I18640,'DE-PARA'!B:D,3,0),VLOOKUP(I18640,'DE-PARA'!C:D,2,0)),"NÃO ENCONTRADO")</f>
        <v>Despesas com Viagens</v>
      </c>
      <c r="L18640" s="50" t="str">
        <f>VLOOKUP(K18640,'Base -Receita-Despesa'!$B:$AS,1,FALSE)</f>
        <v>Despesas com Viagens</v>
      </c>
    </row>
    <row r="18641" spans="1:12" x14ac:dyDescent="0.3">
      <c r="A18641" s="82" t="str">
        <f t="shared" si="582"/>
        <v>2020</v>
      </c>
      <c r="B18641" s="260" t="s">
        <v>2228</v>
      </c>
      <c r="C18641" s="261" t="s">
        <v>138</v>
      </c>
      <c r="D18641" s="74" t="str">
        <f t="shared" si="583"/>
        <v>mai/2020</v>
      </c>
      <c r="E18641" s="264">
        <v>43957</v>
      </c>
      <c r="F18641" s="282" t="s">
        <v>1070</v>
      </c>
      <c r="G18641" s="282" t="s">
        <v>2229</v>
      </c>
      <c r="H18641" s="265" t="s">
        <v>1071</v>
      </c>
      <c r="I18641" s="265" t="s">
        <v>2237</v>
      </c>
      <c r="J18641" s="266">
        <v>120721.75</v>
      </c>
      <c r="K18641" s="83" t="str">
        <f>IFERROR(IFERROR(VLOOKUP(I18641,'DE-PARA'!B:D,3,0),VLOOKUP(I18641,'DE-PARA'!C:D,2,0)),"NÃO ENCONTRADO")</f>
        <v>Entrada Conta Aplicação (+)</v>
      </c>
      <c r="L18641" s="50" t="str">
        <f>VLOOKUP(K18641,'Base -Receita-Despesa'!$B:$AS,1,FALSE)</f>
        <v>ENTRADA CONTA APLICAÇÃO (+)</v>
      </c>
    </row>
    <row r="18642" spans="1:12" x14ac:dyDescent="0.3">
      <c r="A18642" s="82" t="str">
        <f t="shared" si="582"/>
        <v>2020</v>
      </c>
      <c r="B18642" s="260" t="s">
        <v>2228</v>
      </c>
      <c r="C18642" s="261" t="s">
        <v>138</v>
      </c>
      <c r="D18642" s="74" t="str">
        <f t="shared" si="583"/>
        <v>mai/2020</v>
      </c>
      <c r="E18642" s="264">
        <v>43958</v>
      </c>
      <c r="F18642" s="282" t="s">
        <v>5127</v>
      </c>
      <c r="G18642" s="282" t="s">
        <v>2229</v>
      </c>
      <c r="H18642" s="265" t="s">
        <v>2251</v>
      </c>
      <c r="I18642" s="265" t="s">
        <v>126</v>
      </c>
      <c r="J18642" s="266">
        <v>500000</v>
      </c>
      <c r="K18642" s="83" t="str">
        <f>IFERROR(IFERROR(VLOOKUP(I18642,'DE-PARA'!B:D,3,0),VLOOKUP(I18642,'DE-PARA'!C:D,2,0)),"NÃO ENCONTRADO")</f>
        <v>TEV – Transferências Entre Contas (Entradas)</v>
      </c>
      <c r="L18642" s="50" t="str">
        <f>VLOOKUP(K18642,'Base -Receita-Despesa'!$B:$AS,1,FALSE)</f>
        <v>TEV – Transferências Entre Contas (Entradas)</v>
      </c>
    </row>
    <row r="18643" spans="1:12" x14ac:dyDescent="0.3">
      <c r="A18643" s="82" t="str">
        <f t="shared" si="582"/>
        <v>2020</v>
      </c>
      <c r="B18643" s="260" t="s">
        <v>2228</v>
      </c>
      <c r="C18643" s="261" t="s">
        <v>138</v>
      </c>
      <c r="D18643" s="74" t="str">
        <f t="shared" si="583"/>
        <v>mai/2020</v>
      </c>
      <c r="E18643" s="264">
        <v>43958</v>
      </c>
      <c r="F18643" s="282">
        <v>37305</v>
      </c>
      <c r="G18643" s="282" t="s">
        <v>2229</v>
      </c>
      <c r="H18643" s="265" t="s">
        <v>5172</v>
      </c>
      <c r="I18643" s="265" t="s">
        <v>2182</v>
      </c>
      <c r="J18643" s="265">
        <v>-936</v>
      </c>
      <c r="K18643" s="83" t="str">
        <f>IFERROR(IFERROR(VLOOKUP(I18643,'DE-PARA'!B:D,3,0),VLOOKUP(I18643,'DE-PARA'!C:D,2,0)),"NÃO ENCONTRADO")</f>
        <v>Materiais</v>
      </c>
      <c r="L18643" s="50" t="str">
        <f>VLOOKUP(K18643,'Base -Receita-Despesa'!$B:$AS,1,FALSE)</f>
        <v>Materiais</v>
      </c>
    </row>
    <row r="18644" spans="1:12" x14ac:dyDescent="0.3">
      <c r="A18644" s="82" t="str">
        <f t="shared" si="582"/>
        <v>2020</v>
      </c>
      <c r="B18644" s="260" t="s">
        <v>2228</v>
      </c>
      <c r="C18644" s="261" t="s">
        <v>138</v>
      </c>
      <c r="D18644" s="74" t="str">
        <f t="shared" si="583"/>
        <v>mai/2020</v>
      </c>
      <c r="E18644" s="264">
        <v>43958</v>
      </c>
      <c r="F18644" s="282">
        <v>1.26025420128024E+16</v>
      </c>
      <c r="G18644" s="282" t="s">
        <v>2229</v>
      </c>
      <c r="H18644" s="265" t="s">
        <v>2668</v>
      </c>
      <c r="I18644" s="265" t="s">
        <v>540</v>
      </c>
      <c r="J18644" s="265">
        <v>-231.44</v>
      </c>
      <c r="K18644" s="83" t="str">
        <f>IFERROR(IFERROR(VLOOKUP(I18644,'DE-PARA'!B:D,3,0),VLOOKUP(I18644,'DE-PARA'!C:D,2,0)),"NÃO ENCONTRADO")</f>
        <v>Tributos, Taxas e Contribuições</v>
      </c>
      <c r="L18644" s="50" t="str">
        <f>VLOOKUP(K18644,'Base -Receita-Despesa'!$B:$AS,1,FALSE)</f>
        <v>Tributos, Taxas e Contribuições</v>
      </c>
    </row>
    <row r="18645" spans="1:12" x14ac:dyDescent="0.3">
      <c r="A18645" s="82" t="str">
        <f t="shared" si="582"/>
        <v>2020</v>
      </c>
      <c r="B18645" s="260" t="s">
        <v>2228</v>
      </c>
      <c r="C18645" s="261" t="s">
        <v>138</v>
      </c>
      <c r="D18645" s="74" t="str">
        <f t="shared" si="583"/>
        <v>mai/2020</v>
      </c>
      <c r="E18645" s="264">
        <v>43958</v>
      </c>
      <c r="F18645" s="282" t="s">
        <v>4412</v>
      </c>
      <c r="G18645" s="282" t="s">
        <v>2229</v>
      </c>
      <c r="H18645" s="265" t="s">
        <v>4486</v>
      </c>
      <c r="I18645" s="265" t="s">
        <v>130</v>
      </c>
      <c r="J18645" s="266">
        <v>-2322.7600000000002</v>
      </c>
      <c r="K18645" s="83" t="str">
        <f>IFERROR(IFERROR(VLOOKUP(I18645,'DE-PARA'!B:D,3,0),VLOOKUP(I18645,'DE-PARA'!C:D,2,0)),"NÃO ENCONTRADO")</f>
        <v>Rescisões Trabalhistas</v>
      </c>
      <c r="L18645" s="50" t="str">
        <f>VLOOKUP(K18645,'Base -Receita-Despesa'!$B:$AS,1,FALSE)</f>
        <v>Rescisões Trabalhistas</v>
      </c>
    </row>
    <row r="18646" spans="1:12" x14ac:dyDescent="0.3">
      <c r="A18646" s="82" t="str">
        <f t="shared" si="582"/>
        <v>2020</v>
      </c>
      <c r="B18646" s="260" t="s">
        <v>2228</v>
      </c>
      <c r="C18646" s="261" t="s">
        <v>138</v>
      </c>
      <c r="D18646" s="74" t="str">
        <f t="shared" si="583"/>
        <v>mai/2020</v>
      </c>
      <c r="E18646" s="264">
        <v>43958</v>
      </c>
      <c r="F18646" s="282" t="s">
        <v>4377</v>
      </c>
      <c r="G18646" s="282" t="s">
        <v>2229</v>
      </c>
      <c r="H18646" s="265" t="s">
        <v>5579</v>
      </c>
      <c r="I18646" s="265" t="s">
        <v>128</v>
      </c>
      <c r="J18646" s="266">
        <v>-42864.05</v>
      </c>
      <c r="K18646" s="83" t="str">
        <f>IFERROR(IFERROR(VLOOKUP(I18646,'DE-PARA'!B:D,3,0),VLOOKUP(I18646,'DE-PARA'!C:D,2,0)),"NÃO ENCONTRADO")</f>
        <v>Encargos sobre Folha de Pagamento</v>
      </c>
      <c r="L18646" s="50" t="str">
        <f>VLOOKUP(K18646,'Base -Receita-Despesa'!$B:$AS,1,FALSE)</f>
        <v>Encargos sobre Folha de Pagamento</v>
      </c>
    </row>
    <row r="18647" spans="1:12" x14ac:dyDescent="0.3">
      <c r="A18647" s="82" t="str">
        <f t="shared" si="582"/>
        <v>2020</v>
      </c>
      <c r="B18647" s="260" t="s">
        <v>2228</v>
      </c>
      <c r="C18647" s="261" t="s">
        <v>138</v>
      </c>
      <c r="D18647" s="74" t="str">
        <f t="shared" si="583"/>
        <v>mai/2020</v>
      </c>
      <c r="E18647" s="264">
        <v>43958</v>
      </c>
      <c r="F18647" s="282">
        <v>60</v>
      </c>
      <c r="G18647" s="282" t="s">
        <v>2229</v>
      </c>
      <c r="H18647" s="265" t="s">
        <v>5522</v>
      </c>
      <c r="I18647" s="265" t="s">
        <v>118</v>
      </c>
      <c r="J18647" s="266">
        <v>-100000</v>
      </c>
      <c r="K18647" s="83" t="str">
        <f>IFERROR(IFERROR(VLOOKUP(I18647,'DE-PARA'!B:D,3,0),VLOOKUP(I18647,'DE-PARA'!C:D,2,0)),"NÃO ENCONTRADO")</f>
        <v>Serviços</v>
      </c>
      <c r="L18647" s="50" t="str">
        <f>VLOOKUP(K18647,'Base -Receita-Despesa'!$B:$AS,1,FALSE)</f>
        <v>Serviços</v>
      </c>
    </row>
    <row r="18648" spans="1:12" x14ac:dyDescent="0.3">
      <c r="A18648" s="82" t="str">
        <f t="shared" si="582"/>
        <v>2020</v>
      </c>
      <c r="B18648" s="260" t="s">
        <v>2228</v>
      </c>
      <c r="C18648" s="261" t="s">
        <v>138</v>
      </c>
      <c r="D18648" s="74" t="str">
        <f t="shared" si="583"/>
        <v>mai/2020</v>
      </c>
      <c r="E18648" s="264">
        <v>43958</v>
      </c>
      <c r="F18648" s="282" t="s">
        <v>3376</v>
      </c>
      <c r="G18648" s="282" t="s">
        <v>2229</v>
      </c>
      <c r="H18648" s="265" t="s">
        <v>3532</v>
      </c>
      <c r="I18648" s="265" t="s">
        <v>130</v>
      </c>
      <c r="J18648" s="266">
        <v>-6099.44</v>
      </c>
      <c r="K18648" s="83" t="str">
        <f>IFERROR(IFERROR(VLOOKUP(I18648,'DE-PARA'!B:D,3,0),VLOOKUP(I18648,'DE-PARA'!C:D,2,0)),"NÃO ENCONTRADO")</f>
        <v>Rescisões Trabalhistas</v>
      </c>
      <c r="L18648" s="50" t="str">
        <f>VLOOKUP(K18648,'Base -Receita-Despesa'!$B:$AS,1,FALSE)</f>
        <v>Rescisões Trabalhistas</v>
      </c>
    </row>
    <row r="18649" spans="1:12" x14ac:dyDescent="0.3">
      <c r="A18649" s="82" t="str">
        <f t="shared" si="582"/>
        <v>2020</v>
      </c>
      <c r="B18649" s="260" t="s">
        <v>2228</v>
      </c>
      <c r="C18649" s="261" t="s">
        <v>138</v>
      </c>
      <c r="D18649" s="74" t="str">
        <f t="shared" si="583"/>
        <v>mai/2020</v>
      </c>
      <c r="E18649" s="264">
        <v>43958</v>
      </c>
      <c r="F18649" s="282">
        <v>9881</v>
      </c>
      <c r="G18649" s="282" t="s">
        <v>2229</v>
      </c>
      <c r="H18649" s="265" t="s">
        <v>5274</v>
      </c>
      <c r="I18649" s="265" t="s">
        <v>2188</v>
      </c>
      <c r="J18649" s="265">
        <v>-129.91</v>
      </c>
      <c r="K18649" s="83" t="str">
        <f>IFERROR(IFERROR(VLOOKUP(I18649,'DE-PARA'!B:D,3,0),VLOOKUP(I18649,'DE-PARA'!C:D,2,0)),"NÃO ENCONTRADO")</f>
        <v>Materiais</v>
      </c>
      <c r="L18649" s="50" t="str">
        <f>VLOOKUP(K18649,'Base -Receita-Despesa'!$B:$AS,1,FALSE)</f>
        <v>Materiais</v>
      </c>
    </row>
    <row r="18650" spans="1:12" x14ac:dyDescent="0.3">
      <c r="A18650" s="82" t="str">
        <f t="shared" si="582"/>
        <v>2020</v>
      </c>
      <c r="B18650" s="260" t="s">
        <v>2228</v>
      </c>
      <c r="C18650" s="261" t="s">
        <v>138</v>
      </c>
      <c r="D18650" s="74" t="str">
        <f t="shared" si="583"/>
        <v>mai/2020</v>
      </c>
      <c r="E18650" s="264">
        <v>43958</v>
      </c>
      <c r="F18650" s="282">
        <v>9884</v>
      </c>
      <c r="G18650" s="282" t="s">
        <v>2229</v>
      </c>
      <c r="H18650" s="265" t="s">
        <v>5274</v>
      </c>
      <c r="I18650" s="265" t="s">
        <v>2188</v>
      </c>
      <c r="J18650" s="265">
        <v>-96</v>
      </c>
      <c r="K18650" s="83" t="str">
        <f>IFERROR(IFERROR(VLOOKUP(I18650,'DE-PARA'!B:D,3,0),VLOOKUP(I18650,'DE-PARA'!C:D,2,0)),"NÃO ENCONTRADO")</f>
        <v>Materiais</v>
      </c>
      <c r="L18650" s="50" t="str">
        <f>VLOOKUP(K18650,'Base -Receita-Despesa'!$B:$AS,1,FALSE)</f>
        <v>Materiais</v>
      </c>
    </row>
    <row r="18651" spans="1:12" x14ac:dyDescent="0.3">
      <c r="A18651" s="82" t="str">
        <f t="shared" si="582"/>
        <v>2020</v>
      </c>
      <c r="B18651" s="260" t="s">
        <v>2228</v>
      </c>
      <c r="C18651" s="261" t="s">
        <v>138</v>
      </c>
      <c r="D18651" s="74" t="str">
        <f t="shared" si="583"/>
        <v>mai/2020</v>
      </c>
      <c r="E18651" s="264">
        <v>43958</v>
      </c>
      <c r="F18651" s="282" t="s">
        <v>1261</v>
      </c>
      <c r="G18651" s="282" t="s">
        <v>2229</v>
      </c>
      <c r="H18651" s="265" t="s">
        <v>879</v>
      </c>
      <c r="I18651" s="265" t="s">
        <v>135</v>
      </c>
      <c r="J18651" s="265">
        <v>-10</v>
      </c>
      <c r="K18651" s="83" t="str">
        <f>IFERROR(IFERROR(VLOOKUP(I18651,'DE-PARA'!B:D,3,0),VLOOKUP(I18651,'DE-PARA'!C:D,2,0)),"NÃO ENCONTRADO")</f>
        <v>Outras Saídas</v>
      </c>
      <c r="L18651" s="50" t="str">
        <f>VLOOKUP(K18651,'Base -Receita-Despesa'!$B:$AS,1,FALSE)</f>
        <v>Outras Saídas</v>
      </c>
    </row>
    <row r="18652" spans="1:12" x14ac:dyDescent="0.3">
      <c r="A18652" s="82" t="str">
        <f t="shared" si="582"/>
        <v>2020</v>
      </c>
      <c r="B18652" s="260" t="s">
        <v>2228</v>
      </c>
      <c r="C18652" s="261" t="s">
        <v>138</v>
      </c>
      <c r="D18652" s="74" t="str">
        <f t="shared" si="583"/>
        <v>mai/2020</v>
      </c>
      <c r="E18652" s="264">
        <v>43958</v>
      </c>
      <c r="F18652" s="282" t="s">
        <v>1261</v>
      </c>
      <c r="G18652" s="282" t="s">
        <v>2229</v>
      </c>
      <c r="H18652" s="265" t="s">
        <v>262</v>
      </c>
      <c r="I18652" s="265" t="s">
        <v>135</v>
      </c>
      <c r="J18652" s="265">
        <v>-207.87</v>
      </c>
      <c r="K18652" s="83" t="str">
        <f>IFERROR(IFERROR(VLOOKUP(I18652,'DE-PARA'!B:D,3,0),VLOOKUP(I18652,'DE-PARA'!C:D,2,0)),"NÃO ENCONTRADO")</f>
        <v>Outras Saídas</v>
      </c>
      <c r="L18652" s="50" t="str">
        <f>VLOOKUP(K18652,'Base -Receita-Despesa'!$B:$AS,1,FALSE)</f>
        <v>Outras Saídas</v>
      </c>
    </row>
    <row r="18653" spans="1:12" x14ac:dyDescent="0.3">
      <c r="A18653" s="82" t="str">
        <f t="shared" si="582"/>
        <v>2020</v>
      </c>
      <c r="B18653" s="262" t="s">
        <v>2240</v>
      </c>
      <c r="C18653" s="316" t="s">
        <v>138</v>
      </c>
      <c r="D18653" s="74" t="str">
        <f t="shared" si="583"/>
        <v>mai/2020</v>
      </c>
      <c r="E18653" s="264">
        <v>43958</v>
      </c>
      <c r="F18653" s="282" t="s">
        <v>161</v>
      </c>
      <c r="G18653" s="322" t="s">
        <v>2229</v>
      </c>
      <c r="H18653" s="265" t="s">
        <v>161</v>
      </c>
      <c r="I18653" s="270" t="s">
        <v>2168</v>
      </c>
      <c r="J18653" s="275">
        <v>1614501.28</v>
      </c>
      <c r="K18653" s="83" t="str">
        <f>IFERROR(IFERROR(VLOOKUP(I18653,'DE-PARA'!B:D,3,0),VLOOKUP(I18653,'DE-PARA'!C:D,2,0)),"NÃO ENCONTRADO")</f>
        <v>Repasses Contrato de Gestão</v>
      </c>
      <c r="L18653" s="50" t="str">
        <f>VLOOKUP(K18653,'Base -Receita-Despesa'!$B:$AS,1,FALSE)</f>
        <v>Repasses Contrato de Gestão</v>
      </c>
    </row>
    <row r="18654" spans="1:12" x14ac:dyDescent="0.3">
      <c r="A18654" s="82" t="str">
        <f t="shared" si="582"/>
        <v>2020</v>
      </c>
      <c r="B18654" s="262" t="s">
        <v>2240</v>
      </c>
      <c r="C18654" s="316" t="s">
        <v>138</v>
      </c>
      <c r="D18654" s="74" t="str">
        <f t="shared" si="583"/>
        <v>mai/2020</v>
      </c>
      <c r="E18654" s="264">
        <v>43958</v>
      </c>
      <c r="F18654" s="282" t="s">
        <v>5127</v>
      </c>
      <c r="G18654" s="322" t="s">
        <v>2229</v>
      </c>
      <c r="H18654" s="265" t="s">
        <v>2251</v>
      </c>
      <c r="I18654" s="270" t="s">
        <v>126</v>
      </c>
      <c r="J18654" s="275">
        <v>-500000</v>
      </c>
      <c r="K18654" s="83" t="str">
        <f>IFERROR(IFERROR(VLOOKUP(I18654,'DE-PARA'!B:D,3,0),VLOOKUP(I18654,'DE-PARA'!C:D,2,0)),"NÃO ENCONTRADO")</f>
        <v>TEV – Transferências Entre Contas (Entradas)</v>
      </c>
      <c r="L18654" s="50" t="str">
        <f>VLOOKUP(K18654,'Base -Receita-Despesa'!$B:$AS,1,FALSE)</f>
        <v>TEV – Transferências Entre Contas (Entradas)</v>
      </c>
    </row>
    <row r="18655" spans="1:12" x14ac:dyDescent="0.3">
      <c r="A18655" s="82" t="str">
        <f t="shared" si="582"/>
        <v>2020</v>
      </c>
      <c r="B18655" s="260" t="s">
        <v>2228</v>
      </c>
      <c r="C18655" s="261" t="s">
        <v>138</v>
      </c>
      <c r="D18655" s="74" t="str">
        <f t="shared" si="583"/>
        <v>mai/2020</v>
      </c>
      <c r="E18655" s="264">
        <v>43959</v>
      </c>
      <c r="F18655" s="282" t="s">
        <v>5127</v>
      </c>
      <c r="G18655" s="282" t="s">
        <v>2229</v>
      </c>
      <c r="H18655" s="265" t="s">
        <v>2251</v>
      </c>
      <c r="I18655" s="265" t="s">
        <v>126</v>
      </c>
      <c r="J18655" s="266">
        <v>500000</v>
      </c>
      <c r="K18655" s="83" t="str">
        <f>IFERROR(IFERROR(VLOOKUP(I18655,'DE-PARA'!B:D,3,0),VLOOKUP(I18655,'DE-PARA'!C:D,2,0)),"NÃO ENCONTRADO")</f>
        <v>TEV – Transferências Entre Contas (Entradas)</v>
      </c>
      <c r="L18655" s="50" t="str">
        <f>VLOOKUP(K18655,'Base -Receita-Despesa'!$B:$AS,1,FALSE)</f>
        <v>TEV – Transferências Entre Contas (Entradas)</v>
      </c>
    </row>
    <row r="18656" spans="1:12" x14ac:dyDescent="0.3">
      <c r="A18656" s="82" t="str">
        <f t="shared" si="582"/>
        <v>2020</v>
      </c>
      <c r="B18656" s="260" t="s">
        <v>2228</v>
      </c>
      <c r="C18656" s="261" t="s">
        <v>138</v>
      </c>
      <c r="D18656" s="74" t="str">
        <f t="shared" si="583"/>
        <v>mai/2020</v>
      </c>
      <c r="E18656" s="264">
        <v>43959</v>
      </c>
      <c r="F18656" s="282">
        <v>2112651149</v>
      </c>
      <c r="G18656" s="282" t="s">
        <v>2229</v>
      </c>
      <c r="H18656" s="265" t="s">
        <v>4529</v>
      </c>
      <c r="I18656" s="265" t="s">
        <v>155</v>
      </c>
      <c r="J18656" s="266">
        <v>-3087.8</v>
      </c>
      <c r="K18656" s="83" t="str">
        <f>IFERROR(IFERROR(VLOOKUP(I18656,'DE-PARA'!B:D,3,0),VLOOKUP(I18656,'DE-PARA'!C:D,2,0)),"NÃO ENCONTRADO")</f>
        <v>Concessionárias (água, luz e telefone)</v>
      </c>
      <c r="L18656" s="50" t="str">
        <f>VLOOKUP(K18656,'Base -Receita-Despesa'!$B:$AS,1,FALSE)</f>
        <v>Concessionárias (água, luz e telefone)</v>
      </c>
    </row>
    <row r="18657" spans="1:12" x14ac:dyDescent="0.3">
      <c r="A18657" s="82" t="str">
        <f t="shared" si="582"/>
        <v>2020</v>
      </c>
      <c r="B18657" s="260" t="s">
        <v>2228</v>
      </c>
      <c r="C18657" s="261" t="s">
        <v>138</v>
      </c>
      <c r="D18657" s="74" t="str">
        <f t="shared" si="583"/>
        <v>mai/2020</v>
      </c>
      <c r="E18657" s="264">
        <v>43959</v>
      </c>
      <c r="F18657" s="282" t="s">
        <v>5580</v>
      </c>
      <c r="G18657" s="282" t="s">
        <v>2229</v>
      </c>
      <c r="H18657" s="265" t="s">
        <v>5581</v>
      </c>
      <c r="I18657" s="265" t="s">
        <v>176</v>
      </c>
      <c r="J18657" s="266">
        <v>-1490.05</v>
      </c>
      <c r="K18657" s="83" t="str">
        <f>IFERROR(IFERROR(VLOOKUP(I18657,'DE-PARA'!B:D,3,0),VLOOKUP(I18657,'DE-PARA'!C:D,2,0)),"NÃO ENCONTRADO")</f>
        <v>Pessoal</v>
      </c>
      <c r="L18657" s="50" t="str">
        <f>VLOOKUP(K18657,'Base -Receita-Despesa'!$B:$AS,1,FALSE)</f>
        <v>Pessoal</v>
      </c>
    </row>
    <row r="18658" spans="1:12" x14ac:dyDescent="0.3">
      <c r="A18658" s="82" t="str">
        <f t="shared" si="582"/>
        <v>2020</v>
      </c>
      <c r="B18658" s="260" t="s">
        <v>2228</v>
      </c>
      <c r="C18658" s="261" t="s">
        <v>138</v>
      </c>
      <c r="D18658" s="74" t="str">
        <f t="shared" si="583"/>
        <v>mai/2020</v>
      </c>
      <c r="E18658" s="264">
        <v>43959</v>
      </c>
      <c r="F18658" s="282">
        <v>4284</v>
      </c>
      <c r="G18658" s="282" t="s">
        <v>2229</v>
      </c>
      <c r="H18658" s="265" t="s">
        <v>5298</v>
      </c>
      <c r="I18658" s="265" t="s">
        <v>2194</v>
      </c>
      <c r="J18658" s="266">
        <v>-1251.2</v>
      </c>
      <c r="K18658" s="83" t="str">
        <f>IFERROR(IFERROR(VLOOKUP(I18658,'DE-PARA'!B:D,3,0),VLOOKUP(I18658,'DE-PARA'!C:D,2,0)),"NÃO ENCONTRADO")</f>
        <v>Materiais</v>
      </c>
      <c r="L18658" s="50" t="str">
        <f>VLOOKUP(K18658,'Base -Receita-Despesa'!$B:$AS,1,FALSE)</f>
        <v>Materiais</v>
      </c>
    </row>
    <row r="18659" spans="1:12" x14ac:dyDescent="0.3">
      <c r="A18659" s="82" t="str">
        <f t="shared" si="582"/>
        <v>2020</v>
      </c>
      <c r="B18659" s="260" t="s">
        <v>2228</v>
      </c>
      <c r="C18659" s="261" t="s">
        <v>138</v>
      </c>
      <c r="D18659" s="74" t="str">
        <f t="shared" si="583"/>
        <v>mai/2020</v>
      </c>
      <c r="E18659" s="264">
        <v>43959</v>
      </c>
      <c r="F18659" s="282">
        <v>4283</v>
      </c>
      <c r="G18659" s="282" t="s">
        <v>2229</v>
      </c>
      <c r="H18659" s="265" t="s">
        <v>5298</v>
      </c>
      <c r="I18659" s="265" t="s">
        <v>2182</v>
      </c>
      <c r="J18659" s="265">
        <v>-309.12</v>
      </c>
      <c r="K18659" s="83" t="str">
        <f>IFERROR(IFERROR(VLOOKUP(I18659,'DE-PARA'!B:D,3,0),VLOOKUP(I18659,'DE-PARA'!C:D,2,0)),"NÃO ENCONTRADO")</f>
        <v>Materiais</v>
      </c>
      <c r="L18659" s="50" t="str">
        <f>VLOOKUP(K18659,'Base -Receita-Despesa'!$B:$AS,1,FALSE)</f>
        <v>Materiais</v>
      </c>
    </row>
    <row r="18660" spans="1:12" x14ac:dyDescent="0.3">
      <c r="A18660" s="82" t="str">
        <f t="shared" si="582"/>
        <v>2020</v>
      </c>
      <c r="B18660" s="260" t="s">
        <v>2228</v>
      </c>
      <c r="C18660" s="261" t="s">
        <v>138</v>
      </c>
      <c r="D18660" s="74" t="str">
        <f t="shared" si="583"/>
        <v>mai/2020</v>
      </c>
      <c r="E18660" s="264">
        <v>43959</v>
      </c>
      <c r="F18660" s="282">
        <v>20623</v>
      </c>
      <c r="G18660" s="282" t="s">
        <v>2229</v>
      </c>
      <c r="H18660" s="265" t="s">
        <v>5150</v>
      </c>
      <c r="I18660" s="265" t="s">
        <v>2204</v>
      </c>
      <c r="J18660" s="266">
        <v>-3073</v>
      </c>
      <c r="K18660" s="83" t="str">
        <f>IFERROR(IFERROR(VLOOKUP(I18660,'DE-PARA'!B:D,3,0),VLOOKUP(I18660,'DE-PARA'!C:D,2,0)),"NÃO ENCONTRADO")</f>
        <v>Serviços</v>
      </c>
      <c r="L18660" s="50" t="str">
        <f>VLOOKUP(K18660,'Base -Receita-Despesa'!$B:$AS,1,FALSE)</f>
        <v>Serviços</v>
      </c>
    </row>
    <row r="18661" spans="1:12" x14ac:dyDescent="0.3">
      <c r="A18661" s="82" t="str">
        <f t="shared" si="582"/>
        <v>2020</v>
      </c>
      <c r="B18661" s="260" t="s">
        <v>2228</v>
      </c>
      <c r="C18661" s="261" t="s">
        <v>138</v>
      </c>
      <c r="D18661" s="74" t="str">
        <f t="shared" si="583"/>
        <v>mai/2020</v>
      </c>
      <c r="E18661" s="264">
        <v>43959</v>
      </c>
      <c r="F18661" s="282" t="s">
        <v>3376</v>
      </c>
      <c r="G18661" s="282" t="s">
        <v>2229</v>
      </c>
      <c r="H18661" s="265" t="s">
        <v>4486</v>
      </c>
      <c r="I18661" s="265" t="s">
        <v>130</v>
      </c>
      <c r="J18661" s="266">
        <v>-13278.21</v>
      </c>
      <c r="K18661" s="83" t="str">
        <f>IFERROR(IFERROR(VLOOKUP(I18661,'DE-PARA'!B:D,3,0),VLOOKUP(I18661,'DE-PARA'!C:D,2,0)),"NÃO ENCONTRADO")</f>
        <v>Rescisões Trabalhistas</v>
      </c>
      <c r="L18661" s="50" t="str">
        <f>VLOOKUP(K18661,'Base -Receita-Despesa'!$B:$AS,1,FALSE)</f>
        <v>Rescisões Trabalhistas</v>
      </c>
    </row>
    <row r="18662" spans="1:12" x14ac:dyDescent="0.3">
      <c r="A18662" s="82" t="str">
        <f t="shared" si="582"/>
        <v>2020</v>
      </c>
      <c r="B18662" s="260" t="s">
        <v>2228</v>
      </c>
      <c r="C18662" s="261" t="s">
        <v>138</v>
      </c>
      <c r="D18662" s="74" t="str">
        <f t="shared" si="583"/>
        <v>mai/2020</v>
      </c>
      <c r="E18662" s="264">
        <v>43959</v>
      </c>
      <c r="F18662" s="282" t="s">
        <v>1261</v>
      </c>
      <c r="G18662" s="282" t="s">
        <v>2229</v>
      </c>
      <c r="H18662" s="265" t="s">
        <v>879</v>
      </c>
      <c r="I18662" s="265" t="s">
        <v>135</v>
      </c>
      <c r="J18662" s="265">
        <v>-10</v>
      </c>
      <c r="K18662" s="83" t="str">
        <f>IFERROR(IFERROR(VLOOKUP(I18662,'DE-PARA'!B:D,3,0),VLOOKUP(I18662,'DE-PARA'!C:D,2,0)),"NÃO ENCONTRADO")</f>
        <v>Outras Saídas</v>
      </c>
      <c r="L18662" s="50" t="str">
        <f>VLOOKUP(K18662,'Base -Receita-Despesa'!$B:$AS,1,FALSE)</f>
        <v>Outras Saídas</v>
      </c>
    </row>
    <row r="18663" spans="1:12" x14ac:dyDescent="0.3">
      <c r="A18663" s="82" t="str">
        <f t="shared" si="582"/>
        <v>2020</v>
      </c>
      <c r="B18663" s="260" t="s">
        <v>2228</v>
      </c>
      <c r="C18663" s="261" t="s">
        <v>138</v>
      </c>
      <c r="D18663" s="74" t="str">
        <f t="shared" si="583"/>
        <v>mai/2020</v>
      </c>
      <c r="E18663" s="264">
        <v>43959</v>
      </c>
      <c r="F18663" s="282" t="s">
        <v>1261</v>
      </c>
      <c r="G18663" s="282" t="s">
        <v>2229</v>
      </c>
      <c r="H18663" s="265" t="s">
        <v>879</v>
      </c>
      <c r="I18663" s="265" t="s">
        <v>135</v>
      </c>
      <c r="J18663" s="265">
        <v>-10</v>
      </c>
      <c r="K18663" s="83" t="str">
        <f>IFERROR(IFERROR(VLOOKUP(I18663,'DE-PARA'!B:D,3,0),VLOOKUP(I18663,'DE-PARA'!C:D,2,0)),"NÃO ENCONTRADO")</f>
        <v>Outras Saídas</v>
      </c>
      <c r="L18663" s="50" t="str">
        <f>VLOOKUP(K18663,'Base -Receita-Despesa'!$B:$AS,1,FALSE)</f>
        <v>Outras Saídas</v>
      </c>
    </row>
    <row r="18664" spans="1:12" x14ac:dyDescent="0.3">
      <c r="A18664" s="82" t="str">
        <f t="shared" si="582"/>
        <v>2020</v>
      </c>
      <c r="B18664" s="260" t="s">
        <v>2228</v>
      </c>
      <c r="C18664" s="261" t="s">
        <v>138</v>
      </c>
      <c r="D18664" s="74" t="str">
        <f t="shared" si="583"/>
        <v>mai/2020</v>
      </c>
      <c r="E18664" s="264">
        <v>43959</v>
      </c>
      <c r="F18664" s="282" t="s">
        <v>1261</v>
      </c>
      <c r="G18664" s="282" t="s">
        <v>2229</v>
      </c>
      <c r="H18664" s="265" t="s">
        <v>879</v>
      </c>
      <c r="I18664" s="265" t="s">
        <v>135</v>
      </c>
      <c r="J18664" s="265">
        <v>-10</v>
      </c>
      <c r="K18664" s="83" t="str">
        <f>IFERROR(IFERROR(VLOOKUP(I18664,'DE-PARA'!B:D,3,0),VLOOKUP(I18664,'DE-PARA'!C:D,2,0)),"NÃO ENCONTRADO")</f>
        <v>Outras Saídas</v>
      </c>
      <c r="L18664" s="50" t="str">
        <f>VLOOKUP(K18664,'Base -Receita-Despesa'!$B:$AS,1,FALSE)</f>
        <v>Outras Saídas</v>
      </c>
    </row>
    <row r="18665" spans="1:12" x14ac:dyDescent="0.3">
      <c r="A18665" s="82" t="str">
        <f t="shared" si="582"/>
        <v>2020</v>
      </c>
      <c r="B18665" s="260" t="s">
        <v>2228</v>
      </c>
      <c r="C18665" s="261" t="s">
        <v>138</v>
      </c>
      <c r="D18665" s="74" t="str">
        <f t="shared" si="583"/>
        <v>mai/2020</v>
      </c>
      <c r="E18665" s="264">
        <v>43959</v>
      </c>
      <c r="F18665" s="282" t="s">
        <v>1261</v>
      </c>
      <c r="G18665" s="282" t="s">
        <v>2229</v>
      </c>
      <c r="H18665" s="265" t="s">
        <v>879</v>
      </c>
      <c r="I18665" s="265" t="s">
        <v>135</v>
      </c>
      <c r="J18665" s="265">
        <v>-10</v>
      </c>
      <c r="K18665" s="83" t="str">
        <f>IFERROR(IFERROR(VLOOKUP(I18665,'DE-PARA'!B:D,3,0),VLOOKUP(I18665,'DE-PARA'!C:D,2,0)),"NÃO ENCONTRADO")</f>
        <v>Outras Saídas</v>
      </c>
      <c r="L18665" s="50" t="str">
        <f>VLOOKUP(K18665,'Base -Receita-Despesa'!$B:$AS,1,FALSE)</f>
        <v>Outras Saídas</v>
      </c>
    </row>
    <row r="18666" spans="1:12" x14ac:dyDescent="0.3">
      <c r="A18666" s="82" t="str">
        <f t="shared" ref="A18666:A18729" si="584">IF(K18666="NÃO ENCONTRADO",0,RIGHT(D18666,4))</f>
        <v>2020</v>
      </c>
      <c r="B18666" s="260" t="s">
        <v>2228</v>
      </c>
      <c r="C18666" s="261" t="s">
        <v>138</v>
      </c>
      <c r="D18666" s="74" t="str">
        <f t="shared" si="583"/>
        <v>mai/2020</v>
      </c>
      <c r="E18666" s="264">
        <v>43959</v>
      </c>
      <c r="F18666" s="282" t="s">
        <v>139</v>
      </c>
      <c r="G18666" s="282" t="s">
        <v>2229</v>
      </c>
      <c r="H18666" s="265" t="s">
        <v>5578</v>
      </c>
      <c r="I18666" s="265" t="s">
        <v>141</v>
      </c>
      <c r="J18666" s="266">
        <v>-32747.18</v>
      </c>
      <c r="K18666" s="83" t="str">
        <f>IFERROR(IFERROR(VLOOKUP(I18666,'DE-PARA'!B:D,3,0),VLOOKUP(I18666,'DE-PARA'!C:D,2,0)),"NÃO ENCONTRADO")</f>
        <v>Pessoal</v>
      </c>
      <c r="L18666" s="50" t="str">
        <f>VLOOKUP(K18666,'Base -Receita-Despesa'!$B:$AS,1,FALSE)</f>
        <v>Pessoal</v>
      </c>
    </row>
    <row r="18667" spans="1:12" x14ac:dyDescent="0.3">
      <c r="A18667" s="82" t="str">
        <f t="shared" si="584"/>
        <v>2020</v>
      </c>
      <c r="B18667" s="262" t="s">
        <v>2240</v>
      </c>
      <c r="C18667" s="316" t="s">
        <v>138</v>
      </c>
      <c r="D18667" s="74" t="str">
        <f t="shared" si="583"/>
        <v>mai/2020</v>
      </c>
      <c r="E18667" s="264">
        <v>43959</v>
      </c>
      <c r="F18667" s="282" t="s">
        <v>5127</v>
      </c>
      <c r="G18667" s="322" t="s">
        <v>2229</v>
      </c>
      <c r="H18667" s="265" t="s">
        <v>2251</v>
      </c>
      <c r="I18667" s="270" t="s">
        <v>126</v>
      </c>
      <c r="J18667" s="275">
        <v>-500000</v>
      </c>
      <c r="K18667" s="83" t="str">
        <f>IFERROR(IFERROR(VLOOKUP(I18667,'DE-PARA'!B:D,3,0),VLOOKUP(I18667,'DE-PARA'!C:D,2,0)),"NÃO ENCONTRADO")</f>
        <v>TEV – Transferências Entre Contas (Entradas)</v>
      </c>
      <c r="L18667" s="50" t="str">
        <f>VLOOKUP(K18667,'Base -Receita-Despesa'!$B:$AS,1,FALSE)</f>
        <v>TEV – Transferências Entre Contas (Entradas)</v>
      </c>
    </row>
    <row r="18668" spans="1:12" x14ac:dyDescent="0.3">
      <c r="A18668" s="82" t="str">
        <f t="shared" si="584"/>
        <v>2020</v>
      </c>
      <c r="B18668" s="260" t="s">
        <v>2228</v>
      </c>
      <c r="C18668" s="261" t="s">
        <v>138</v>
      </c>
      <c r="D18668" s="74" t="str">
        <f t="shared" si="583"/>
        <v>mai/2020</v>
      </c>
      <c r="E18668" s="264">
        <v>43962</v>
      </c>
      <c r="F18668" s="282" t="s">
        <v>5130</v>
      </c>
      <c r="G18668" s="282" t="s">
        <v>2229</v>
      </c>
      <c r="H18668" s="265" t="s">
        <v>72</v>
      </c>
      <c r="I18668" s="265" t="s">
        <v>1064</v>
      </c>
      <c r="J18668" s="266">
        <v>-1272136.68</v>
      </c>
      <c r="K18668" s="83" t="str">
        <f>IFERROR(IFERROR(VLOOKUP(I18668,'DE-PARA'!B:D,3,0),VLOOKUP(I18668,'DE-PARA'!C:D,2,0)),"NÃO ENCONTRADO")</f>
        <v>Saídas Da C/A Por Regates (-)</v>
      </c>
      <c r="L18668" s="50" t="str">
        <f>VLOOKUP(K18668,'Base -Receita-Despesa'!$B:$AS,1,FALSE)</f>
        <v>SAÍDAS DA C/A POR REGATES (-)</v>
      </c>
    </row>
    <row r="18669" spans="1:12" x14ac:dyDescent="0.3">
      <c r="A18669" s="82" t="str">
        <f t="shared" si="584"/>
        <v>2020</v>
      </c>
      <c r="B18669" s="260" t="s">
        <v>2228</v>
      </c>
      <c r="C18669" s="261" t="s">
        <v>138</v>
      </c>
      <c r="D18669" s="74" t="str">
        <f t="shared" si="583"/>
        <v>mai/2020</v>
      </c>
      <c r="E18669" s="264">
        <v>43962</v>
      </c>
      <c r="F18669" s="282" t="s">
        <v>5127</v>
      </c>
      <c r="G18669" s="282" t="s">
        <v>2229</v>
      </c>
      <c r="H18669" s="265" t="s">
        <v>2251</v>
      </c>
      <c r="I18669" s="265" t="s">
        <v>126</v>
      </c>
      <c r="J18669" s="266">
        <v>500000</v>
      </c>
      <c r="K18669" s="83" t="str">
        <f>IFERROR(IFERROR(VLOOKUP(I18669,'DE-PARA'!B:D,3,0),VLOOKUP(I18669,'DE-PARA'!C:D,2,0)),"NÃO ENCONTRADO")</f>
        <v>TEV – Transferências Entre Contas (Entradas)</v>
      </c>
      <c r="L18669" s="50" t="str">
        <f>VLOOKUP(K18669,'Base -Receita-Despesa'!$B:$AS,1,FALSE)</f>
        <v>TEV – Transferências Entre Contas (Entradas)</v>
      </c>
    </row>
    <row r="18670" spans="1:12" x14ac:dyDescent="0.3">
      <c r="A18670" s="82" t="str">
        <f t="shared" si="584"/>
        <v>2020</v>
      </c>
      <c r="B18670" s="260" t="s">
        <v>2228</v>
      </c>
      <c r="C18670" s="261" t="s">
        <v>138</v>
      </c>
      <c r="D18670" s="74" t="str">
        <f t="shared" si="583"/>
        <v>mai/2020</v>
      </c>
      <c r="E18670" s="264">
        <v>43962</v>
      </c>
      <c r="F18670" s="282" t="s">
        <v>5582</v>
      </c>
      <c r="G18670" s="282" t="s">
        <v>2229</v>
      </c>
      <c r="H18670" s="265" t="s">
        <v>333</v>
      </c>
      <c r="I18670" s="265" t="s">
        <v>176</v>
      </c>
      <c r="J18670" s="266">
        <v>-1490.05</v>
      </c>
      <c r="K18670" s="83" t="str">
        <f>IFERROR(IFERROR(VLOOKUP(I18670,'DE-PARA'!B:D,3,0),VLOOKUP(I18670,'DE-PARA'!C:D,2,0)),"NÃO ENCONTRADO")</f>
        <v>Pessoal</v>
      </c>
      <c r="L18670" s="50" t="str">
        <f>VLOOKUP(K18670,'Base -Receita-Despesa'!$B:$AS,1,FALSE)</f>
        <v>Pessoal</v>
      </c>
    </row>
    <row r="18671" spans="1:12" x14ac:dyDescent="0.3">
      <c r="A18671" s="82" t="str">
        <f t="shared" si="584"/>
        <v>2020</v>
      </c>
      <c r="B18671" s="260" t="s">
        <v>2228</v>
      </c>
      <c r="C18671" s="261" t="s">
        <v>138</v>
      </c>
      <c r="D18671" s="74" t="str">
        <f t="shared" si="583"/>
        <v>mai/2020</v>
      </c>
      <c r="E18671" s="264">
        <v>43962</v>
      </c>
      <c r="F18671" s="282" t="s">
        <v>5583</v>
      </c>
      <c r="G18671" s="282" t="s">
        <v>2229</v>
      </c>
      <c r="H18671" s="265" t="s">
        <v>5584</v>
      </c>
      <c r="I18671" s="265" t="s">
        <v>2214</v>
      </c>
      <c r="J18671" s="265">
        <v>-136.88</v>
      </c>
      <c r="K18671" s="83" t="str">
        <f>IFERROR(IFERROR(VLOOKUP(I18671,'DE-PARA'!B:D,3,0),VLOOKUP(I18671,'DE-PARA'!C:D,2,0)),"NÃO ENCONTRADO")</f>
        <v>Outras Saídas</v>
      </c>
      <c r="L18671" s="50" t="str">
        <f>VLOOKUP(K18671,'Base -Receita-Despesa'!$B:$AS,1,FALSE)</f>
        <v>Outras Saídas</v>
      </c>
    </row>
    <row r="18672" spans="1:12" x14ac:dyDescent="0.3">
      <c r="A18672" s="82" t="str">
        <f t="shared" si="584"/>
        <v>2020</v>
      </c>
      <c r="B18672" s="260" t="s">
        <v>2228</v>
      </c>
      <c r="C18672" s="261" t="s">
        <v>138</v>
      </c>
      <c r="D18672" s="74" t="str">
        <f t="shared" si="583"/>
        <v>mai/2020</v>
      </c>
      <c r="E18672" s="264">
        <v>43962</v>
      </c>
      <c r="F18672" s="282" t="s">
        <v>5585</v>
      </c>
      <c r="G18672" s="282" t="s">
        <v>2229</v>
      </c>
      <c r="H18672" s="265" t="s">
        <v>5584</v>
      </c>
      <c r="I18672" s="265" t="s">
        <v>2214</v>
      </c>
      <c r="J18672" s="265">
        <v>-600</v>
      </c>
      <c r="K18672" s="83" t="str">
        <f>IFERROR(IFERROR(VLOOKUP(I18672,'DE-PARA'!B:D,3,0),VLOOKUP(I18672,'DE-PARA'!C:D,2,0)),"NÃO ENCONTRADO")</f>
        <v>Outras Saídas</v>
      </c>
      <c r="L18672" s="50" t="str">
        <f>VLOOKUP(K18672,'Base -Receita-Despesa'!$B:$AS,1,FALSE)</f>
        <v>Outras Saídas</v>
      </c>
    </row>
    <row r="18673" spans="1:12" x14ac:dyDescent="0.3">
      <c r="A18673" s="82" t="str">
        <f t="shared" si="584"/>
        <v>2020</v>
      </c>
      <c r="B18673" s="260" t="s">
        <v>2228</v>
      </c>
      <c r="C18673" s="261" t="s">
        <v>138</v>
      </c>
      <c r="D18673" s="74" t="str">
        <f t="shared" si="583"/>
        <v>mai/2020</v>
      </c>
      <c r="E18673" s="264">
        <v>43962</v>
      </c>
      <c r="F18673" s="282">
        <v>5902</v>
      </c>
      <c r="G18673" s="282" t="s">
        <v>2238</v>
      </c>
      <c r="H18673" s="265" t="s">
        <v>5371</v>
      </c>
      <c r="I18673" s="265" t="s">
        <v>2194</v>
      </c>
      <c r="J18673" s="266">
        <v>-5348</v>
      </c>
      <c r="K18673" s="83" t="str">
        <f>IFERROR(IFERROR(VLOOKUP(I18673,'DE-PARA'!B:D,3,0),VLOOKUP(I18673,'DE-PARA'!C:D,2,0)),"NÃO ENCONTRADO")</f>
        <v>Materiais</v>
      </c>
      <c r="L18673" s="50" t="str">
        <f>VLOOKUP(K18673,'Base -Receita-Despesa'!$B:$AS,1,FALSE)</f>
        <v>Materiais</v>
      </c>
    </row>
    <row r="18674" spans="1:12" x14ac:dyDescent="0.3">
      <c r="A18674" s="82" t="str">
        <f t="shared" si="584"/>
        <v>2020</v>
      </c>
      <c r="B18674" s="260" t="s">
        <v>2228</v>
      </c>
      <c r="C18674" s="261" t="s">
        <v>138</v>
      </c>
      <c r="D18674" s="74" t="str">
        <f t="shared" si="583"/>
        <v>mai/2020</v>
      </c>
      <c r="E18674" s="264">
        <v>43962</v>
      </c>
      <c r="F18674" s="282">
        <v>532998</v>
      </c>
      <c r="G18674" s="282" t="s">
        <v>2232</v>
      </c>
      <c r="H18674" s="265" t="s">
        <v>339</v>
      </c>
      <c r="I18674" s="265" t="s">
        <v>2181</v>
      </c>
      <c r="J18674" s="266">
        <v>-2400</v>
      </c>
      <c r="K18674" s="83" t="str">
        <f>IFERROR(IFERROR(VLOOKUP(I18674,'DE-PARA'!B:D,3,0),VLOOKUP(I18674,'DE-PARA'!C:D,2,0)),"NÃO ENCONTRADO")</f>
        <v>Materiais</v>
      </c>
      <c r="L18674" s="50" t="str">
        <f>VLOOKUP(K18674,'Base -Receita-Despesa'!$B:$AS,1,FALSE)</f>
        <v>Materiais</v>
      </c>
    </row>
    <row r="18675" spans="1:12" x14ac:dyDescent="0.3">
      <c r="A18675" s="82" t="str">
        <f t="shared" si="584"/>
        <v>2020</v>
      </c>
      <c r="B18675" s="260" t="s">
        <v>2228</v>
      </c>
      <c r="C18675" s="261" t="s">
        <v>138</v>
      </c>
      <c r="D18675" s="74" t="str">
        <f t="shared" si="583"/>
        <v>mai/2020</v>
      </c>
      <c r="E18675" s="264">
        <v>43962</v>
      </c>
      <c r="F18675" s="282" t="s">
        <v>5586</v>
      </c>
      <c r="G18675" s="282" t="s">
        <v>2229</v>
      </c>
      <c r="H18675" s="265" t="s">
        <v>5398</v>
      </c>
      <c r="I18675" s="265" t="s">
        <v>176</v>
      </c>
      <c r="J18675" s="265">
        <v>-133.13</v>
      </c>
      <c r="K18675" s="83" t="str">
        <f>IFERROR(IFERROR(VLOOKUP(I18675,'DE-PARA'!B:D,3,0),VLOOKUP(I18675,'DE-PARA'!C:D,2,0)),"NÃO ENCONTRADO")</f>
        <v>Pessoal</v>
      </c>
      <c r="L18675" s="50" t="str">
        <f>VLOOKUP(K18675,'Base -Receita-Despesa'!$B:$AS,1,FALSE)</f>
        <v>Pessoal</v>
      </c>
    </row>
    <row r="18676" spans="1:12" x14ac:dyDescent="0.3">
      <c r="A18676" s="82" t="str">
        <f t="shared" si="584"/>
        <v>2020</v>
      </c>
      <c r="B18676" s="260" t="s">
        <v>2228</v>
      </c>
      <c r="C18676" s="261" t="s">
        <v>138</v>
      </c>
      <c r="D18676" s="74" t="str">
        <f t="shared" si="583"/>
        <v>mai/2020</v>
      </c>
      <c r="E18676" s="264">
        <v>43962</v>
      </c>
      <c r="F18676" s="282" t="s">
        <v>5587</v>
      </c>
      <c r="G18676" s="282" t="s">
        <v>2229</v>
      </c>
      <c r="H18676" s="265" t="s">
        <v>5588</v>
      </c>
      <c r="I18676" s="265" t="s">
        <v>176</v>
      </c>
      <c r="J18676" s="265">
        <v>-481.33</v>
      </c>
      <c r="K18676" s="83" t="str">
        <f>IFERROR(IFERROR(VLOOKUP(I18676,'DE-PARA'!B:D,3,0),VLOOKUP(I18676,'DE-PARA'!C:D,2,0)),"NÃO ENCONTRADO")</f>
        <v>Pessoal</v>
      </c>
      <c r="L18676" s="50" t="str">
        <f>VLOOKUP(K18676,'Base -Receita-Despesa'!$B:$AS,1,FALSE)</f>
        <v>Pessoal</v>
      </c>
    </row>
    <row r="18677" spans="1:12" x14ac:dyDescent="0.3">
      <c r="A18677" s="82" t="str">
        <f t="shared" si="584"/>
        <v>2020</v>
      </c>
      <c r="B18677" s="260" t="s">
        <v>2228</v>
      </c>
      <c r="C18677" s="261" t="s">
        <v>138</v>
      </c>
      <c r="D18677" s="74" t="str">
        <f t="shared" si="583"/>
        <v>mai/2020</v>
      </c>
      <c r="E18677" s="264">
        <v>43962</v>
      </c>
      <c r="F18677" s="282" t="s">
        <v>5589</v>
      </c>
      <c r="G18677" s="282" t="s">
        <v>2229</v>
      </c>
      <c r="H18677" s="265" t="s">
        <v>5590</v>
      </c>
      <c r="I18677" s="265" t="s">
        <v>176</v>
      </c>
      <c r="J18677" s="266">
        <v>-7381.84</v>
      </c>
      <c r="K18677" s="83" t="str">
        <f>IFERROR(IFERROR(VLOOKUP(I18677,'DE-PARA'!B:D,3,0),VLOOKUP(I18677,'DE-PARA'!C:D,2,0)),"NÃO ENCONTRADO")</f>
        <v>Pessoal</v>
      </c>
      <c r="L18677" s="50" t="str">
        <f>VLOOKUP(K18677,'Base -Receita-Despesa'!$B:$AS,1,FALSE)</f>
        <v>Pessoal</v>
      </c>
    </row>
    <row r="18678" spans="1:12" x14ac:dyDescent="0.3">
      <c r="A18678" s="82" t="str">
        <f t="shared" si="584"/>
        <v>2020</v>
      </c>
      <c r="B18678" s="260" t="s">
        <v>2228</v>
      </c>
      <c r="C18678" s="261" t="s">
        <v>138</v>
      </c>
      <c r="D18678" s="74" t="str">
        <f t="shared" si="583"/>
        <v>mai/2020</v>
      </c>
      <c r="E18678" s="264">
        <v>43962</v>
      </c>
      <c r="F18678" s="282" t="s">
        <v>5591</v>
      </c>
      <c r="G18678" s="282" t="s">
        <v>2229</v>
      </c>
      <c r="H18678" s="265" t="s">
        <v>1504</v>
      </c>
      <c r="I18678" s="265" t="s">
        <v>176</v>
      </c>
      <c r="J18678" s="266">
        <v>-1718.06</v>
      </c>
      <c r="K18678" s="83" t="str">
        <f>IFERROR(IFERROR(VLOOKUP(I18678,'DE-PARA'!B:D,3,0),VLOOKUP(I18678,'DE-PARA'!C:D,2,0)),"NÃO ENCONTRADO")</f>
        <v>Pessoal</v>
      </c>
      <c r="L18678" s="50" t="str">
        <f>VLOOKUP(K18678,'Base -Receita-Despesa'!$B:$AS,1,FALSE)</f>
        <v>Pessoal</v>
      </c>
    </row>
    <row r="18679" spans="1:12" x14ac:dyDescent="0.3">
      <c r="A18679" s="82" t="str">
        <f t="shared" si="584"/>
        <v>2020</v>
      </c>
      <c r="B18679" s="260" t="s">
        <v>5091</v>
      </c>
      <c r="C18679" s="261" t="s">
        <v>138</v>
      </c>
      <c r="D18679" s="74" t="str">
        <f t="shared" si="583"/>
        <v>mai/2020</v>
      </c>
      <c r="E18679" s="264">
        <v>43962</v>
      </c>
      <c r="F18679" s="282" t="s">
        <v>5127</v>
      </c>
      <c r="G18679" s="282" t="s">
        <v>2229</v>
      </c>
      <c r="H18679" s="265" t="s">
        <v>2251</v>
      </c>
      <c r="I18679" s="265" t="s">
        <v>126</v>
      </c>
      <c r="J18679" s="266">
        <v>-500000</v>
      </c>
      <c r="K18679" s="83" t="str">
        <f>IFERROR(IFERROR(VLOOKUP(I18679,'DE-PARA'!B:D,3,0),VLOOKUP(I18679,'DE-PARA'!C:D,2,0)),"NÃO ENCONTRADO")</f>
        <v>TEV – Transferências Entre Contas (Entradas)</v>
      </c>
      <c r="L18679" s="50" t="str">
        <f>VLOOKUP(K18679,'Base -Receita-Despesa'!$B:$AS,1,FALSE)</f>
        <v>TEV – Transferências Entre Contas (Entradas)</v>
      </c>
    </row>
    <row r="18680" spans="1:12" x14ac:dyDescent="0.3">
      <c r="A18680" s="82" t="str">
        <f t="shared" si="584"/>
        <v>2020</v>
      </c>
      <c r="B18680" s="260" t="s">
        <v>2228</v>
      </c>
      <c r="C18680" s="261" t="s">
        <v>138</v>
      </c>
      <c r="D18680" s="74" t="str">
        <f t="shared" si="583"/>
        <v>mai/2020</v>
      </c>
      <c r="E18680" s="264">
        <v>43963</v>
      </c>
      <c r="F18680" s="282">
        <v>13934</v>
      </c>
      <c r="G18680" s="282" t="s">
        <v>2229</v>
      </c>
      <c r="H18680" s="265" t="s">
        <v>2890</v>
      </c>
      <c r="I18680" s="265" t="s">
        <v>2183</v>
      </c>
      <c r="J18680" s="266">
        <v>-4130.5</v>
      </c>
      <c r="K18680" s="83" t="str">
        <f>IFERROR(IFERROR(VLOOKUP(I18680,'DE-PARA'!B:D,3,0),VLOOKUP(I18680,'DE-PARA'!C:D,2,0)),"NÃO ENCONTRADO")</f>
        <v>Materiais</v>
      </c>
      <c r="L18680" s="50" t="str">
        <f>VLOOKUP(K18680,'Base -Receita-Despesa'!$B:$AS,1,FALSE)</f>
        <v>Materiais</v>
      </c>
    </row>
    <row r="18681" spans="1:12" x14ac:dyDescent="0.3">
      <c r="A18681" s="82" t="str">
        <f t="shared" si="584"/>
        <v>2020</v>
      </c>
      <c r="B18681" s="260" t="s">
        <v>2228</v>
      </c>
      <c r="C18681" s="261" t="s">
        <v>138</v>
      </c>
      <c r="D18681" s="74" t="str">
        <f t="shared" si="583"/>
        <v>mai/2020</v>
      </c>
      <c r="E18681" s="264">
        <v>43963</v>
      </c>
      <c r="F18681" s="282">
        <v>897077</v>
      </c>
      <c r="G18681" s="282" t="s">
        <v>2238</v>
      </c>
      <c r="H18681" s="265" t="s">
        <v>2424</v>
      </c>
      <c r="I18681" s="265" t="s">
        <v>2181</v>
      </c>
      <c r="J18681" s="266">
        <v>-3695.31</v>
      </c>
      <c r="K18681" s="83" t="str">
        <f>IFERROR(IFERROR(VLOOKUP(I18681,'DE-PARA'!B:D,3,0),VLOOKUP(I18681,'DE-PARA'!C:D,2,0)),"NÃO ENCONTRADO")</f>
        <v>Materiais</v>
      </c>
      <c r="L18681" s="50" t="str">
        <f>VLOOKUP(K18681,'Base -Receita-Despesa'!$B:$AS,1,FALSE)</f>
        <v>Materiais</v>
      </c>
    </row>
    <row r="18682" spans="1:12" x14ac:dyDescent="0.3">
      <c r="A18682" s="82" t="str">
        <f t="shared" si="584"/>
        <v>2020</v>
      </c>
      <c r="B18682" s="260" t="s">
        <v>2228</v>
      </c>
      <c r="C18682" s="261" t="s">
        <v>138</v>
      </c>
      <c r="D18682" s="74" t="str">
        <f t="shared" si="583"/>
        <v>mai/2020</v>
      </c>
      <c r="E18682" s="264">
        <v>43963</v>
      </c>
      <c r="F18682" s="282" t="s">
        <v>437</v>
      </c>
      <c r="G18682" s="282" t="s">
        <v>2229</v>
      </c>
      <c r="H18682" s="265" t="s">
        <v>438</v>
      </c>
      <c r="I18682" s="265" t="s">
        <v>439</v>
      </c>
      <c r="J18682" s="266">
        <v>-1045</v>
      </c>
      <c r="K18682" s="83" t="str">
        <f>IFERROR(IFERROR(VLOOKUP(I18682,'DE-PARA'!B:D,3,0),VLOOKUP(I18682,'DE-PARA'!C:D,2,0)),"NÃO ENCONTRADO")</f>
        <v>Aluguéis</v>
      </c>
      <c r="L18682" s="50" t="str">
        <f>VLOOKUP(K18682,'Base -Receita-Despesa'!$B:$AS,1,FALSE)</f>
        <v>Aluguéis</v>
      </c>
    </row>
    <row r="18683" spans="1:12" x14ac:dyDescent="0.3">
      <c r="A18683" s="82" t="str">
        <f t="shared" si="584"/>
        <v>2020</v>
      </c>
      <c r="B18683" s="260" t="s">
        <v>2228</v>
      </c>
      <c r="C18683" s="261" t="s">
        <v>138</v>
      </c>
      <c r="D18683" s="74" t="str">
        <f t="shared" si="583"/>
        <v>mai/2020</v>
      </c>
      <c r="E18683" s="264">
        <v>43963</v>
      </c>
      <c r="F18683" s="282">
        <v>2741467</v>
      </c>
      <c r="G18683" s="282" t="s">
        <v>2229</v>
      </c>
      <c r="H18683" s="265" t="s">
        <v>5175</v>
      </c>
      <c r="I18683" s="265" t="s">
        <v>145</v>
      </c>
      <c r="J18683" s="265">
        <v>-453.6</v>
      </c>
      <c r="K18683" s="83" t="str">
        <f>IFERROR(IFERROR(VLOOKUP(I18683,'DE-PARA'!B:D,3,0),VLOOKUP(I18683,'DE-PARA'!C:D,2,0)),"NÃO ENCONTRADO")</f>
        <v>Serviços</v>
      </c>
      <c r="L18683" s="50" t="str">
        <f>VLOOKUP(K18683,'Base -Receita-Despesa'!$B:$AS,1,FALSE)</f>
        <v>Serviços</v>
      </c>
    </row>
    <row r="18684" spans="1:12" x14ac:dyDescent="0.3">
      <c r="A18684" s="82" t="str">
        <f t="shared" si="584"/>
        <v>2020</v>
      </c>
      <c r="B18684" s="260" t="s">
        <v>2228</v>
      </c>
      <c r="C18684" s="261" t="s">
        <v>138</v>
      </c>
      <c r="D18684" s="74" t="str">
        <f t="shared" si="583"/>
        <v>mai/2020</v>
      </c>
      <c r="E18684" s="264">
        <v>43963</v>
      </c>
      <c r="F18684" s="282">
        <v>2766743</v>
      </c>
      <c r="G18684" s="282" t="s">
        <v>2229</v>
      </c>
      <c r="H18684" s="265" t="s">
        <v>5175</v>
      </c>
      <c r="I18684" s="265" t="s">
        <v>145</v>
      </c>
      <c r="J18684" s="265">
        <v>-453.6</v>
      </c>
      <c r="K18684" s="83" t="str">
        <f>IFERROR(IFERROR(VLOOKUP(I18684,'DE-PARA'!B:D,3,0),VLOOKUP(I18684,'DE-PARA'!C:D,2,0)),"NÃO ENCONTRADO")</f>
        <v>Serviços</v>
      </c>
      <c r="L18684" s="50" t="str">
        <f>VLOOKUP(K18684,'Base -Receita-Despesa'!$B:$AS,1,FALSE)</f>
        <v>Serviços</v>
      </c>
    </row>
    <row r="18685" spans="1:12" x14ac:dyDescent="0.3">
      <c r="A18685" s="82" t="str">
        <f t="shared" si="584"/>
        <v>2020</v>
      </c>
      <c r="B18685" s="260" t="s">
        <v>2228</v>
      </c>
      <c r="C18685" s="261" t="s">
        <v>138</v>
      </c>
      <c r="D18685" s="74" t="str">
        <f t="shared" si="583"/>
        <v>mai/2020</v>
      </c>
      <c r="E18685" s="264">
        <v>43963</v>
      </c>
      <c r="F18685" s="282">
        <v>2195</v>
      </c>
      <c r="G18685" s="282" t="s">
        <v>2229</v>
      </c>
      <c r="H18685" s="270" t="s">
        <v>5456</v>
      </c>
      <c r="I18685" s="265" t="s">
        <v>200</v>
      </c>
      <c r="J18685" s="266">
        <v>-5600</v>
      </c>
      <c r="K18685" s="83" t="str">
        <f>IFERROR(IFERROR(VLOOKUP(I18685,'DE-PARA'!B:D,3,0),VLOOKUP(I18685,'DE-PARA'!C:D,2,0)),"NÃO ENCONTRADO")</f>
        <v>Serviços</v>
      </c>
      <c r="L18685" s="50" t="str">
        <f>VLOOKUP(K18685,'Base -Receita-Despesa'!$B:$AS,1,FALSE)</f>
        <v>Serviços</v>
      </c>
    </row>
    <row r="18686" spans="1:12" x14ac:dyDescent="0.3">
      <c r="A18686" s="82" t="str">
        <f t="shared" si="584"/>
        <v>2020</v>
      </c>
      <c r="B18686" s="260" t="s">
        <v>2228</v>
      </c>
      <c r="C18686" s="261" t="s">
        <v>138</v>
      </c>
      <c r="D18686" s="74" t="str">
        <f t="shared" si="583"/>
        <v>mai/2020</v>
      </c>
      <c r="E18686" s="264">
        <v>43963</v>
      </c>
      <c r="F18686" s="282">
        <v>2188</v>
      </c>
      <c r="G18686" s="282" t="s">
        <v>2229</v>
      </c>
      <c r="H18686" s="270" t="s">
        <v>5456</v>
      </c>
      <c r="I18686" s="265" t="s">
        <v>200</v>
      </c>
      <c r="J18686" s="266">
        <v>-17300</v>
      </c>
      <c r="K18686" s="83" t="str">
        <f>IFERROR(IFERROR(VLOOKUP(I18686,'DE-PARA'!B:D,3,0),VLOOKUP(I18686,'DE-PARA'!C:D,2,0)),"NÃO ENCONTRADO")</f>
        <v>Serviços</v>
      </c>
      <c r="L18686" s="50" t="str">
        <f>VLOOKUP(K18686,'Base -Receita-Despesa'!$B:$AS,1,FALSE)</f>
        <v>Serviços</v>
      </c>
    </row>
    <row r="18687" spans="1:12" x14ac:dyDescent="0.3">
      <c r="A18687" s="82" t="str">
        <f t="shared" si="584"/>
        <v>2020</v>
      </c>
      <c r="B18687" s="260" t="s">
        <v>2228</v>
      </c>
      <c r="C18687" s="261" t="s">
        <v>138</v>
      </c>
      <c r="D18687" s="74" t="str">
        <f t="shared" si="583"/>
        <v>mai/2020</v>
      </c>
      <c r="E18687" s="264">
        <v>43963</v>
      </c>
      <c r="F18687" s="282" t="s">
        <v>5592</v>
      </c>
      <c r="G18687" s="282" t="s">
        <v>2229</v>
      </c>
      <c r="H18687" s="265" t="s">
        <v>5593</v>
      </c>
      <c r="I18687" s="265" t="s">
        <v>176</v>
      </c>
      <c r="J18687" s="266">
        <v>-4557.76</v>
      </c>
      <c r="K18687" s="83" t="str">
        <f>IFERROR(IFERROR(VLOOKUP(I18687,'DE-PARA'!B:D,3,0),VLOOKUP(I18687,'DE-PARA'!C:D,2,0)),"NÃO ENCONTRADO")</f>
        <v>Pessoal</v>
      </c>
      <c r="L18687" s="50" t="str">
        <f>VLOOKUP(K18687,'Base -Receita-Despesa'!$B:$AS,1,FALSE)</f>
        <v>Pessoal</v>
      </c>
    </row>
    <row r="18688" spans="1:12" x14ac:dyDescent="0.3">
      <c r="A18688" s="82" t="str">
        <f t="shared" si="584"/>
        <v>2020</v>
      </c>
      <c r="B18688" s="260" t="s">
        <v>2228</v>
      </c>
      <c r="C18688" s="261" t="s">
        <v>138</v>
      </c>
      <c r="D18688" s="74" t="str">
        <f t="shared" si="583"/>
        <v>mai/2020</v>
      </c>
      <c r="E18688" s="264">
        <v>43963</v>
      </c>
      <c r="F18688" s="282" t="s">
        <v>1261</v>
      </c>
      <c r="G18688" s="282" t="s">
        <v>2229</v>
      </c>
      <c r="H18688" s="265" t="s">
        <v>879</v>
      </c>
      <c r="I18688" s="265" t="s">
        <v>135</v>
      </c>
      <c r="J18688" s="265">
        <v>-10</v>
      </c>
      <c r="K18688" s="83" t="str">
        <f>IFERROR(IFERROR(VLOOKUP(I18688,'DE-PARA'!B:D,3,0),VLOOKUP(I18688,'DE-PARA'!C:D,2,0)),"NÃO ENCONTRADO")</f>
        <v>Outras Saídas</v>
      </c>
      <c r="L18688" s="50" t="str">
        <f>VLOOKUP(K18688,'Base -Receita-Despesa'!$B:$AS,1,FALSE)</f>
        <v>Outras Saídas</v>
      </c>
    </row>
    <row r="18689" spans="1:12" x14ac:dyDescent="0.3">
      <c r="A18689" s="82" t="str">
        <f t="shared" si="584"/>
        <v>2020</v>
      </c>
      <c r="B18689" s="260" t="s">
        <v>2228</v>
      </c>
      <c r="C18689" s="261" t="s">
        <v>138</v>
      </c>
      <c r="D18689" s="74" t="str">
        <f t="shared" si="583"/>
        <v>mai/2020</v>
      </c>
      <c r="E18689" s="264">
        <v>43963</v>
      </c>
      <c r="F18689" s="282" t="s">
        <v>1261</v>
      </c>
      <c r="G18689" s="282" t="s">
        <v>2229</v>
      </c>
      <c r="H18689" s="265" t="s">
        <v>879</v>
      </c>
      <c r="I18689" s="265" t="s">
        <v>135</v>
      </c>
      <c r="J18689" s="265">
        <v>-10</v>
      </c>
      <c r="K18689" s="83" t="str">
        <f>IFERROR(IFERROR(VLOOKUP(I18689,'DE-PARA'!B:D,3,0),VLOOKUP(I18689,'DE-PARA'!C:D,2,0)),"NÃO ENCONTRADO")</f>
        <v>Outras Saídas</v>
      </c>
      <c r="L18689" s="50" t="str">
        <f>VLOOKUP(K18689,'Base -Receita-Despesa'!$B:$AS,1,FALSE)</f>
        <v>Outras Saídas</v>
      </c>
    </row>
    <row r="18690" spans="1:12" x14ac:dyDescent="0.3">
      <c r="A18690" s="82" t="str">
        <f t="shared" si="584"/>
        <v>2020</v>
      </c>
      <c r="B18690" s="260" t="s">
        <v>2228</v>
      </c>
      <c r="C18690" s="261" t="s">
        <v>138</v>
      </c>
      <c r="D18690" s="74" t="str">
        <f t="shared" si="583"/>
        <v>mai/2020</v>
      </c>
      <c r="E18690" s="264">
        <v>43963</v>
      </c>
      <c r="F18690" s="282" t="s">
        <v>1261</v>
      </c>
      <c r="G18690" s="282" t="s">
        <v>2229</v>
      </c>
      <c r="H18690" s="265" t="s">
        <v>879</v>
      </c>
      <c r="I18690" s="265" t="s">
        <v>135</v>
      </c>
      <c r="J18690" s="265">
        <v>-10</v>
      </c>
      <c r="K18690" s="83" t="str">
        <f>IFERROR(IFERROR(VLOOKUP(I18690,'DE-PARA'!B:D,3,0),VLOOKUP(I18690,'DE-PARA'!C:D,2,0)),"NÃO ENCONTRADO")</f>
        <v>Outras Saídas</v>
      </c>
      <c r="L18690" s="50" t="str">
        <f>VLOOKUP(K18690,'Base -Receita-Despesa'!$B:$AS,1,FALSE)</f>
        <v>Outras Saídas</v>
      </c>
    </row>
    <row r="18691" spans="1:12" x14ac:dyDescent="0.3">
      <c r="A18691" s="82" t="str">
        <f t="shared" si="584"/>
        <v>2020</v>
      </c>
      <c r="B18691" s="260" t="s">
        <v>2228</v>
      </c>
      <c r="C18691" s="261" t="s">
        <v>138</v>
      </c>
      <c r="D18691" s="74" t="str">
        <f t="shared" si="583"/>
        <v>mai/2020</v>
      </c>
      <c r="E18691" s="264">
        <v>43963</v>
      </c>
      <c r="F18691" s="282" t="s">
        <v>1261</v>
      </c>
      <c r="G18691" s="282" t="s">
        <v>2229</v>
      </c>
      <c r="H18691" s="265" t="s">
        <v>262</v>
      </c>
      <c r="I18691" s="265" t="s">
        <v>135</v>
      </c>
      <c r="J18691" s="265">
        <v>-36.9</v>
      </c>
      <c r="K18691" s="83" t="str">
        <f>IFERROR(IFERROR(VLOOKUP(I18691,'DE-PARA'!B:D,3,0),VLOOKUP(I18691,'DE-PARA'!C:D,2,0)),"NÃO ENCONTRADO")</f>
        <v>Outras Saídas</v>
      </c>
      <c r="L18691" s="50" t="str">
        <f>VLOOKUP(K18691,'Base -Receita-Despesa'!$B:$AS,1,FALSE)</f>
        <v>Outras Saídas</v>
      </c>
    </row>
    <row r="18692" spans="1:12" x14ac:dyDescent="0.3">
      <c r="A18692" s="82" t="str">
        <f t="shared" si="584"/>
        <v>2020</v>
      </c>
      <c r="B18692" s="260" t="s">
        <v>2228</v>
      </c>
      <c r="C18692" s="261" t="s">
        <v>138</v>
      </c>
      <c r="D18692" s="74" t="str">
        <f t="shared" ref="D18692:D18755" si="585">TEXT(E18692,"mmm/aaaa")</f>
        <v>mai/2020</v>
      </c>
      <c r="E18692" s="264">
        <v>43963</v>
      </c>
      <c r="F18692" s="282" t="s">
        <v>1070</v>
      </c>
      <c r="G18692" s="282" t="s">
        <v>2229</v>
      </c>
      <c r="H18692" s="265" t="s">
        <v>1071</v>
      </c>
      <c r="I18692" s="265" t="s">
        <v>2237</v>
      </c>
      <c r="J18692" s="266">
        <v>37302.67</v>
      </c>
      <c r="K18692" s="83" t="str">
        <f>IFERROR(IFERROR(VLOOKUP(I18692,'DE-PARA'!B:D,3,0),VLOOKUP(I18692,'DE-PARA'!C:D,2,0)),"NÃO ENCONTRADO")</f>
        <v>Entrada Conta Aplicação (+)</v>
      </c>
      <c r="L18692" s="50" t="str">
        <f>VLOOKUP(K18692,'Base -Receita-Despesa'!$B:$AS,1,FALSE)</f>
        <v>ENTRADA CONTA APLICAÇÃO (+)</v>
      </c>
    </row>
    <row r="18693" spans="1:12" x14ac:dyDescent="0.3">
      <c r="A18693" s="82" t="str">
        <f t="shared" si="584"/>
        <v>2020</v>
      </c>
      <c r="B18693" s="260" t="s">
        <v>2228</v>
      </c>
      <c r="C18693" s="261" t="s">
        <v>138</v>
      </c>
      <c r="D18693" s="74" t="str">
        <f t="shared" si="585"/>
        <v>mai/2020</v>
      </c>
      <c r="E18693" s="264">
        <v>43964</v>
      </c>
      <c r="F18693" s="282" t="s">
        <v>4412</v>
      </c>
      <c r="G18693" s="282" t="s">
        <v>2229</v>
      </c>
      <c r="H18693" s="265" t="s">
        <v>4778</v>
      </c>
      <c r="I18693" s="265" t="s">
        <v>130</v>
      </c>
      <c r="J18693" s="266">
        <v>-2172.11</v>
      </c>
      <c r="K18693" s="83" t="str">
        <f>IFERROR(IFERROR(VLOOKUP(I18693,'DE-PARA'!B:D,3,0),VLOOKUP(I18693,'DE-PARA'!C:D,2,0)),"NÃO ENCONTRADO")</f>
        <v>Rescisões Trabalhistas</v>
      </c>
      <c r="L18693" s="50" t="str">
        <f>VLOOKUP(K18693,'Base -Receita-Despesa'!$B:$AS,1,FALSE)</f>
        <v>Rescisões Trabalhistas</v>
      </c>
    </row>
    <row r="18694" spans="1:12" x14ac:dyDescent="0.3">
      <c r="A18694" s="82" t="str">
        <f t="shared" si="584"/>
        <v>2020</v>
      </c>
      <c r="B18694" s="260" t="s">
        <v>2228</v>
      </c>
      <c r="C18694" s="261" t="s">
        <v>138</v>
      </c>
      <c r="D18694" s="74" t="str">
        <f t="shared" si="585"/>
        <v>mai/2020</v>
      </c>
      <c r="E18694" s="264">
        <v>43964</v>
      </c>
      <c r="F18694" s="282" t="s">
        <v>4412</v>
      </c>
      <c r="G18694" s="282" t="s">
        <v>2229</v>
      </c>
      <c r="H18694" s="265" t="s">
        <v>4461</v>
      </c>
      <c r="I18694" s="265" t="s">
        <v>130</v>
      </c>
      <c r="J18694" s="265">
        <v>-658.98</v>
      </c>
      <c r="K18694" s="83" t="str">
        <f>IFERROR(IFERROR(VLOOKUP(I18694,'DE-PARA'!B:D,3,0),VLOOKUP(I18694,'DE-PARA'!C:D,2,0)),"NÃO ENCONTRADO")</f>
        <v>Rescisões Trabalhistas</v>
      </c>
      <c r="L18694" s="50" t="str">
        <f>VLOOKUP(K18694,'Base -Receita-Despesa'!$B:$AS,1,FALSE)</f>
        <v>Rescisões Trabalhistas</v>
      </c>
    </row>
    <row r="18695" spans="1:12" x14ac:dyDescent="0.3">
      <c r="A18695" s="82" t="str">
        <f t="shared" si="584"/>
        <v>2020</v>
      </c>
      <c r="B18695" s="260" t="s">
        <v>2228</v>
      </c>
      <c r="C18695" s="261" t="s">
        <v>138</v>
      </c>
      <c r="D18695" s="74" t="str">
        <f t="shared" si="585"/>
        <v>mai/2020</v>
      </c>
      <c r="E18695" s="264">
        <v>43964</v>
      </c>
      <c r="F18695" s="282" t="s">
        <v>4412</v>
      </c>
      <c r="G18695" s="282" t="s">
        <v>2229</v>
      </c>
      <c r="H18695" s="265" t="s">
        <v>4836</v>
      </c>
      <c r="I18695" s="265" t="s">
        <v>130</v>
      </c>
      <c r="J18695" s="266">
        <v>-1396.12</v>
      </c>
      <c r="K18695" s="83" t="str">
        <f>IFERROR(IFERROR(VLOOKUP(I18695,'DE-PARA'!B:D,3,0),VLOOKUP(I18695,'DE-PARA'!C:D,2,0)),"NÃO ENCONTRADO")</f>
        <v>Rescisões Trabalhistas</v>
      </c>
      <c r="L18695" s="50" t="str">
        <f>VLOOKUP(K18695,'Base -Receita-Despesa'!$B:$AS,1,FALSE)</f>
        <v>Rescisões Trabalhistas</v>
      </c>
    </row>
    <row r="18696" spans="1:12" x14ac:dyDescent="0.3">
      <c r="A18696" s="82" t="str">
        <f t="shared" si="584"/>
        <v>2020</v>
      </c>
      <c r="B18696" s="260" t="s">
        <v>2228</v>
      </c>
      <c r="C18696" s="261" t="s">
        <v>138</v>
      </c>
      <c r="D18696" s="74" t="str">
        <f t="shared" si="585"/>
        <v>mai/2020</v>
      </c>
      <c r="E18696" s="264">
        <v>43964</v>
      </c>
      <c r="F18696" s="282" t="s">
        <v>4412</v>
      </c>
      <c r="G18696" s="282" t="s">
        <v>2229</v>
      </c>
      <c r="H18696" s="265" t="s">
        <v>4111</v>
      </c>
      <c r="I18696" s="265" t="s">
        <v>130</v>
      </c>
      <c r="J18696" s="266">
        <v>-8837.68</v>
      </c>
      <c r="K18696" s="83" t="str">
        <f>IFERROR(IFERROR(VLOOKUP(I18696,'DE-PARA'!B:D,3,0),VLOOKUP(I18696,'DE-PARA'!C:D,2,0)),"NÃO ENCONTRADO")</f>
        <v>Rescisões Trabalhistas</v>
      </c>
      <c r="L18696" s="50" t="str">
        <f>VLOOKUP(K18696,'Base -Receita-Despesa'!$B:$AS,1,FALSE)</f>
        <v>Rescisões Trabalhistas</v>
      </c>
    </row>
    <row r="18697" spans="1:12" x14ac:dyDescent="0.3">
      <c r="A18697" s="82" t="str">
        <f t="shared" si="584"/>
        <v>2020</v>
      </c>
      <c r="B18697" s="260" t="s">
        <v>2228</v>
      </c>
      <c r="C18697" s="261" t="s">
        <v>138</v>
      </c>
      <c r="D18697" s="74" t="str">
        <f t="shared" si="585"/>
        <v>mai/2020</v>
      </c>
      <c r="E18697" s="264">
        <v>43964</v>
      </c>
      <c r="F18697" s="282">
        <v>16504</v>
      </c>
      <c r="G18697" s="282" t="s">
        <v>2229</v>
      </c>
      <c r="H18697" s="265" t="s">
        <v>5176</v>
      </c>
      <c r="I18697" s="265" t="s">
        <v>2190</v>
      </c>
      <c r="J18697" s="265">
        <v>-372</v>
      </c>
      <c r="K18697" s="83" t="str">
        <f>IFERROR(IFERROR(VLOOKUP(I18697,'DE-PARA'!B:D,3,0),VLOOKUP(I18697,'DE-PARA'!C:D,2,0)),"NÃO ENCONTRADO")</f>
        <v>Materiais</v>
      </c>
      <c r="L18697" s="50" t="str">
        <f>VLOOKUP(K18697,'Base -Receita-Despesa'!$B:$AS,1,FALSE)</f>
        <v>Materiais</v>
      </c>
    </row>
    <row r="18698" spans="1:12" x14ac:dyDescent="0.3">
      <c r="A18698" s="82" t="str">
        <f t="shared" si="584"/>
        <v>2020</v>
      </c>
      <c r="B18698" s="260" t="s">
        <v>2228</v>
      </c>
      <c r="C18698" s="261" t="s">
        <v>138</v>
      </c>
      <c r="D18698" s="74" t="str">
        <f t="shared" si="585"/>
        <v>mai/2020</v>
      </c>
      <c r="E18698" s="264">
        <v>43964</v>
      </c>
      <c r="F18698" s="282">
        <v>3619</v>
      </c>
      <c r="G18698" s="282" t="s">
        <v>2229</v>
      </c>
      <c r="H18698" s="265" t="s">
        <v>2231</v>
      </c>
      <c r="I18698" s="265" t="s">
        <v>2185</v>
      </c>
      <c r="J18698" s="266">
        <v>-1163.28</v>
      </c>
      <c r="K18698" s="83" t="str">
        <f>IFERROR(IFERROR(VLOOKUP(I18698,'DE-PARA'!B:D,3,0),VLOOKUP(I18698,'DE-PARA'!C:D,2,0)),"NÃO ENCONTRADO")</f>
        <v>Materiais</v>
      </c>
      <c r="L18698" s="50" t="str">
        <f>VLOOKUP(K18698,'Base -Receita-Despesa'!$B:$AS,1,FALSE)</f>
        <v>Materiais</v>
      </c>
    </row>
    <row r="18699" spans="1:12" x14ac:dyDescent="0.3">
      <c r="A18699" s="82" t="str">
        <f t="shared" si="584"/>
        <v>2020</v>
      </c>
      <c r="B18699" s="260" t="s">
        <v>2228</v>
      </c>
      <c r="C18699" s="261" t="s">
        <v>138</v>
      </c>
      <c r="D18699" s="74" t="str">
        <f t="shared" si="585"/>
        <v>mai/2020</v>
      </c>
      <c r="E18699" s="264">
        <v>43964</v>
      </c>
      <c r="F18699" s="282">
        <v>535029</v>
      </c>
      <c r="G18699" s="282" t="s">
        <v>2229</v>
      </c>
      <c r="H18699" s="265" t="s">
        <v>339</v>
      </c>
      <c r="I18699" s="265" t="s">
        <v>2181</v>
      </c>
      <c r="J18699" s="266">
        <v>-2633.9</v>
      </c>
      <c r="K18699" s="83" t="str">
        <f>IFERROR(IFERROR(VLOOKUP(I18699,'DE-PARA'!B:D,3,0),VLOOKUP(I18699,'DE-PARA'!C:D,2,0)),"NÃO ENCONTRADO")</f>
        <v>Materiais</v>
      </c>
      <c r="L18699" s="50" t="str">
        <f>VLOOKUP(K18699,'Base -Receita-Despesa'!$B:$AS,1,FALSE)</f>
        <v>Materiais</v>
      </c>
    </row>
    <row r="18700" spans="1:12" x14ac:dyDescent="0.3">
      <c r="A18700" s="82" t="str">
        <f t="shared" si="584"/>
        <v>2020</v>
      </c>
      <c r="B18700" s="260" t="s">
        <v>2228</v>
      </c>
      <c r="C18700" s="261" t="s">
        <v>138</v>
      </c>
      <c r="D18700" s="74" t="str">
        <f t="shared" si="585"/>
        <v>mai/2020</v>
      </c>
      <c r="E18700" s="264">
        <v>43964</v>
      </c>
      <c r="F18700" s="282">
        <v>58686</v>
      </c>
      <c r="G18700" s="282" t="s">
        <v>2229</v>
      </c>
      <c r="H18700" s="265" t="s">
        <v>4514</v>
      </c>
      <c r="I18700" s="265" t="s">
        <v>2181</v>
      </c>
      <c r="J18700" s="266">
        <v>-1346</v>
      </c>
      <c r="K18700" s="83" t="str">
        <f>IFERROR(IFERROR(VLOOKUP(I18700,'DE-PARA'!B:D,3,0),VLOOKUP(I18700,'DE-PARA'!C:D,2,0)),"NÃO ENCONTRADO")</f>
        <v>Materiais</v>
      </c>
      <c r="L18700" s="50" t="str">
        <f>VLOOKUP(K18700,'Base -Receita-Despesa'!$B:$AS,1,FALSE)</f>
        <v>Materiais</v>
      </c>
    </row>
    <row r="18701" spans="1:12" x14ac:dyDescent="0.3">
      <c r="A18701" s="82" t="str">
        <f t="shared" si="584"/>
        <v>2020</v>
      </c>
      <c r="B18701" s="260" t="s">
        <v>2228</v>
      </c>
      <c r="C18701" s="261" t="s">
        <v>138</v>
      </c>
      <c r="D18701" s="74" t="str">
        <f t="shared" si="585"/>
        <v>mai/2020</v>
      </c>
      <c r="E18701" s="264">
        <v>43964</v>
      </c>
      <c r="F18701" s="282">
        <v>23841</v>
      </c>
      <c r="G18701" s="282" t="s">
        <v>2229</v>
      </c>
      <c r="H18701" s="265" t="s">
        <v>5174</v>
      </c>
      <c r="I18701" s="265" t="s">
        <v>2182</v>
      </c>
      <c r="J18701" s="265">
        <v>-250</v>
      </c>
      <c r="K18701" s="83" t="str">
        <f>IFERROR(IFERROR(VLOOKUP(I18701,'DE-PARA'!B:D,3,0),VLOOKUP(I18701,'DE-PARA'!C:D,2,0)),"NÃO ENCONTRADO")</f>
        <v>Materiais</v>
      </c>
      <c r="L18701" s="50" t="str">
        <f>VLOOKUP(K18701,'Base -Receita-Despesa'!$B:$AS,1,FALSE)</f>
        <v>Materiais</v>
      </c>
    </row>
    <row r="18702" spans="1:12" x14ac:dyDescent="0.3">
      <c r="A18702" s="82" t="str">
        <f t="shared" si="584"/>
        <v>2020</v>
      </c>
      <c r="B18702" s="260" t="s">
        <v>2228</v>
      </c>
      <c r="C18702" s="261" t="s">
        <v>138</v>
      </c>
      <c r="D18702" s="74" t="str">
        <f t="shared" si="585"/>
        <v>mai/2020</v>
      </c>
      <c r="E18702" s="264">
        <v>43964</v>
      </c>
      <c r="F18702" s="282" t="s">
        <v>3376</v>
      </c>
      <c r="G18702" s="282" t="s">
        <v>2229</v>
      </c>
      <c r="H18702" s="265" t="s">
        <v>4778</v>
      </c>
      <c r="I18702" s="265" t="s">
        <v>130</v>
      </c>
      <c r="J18702" s="266">
        <v>-4553.04</v>
      </c>
      <c r="K18702" s="83" t="str">
        <f>IFERROR(IFERROR(VLOOKUP(I18702,'DE-PARA'!B:D,3,0),VLOOKUP(I18702,'DE-PARA'!C:D,2,0)),"NÃO ENCONTRADO")</f>
        <v>Rescisões Trabalhistas</v>
      </c>
      <c r="L18702" s="50" t="str">
        <f>VLOOKUP(K18702,'Base -Receita-Despesa'!$B:$AS,1,FALSE)</f>
        <v>Rescisões Trabalhistas</v>
      </c>
    </row>
    <row r="18703" spans="1:12" x14ac:dyDescent="0.3">
      <c r="A18703" s="82" t="str">
        <f t="shared" si="584"/>
        <v>2020</v>
      </c>
      <c r="B18703" s="260" t="s">
        <v>2228</v>
      </c>
      <c r="C18703" s="261" t="s">
        <v>138</v>
      </c>
      <c r="D18703" s="74" t="str">
        <f t="shared" si="585"/>
        <v>mai/2020</v>
      </c>
      <c r="E18703" s="264">
        <v>43964</v>
      </c>
      <c r="F18703" s="282" t="s">
        <v>3376</v>
      </c>
      <c r="G18703" s="282" t="s">
        <v>2229</v>
      </c>
      <c r="H18703" s="265" t="s">
        <v>4836</v>
      </c>
      <c r="I18703" s="265" t="s">
        <v>130</v>
      </c>
      <c r="J18703" s="266">
        <v>-8170.92</v>
      </c>
      <c r="K18703" s="83" t="str">
        <f>IFERROR(IFERROR(VLOOKUP(I18703,'DE-PARA'!B:D,3,0),VLOOKUP(I18703,'DE-PARA'!C:D,2,0)),"NÃO ENCONTRADO")</f>
        <v>Rescisões Trabalhistas</v>
      </c>
      <c r="L18703" s="50" t="str">
        <f>VLOOKUP(K18703,'Base -Receita-Despesa'!$B:$AS,1,FALSE)</f>
        <v>Rescisões Trabalhistas</v>
      </c>
    </row>
    <row r="18704" spans="1:12" x14ac:dyDescent="0.3">
      <c r="A18704" s="82" t="str">
        <f t="shared" si="584"/>
        <v>2020</v>
      </c>
      <c r="B18704" s="260" t="s">
        <v>2228</v>
      </c>
      <c r="C18704" s="261" t="s">
        <v>138</v>
      </c>
      <c r="D18704" s="74" t="str">
        <f t="shared" si="585"/>
        <v>mai/2020</v>
      </c>
      <c r="E18704" s="264">
        <v>43964</v>
      </c>
      <c r="F18704" s="282" t="s">
        <v>3376</v>
      </c>
      <c r="G18704" s="282" t="s">
        <v>2229</v>
      </c>
      <c r="H18704" s="265" t="s">
        <v>4461</v>
      </c>
      <c r="I18704" s="265" t="s">
        <v>130</v>
      </c>
      <c r="J18704" s="266">
        <v>-3684.17</v>
      </c>
      <c r="K18704" s="83" t="str">
        <f>IFERROR(IFERROR(VLOOKUP(I18704,'DE-PARA'!B:D,3,0),VLOOKUP(I18704,'DE-PARA'!C:D,2,0)),"NÃO ENCONTRADO")</f>
        <v>Rescisões Trabalhistas</v>
      </c>
      <c r="L18704" s="50" t="str">
        <f>VLOOKUP(K18704,'Base -Receita-Despesa'!$B:$AS,1,FALSE)</f>
        <v>Rescisões Trabalhistas</v>
      </c>
    </row>
    <row r="18705" spans="1:12" x14ac:dyDescent="0.3">
      <c r="A18705" s="82" t="str">
        <f t="shared" si="584"/>
        <v>2020</v>
      </c>
      <c r="B18705" s="260" t="s">
        <v>2228</v>
      </c>
      <c r="C18705" s="261" t="s">
        <v>138</v>
      </c>
      <c r="D18705" s="74" t="str">
        <f t="shared" si="585"/>
        <v>mai/2020</v>
      </c>
      <c r="E18705" s="264">
        <v>43964</v>
      </c>
      <c r="F18705" s="282" t="s">
        <v>1261</v>
      </c>
      <c r="G18705" s="282" t="s">
        <v>2229</v>
      </c>
      <c r="H18705" s="265" t="s">
        <v>879</v>
      </c>
      <c r="I18705" s="265" t="s">
        <v>135</v>
      </c>
      <c r="J18705" s="265">
        <v>-10</v>
      </c>
      <c r="K18705" s="83" t="str">
        <f>IFERROR(IFERROR(VLOOKUP(I18705,'DE-PARA'!B:D,3,0),VLOOKUP(I18705,'DE-PARA'!C:D,2,0)),"NÃO ENCONTRADO")</f>
        <v>Outras Saídas</v>
      </c>
      <c r="L18705" s="50" t="str">
        <f>VLOOKUP(K18705,'Base -Receita-Despesa'!$B:$AS,1,FALSE)</f>
        <v>Outras Saídas</v>
      </c>
    </row>
    <row r="18706" spans="1:12" x14ac:dyDescent="0.3">
      <c r="A18706" s="82" t="str">
        <f t="shared" si="584"/>
        <v>2020</v>
      </c>
      <c r="B18706" s="260" t="s">
        <v>2228</v>
      </c>
      <c r="C18706" s="261" t="s">
        <v>138</v>
      </c>
      <c r="D18706" s="74" t="str">
        <f t="shared" si="585"/>
        <v>mai/2020</v>
      </c>
      <c r="E18706" s="264">
        <v>43964</v>
      </c>
      <c r="F18706" s="282" t="s">
        <v>1070</v>
      </c>
      <c r="G18706" s="282" t="s">
        <v>2229</v>
      </c>
      <c r="H18706" s="265" t="s">
        <v>1071</v>
      </c>
      <c r="I18706" s="265" t="s">
        <v>2237</v>
      </c>
      <c r="J18706" s="266">
        <v>35248.199999999997</v>
      </c>
      <c r="K18706" s="83" t="str">
        <f>IFERROR(IFERROR(VLOOKUP(I18706,'DE-PARA'!B:D,3,0),VLOOKUP(I18706,'DE-PARA'!C:D,2,0)),"NÃO ENCONTRADO")</f>
        <v>Entrada Conta Aplicação (+)</v>
      </c>
      <c r="L18706" s="50" t="str">
        <f>VLOOKUP(K18706,'Base -Receita-Despesa'!$B:$AS,1,FALSE)</f>
        <v>ENTRADA CONTA APLICAÇÃO (+)</v>
      </c>
    </row>
    <row r="18707" spans="1:12" x14ac:dyDescent="0.3">
      <c r="A18707" s="82" t="str">
        <f t="shared" si="584"/>
        <v>2020</v>
      </c>
      <c r="B18707" s="260" t="s">
        <v>2228</v>
      </c>
      <c r="C18707" s="261" t="s">
        <v>138</v>
      </c>
      <c r="D18707" s="74" t="str">
        <f t="shared" si="585"/>
        <v>mai/2020</v>
      </c>
      <c r="E18707" s="264">
        <v>43965</v>
      </c>
      <c r="F18707" s="282">
        <v>1455</v>
      </c>
      <c r="G18707" s="282" t="s">
        <v>2229</v>
      </c>
      <c r="H18707" s="265" t="s">
        <v>2316</v>
      </c>
      <c r="I18707" s="265" t="s">
        <v>2181</v>
      </c>
      <c r="J18707" s="265">
        <v>-720.44</v>
      </c>
      <c r="K18707" s="83" t="str">
        <f>IFERROR(IFERROR(VLOOKUP(I18707,'DE-PARA'!B:D,3,0),VLOOKUP(I18707,'DE-PARA'!C:D,2,0)),"NÃO ENCONTRADO")</f>
        <v>Materiais</v>
      </c>
      <c r="L18707" s="50" t="str">
        <f>VLOOKUP(K18707,'Base -Receita-Despesa'!$B:$AS,1,FALSE)</f>
        <v>Materiais</v>
      </c>
    </row>
    <row r="18708" spans="1:12" x14ac:dyDescent="0.3">
      <c r="A18708" s="82" t="str">
        <f t="shared" si="584"/>
        <v>2020</v>
      </c>
      <c r="B18708" s="260" t="s">
        <v>2228</v>
      </c>
      <c r="C18708" s="261" t="s">
        <v>138</v>
      </c>
      <c r="D18708" s="74" t="str">
        <f t="shared" si="585"/>
        <v>mai/2020</v>
      </c>
      <c r="E18708" s="264">
        <v>43965</v>
      </c>
      <c r="F18708" s="282">
        <v>25633</v>
      </c>
      <c r="G18708" s="282" t="s">
        <v>2229</v>
      </c>
      <c r="H18708" s="265" t="s">
        <v>5166</v>
      </c>
      <c r="I18708" s="265" t="s">
        <v>2217</v>
      </c>
      <c r="J18708" s="266">
        <v>-1358.37</v>
      </c>
      <c r="K18708" s="83" t="str">
        <f>IFERROR(IFERROR(VLOOKUP(I18708,'DE-PARA'!B:D,3,0),VLOOKUP(I18708,'DE-PARA'!C:D,2,0)),"NÃO ENCONTRADO")</f>
        <v>Investimentos</v>
      </c>
      <c r="L18708" s="50" t="str">
        <f>VLOOKUP(K18708,'Base -Receita-Despesa'!$B:$AS,1,FALSE)</f>
        <v>Investimentos</v>
      </c>
    </row>
    <row r="18709" spans="1:12" x14ac:dyDescent="0.3">
      <c r="A18709" s="82" t="str">
        <f t="shared" si="584"/>
        <v>2020</v>
      </c>
      <c r="B18709" s="260" t="s">
        <v>2228</v>
      </c>
      <c r="C18709" s="261" t="s">
        <v>138</v>
      </c>
      <c r="D18709" s="74" t="str">
        <f t="shared" si="585"/>
        <v>mai/2020</v>
      </c>
      <c r="E18709" s="264">
        <v>43965</v>
      </c>
      <c r="F18709" s="282">
        <v>305428</v>
      </c>
      <c r="G18709" s="282" t="s">
        <v>2284</v>
      </c>
      <c r="H18709" s="265" t="s">
        <v>222</v>
      </c>
      <c r="I18709" s="265" t="s">
        <v>2181</v>
      </c>
      <c r="J18709" s="266">
        <v>-1844.86</v>
      </c>
      <c r="K18709" s="83" t="str">
        <f>IFERROR(IFERROR(VLOOKUP(I18709,'DE-PARA'!B:D,3,0),VLOOKUP(I18709,'DE-PARA'!C:D,2,0)),"NÃO ENCONTRADO")</f>
        <v>Materiais</v>
      </c>
      <c r="L18709" s="50" t="str">
        <f>VLOOKUP(K18709,'Base -Receita-Despesa'!$B:$AS,1,FALSE)</f>
        <v>Materiais</v>
      </c>
    </row>
    <row r="18710" spans="1:12" x14ac:dyDescent="0.3">
      <c r="A18710" s="82" t="str">
        <f t="shared" si="584"/>
        <v>2020</v>
      </c>
      <c r="B18710" s="260" t="s">
        <v>2228</v>
      </c>
      <c r="C18710" s="261" t="s">
        <v>138</v>
      </c>
      <c r="D18710" s="74" t="str">
        <f t="shared" si="585"/>
        <v>mai/2020</v>
      </c>
      <c r="E18710" s="264">
        <v>43965</v>
      </c>
      <c r="F18710" s="282">
        <v>21545</v>
      </c>
      <c r="G18710" s="282" t="s">
        <v>2229</v>
      </c>
      <c r="H18710" s="265" t="s">
        <v>4792</v>
      </c>
      <c r="I18710" s="265" t="s">
        <v>2181</v>
      </c>
      <c r="J18710" s="266">
        <v>-6052.8</v>
      </c>
      <c r="K18710" s="83" t="str">
        <f>IFERROR(IFERROR(VLOOKUP(I18710,'DE-PARA'!B:D,3,0),VLOOKUP(I18710,'DE-PARA'!C:D,2,0)),"NÃO ENCONTRADO")</f>
        <v>Materiais</v>
      </c>
      <c r="L18710" s="50" t="str">
        <f>VLOOKUP(K18710,'Base -Receita-Despesa'!$B:$AS,1,FALSE)</f>
        <v>Materiais</v>
      </c>
    </row>
    <row r="18711" spans="1:12" x14ac:dyDescent="0.3">
      <c r="A18711" s="82" t="str">
        <f t="shared" si="584"/>
        <v>2020</v>
      </c>
      <c r="B18711" s="260" t="s">
        <v>2228</v>
      </c>
      <c r="C18711" s="261" t="s">
        <v>138</v>
      </c>
      <c r="D18711" s="74" t="str">
        <f t="shared" si="585"/>
        <v>mai/2020</v>
      </c>
      <c r="E18711" s="264">
        <v>43965</v>
      </c>
      <c r="F18711" s="282">
        <v>916655</v>
      </c>
      <c r="G18711" s="282" t="s">
        <v>2330</v>
      </c>
      <c r="H18711" s="265" t="s">
        <v>2424</v>
      </c>
      <c r="I18711" s="265" t="s">
        <v>2181</v>
      </c>
      <c r="J18711" s="266">
        <v>-3124.5</v>
      </c>
      <c r="K18711" s="83" t="str">
        <f>IFERROR(IFERROR(VLOOKUP(I18711,'DE-PARA'!B:D,3,0),VLOOKUP(I18711,'DE-PARA'!C:D,2,0)),"NÃO ENCONTRADO")</f>
        <v>Materiais</v>
      </c>
      <c r="L18711" s="50" t="str">
        <f>VLOOKUP(K18711,'Base -Receita-Despesa'!$B:$AS,1,FALSE)</f>
        <v>Materiais</v>
      </c>
    </row>
    <row r="18712" spans="1:12" x14ac:dyDescent="0.3">
      <c r="A18712" s="82" t="str">
        <f t="shared" si="584"/>
        <v>2020</v>
      </c>
      <c r="B18712" s="260" t="s">
        <v>2228</v>
      </c>
      <c r="C18712" s="261" t="s">
        <v>138</v>
      </c>
      <c r="D18712" s="74" t="str">
        <f t="shared" si="585"/>
        <v>mai/2020</v>
      </c>
      <c r="E18712" s="264">
        <v>43965</v>
      </c>
      <c r="F18712" s="282">
        <v>305432</v>
      </c>
      <c r="G18712" s="282" t="s">
        <v>2284</v>
      </c>
      <c r="H18712" s="265" t="s">
        <v>222</v>
      </c>
      <c r="I18712" s="265" t="s">
        <v>2182</v>
      </c>
      <c r="J18712" s="266">
        <v>-2101.7600000000002</v>
      </c>
      <c r="K18712" s="83" t="str">
        <f>IFERROR(IFERROR(VLOOKUP(I18712,'DE-PARA'!B:D,3,0),VLOOKUP(I18712,'DE-PARA'!C:D,2,0)),"NÃO ENCONTRADO")</f>
        <v>Materiais</v>
      </c>
      <c r="L18712" s="50" t="str">
        <f>VLOOKUP(K18712,'Base -Receita-Despesa'!$B:$AS,1,FALSE)</f>
        <v>Materiais</v>
      </c>
    </row>
    <row r="18713" spans="1:12" x14ac:dyDescent="0.3">
      <c r="A18713" s="82" t="str">
        <f t="shared" si="584"/>
        <v>2020</v>
      </c>
      <c r="B18713" s="260" t="s">
        <v>2228</v>
      </c>
      <c r="C18713" s="261" t="s">
        <v>138</v>
      </c>
      <c r="D18713" s="74" t="str">
        <f t="shared" si="585"/>
        <v>mai/2020</v>
      </c>
      <c r="E18713" s="264">
        <v>43965</v>
      </c>
      <c r="F18713" s="282">
        <v>535311</v>
      </c>
      <c r="G18713" s="282" t="s">
        <v>2229</v>
      </c>
      <c r="H18713" s="265" t="s">
        <v>339</v>
      </c>
      <c r="I18713" s="265" t="s">
        <v>2182</v>
      </c>
      <c r="J18713" s="265">
        <v>-824.47</v>
      </c>
      <c r="K18713" s="83" t="str">
        <f>IFERROR(IFERROR(VLOOKUP(I18713,'DE-PARA'!B:D,3,0),VLOOKUP(I18713,'DE-PARA'!C:D,2,0)),"NÃO ENCONTRADO")</f>
        <v>Materiais</v>
      </c>
      <c r="L18713" s="50" t="str">
        <f>VLOOKUP(K18713,'Base -Receita-Despesa'!$B:$AS,1,FALSE)</f>
        <v>Materiais</v>
      </c>
    </row>
    <row r="18714" spans="1:12" x14ac:dyDescent="0.3">
      <c r="A18714" s="82" t="str">
        <f t="shared" si="584"/>
        <v>2020</v>
      </c>
      <c r="B18714" s="260" t="s">
        <v>2228</v>
      </c>
      <c r="C18714" s="261" t="s">
        <v>138</v>
      </c>
      <c r="D18714" s="74" t="str">
        <f t="shared" si="585"/>
        <v>mai/2020</v>
      </c>
      <c r="E18714" s="264">
        <v>43965</v>
      </c>
      <c r="F18714" s="282">
        <v>20375</v>
      </c>
      <c r="G18714" s="282" t="s">
        <v>2229</v>
      </c>
      <c r="H18714" s="265" t="s">
        <v>3145</v>
      </c>
      <c r="I18714" s="265" t="s">
        <v>2182</v>
      </c>
      <c r="J18714" s="266">
        <v>-2404.56</v>
      </c>
      <c r="K18714" s="83" t="str">
        <f>IFERROR(IFERROR(VLOOKUP(I18714,'DE-PARA'!B:D,3,0),VLOOKUP(I18714,'DE-PARA'!C:D,2,0)),"NÃO ENCONTRADO")</f>
        <v>Materiais</v>
      </c>
      <c r="L18714" s="50" t="str">
        <f>VLOOKUP(K18714,'Base -Receita-Despesa'!$B:$AS,1,FALSE)</f>
        <v>Materiais</v>
      </c>
    </row>
    <row r="18715" spans="1:12" x14ac:dyDescent="0.3">
      <c r="A18715" s="82" t="str">
        <f t="shared" si="584"/>
        <v>2020</v>
      </c>
      <c r="B18715" s="260" t="s">
        <v>2228</v>
      </c>
      <c r="C18715" s="261" t="s">
        <v>138</v>
      </c>
      <c r="D18715" s="74" t="str">
        <f t="shared" si="585"/>
        <v>mai/2020</v>
      </c>
      <c r="E18715" s="264">
        <v>43965</v>
      </c>
      <c r="F18715" s="282">
        <v>49</v>
      </c>
      <c r="G18715" s="282" t="s">
        <v>2229</v>
      </c>
      <c r="H18715" s="265" t="s">
        <v>5594</v>
      </c>
      <c r="I18715" s="265" t="s">
        <v>120</v>
      </c>
      <c r="J18715" s="266">
        <v>-2190</v>
      </c>
      <c r="K18715" s="83" t="str">
        <f>IFERROR(IFERROR(VLOOKUP(I18715,'DE-PARA'!B:D,3,0),VLOOKUP(I18715,'DE-PARA'!C:D,2,0)),"NÃO ENCONTRADO")</f>
        <v>Serviços</v>
      </c>
      <c r="L18715" s="50" t="str">
        <f>VLOOKUP(K18715,'Base -Receita-Despesa'!$B:$AS,1,FALSE)</f>
        <v>Serviços</v>
      </c>
    </row>
    <row r="18716" spans="1:12" x14ac:dyDescent="0.3">
      <c r="A18716" s="82" t="str">
        <f t="shared" si="584"/>
        <v>2020</v>
      </c>
      <c r="B18716" s="260" t="s">
        <v>2228</v>
      </c>
      <c r="C18716" s="261" t="s">
        <v>138</v>
      </c>
      <c r="D18716" s="74" t="str">
        <f t="shared" si="585"/>
        <v>mai/2020</v>
      </c>
      <c r="E18716" s="264">
        <v>43965</v>
      </c>
      <c r="F18716" s="282" t="s">
        <v>3376</v>
      </c>
      <c r="G18716" s="282" t="s">
        <v>2229</v>
      </c>
      <c r="H18716" s="265" t="s">
        <v>4111</v>
      </c>
      <c r="I18716" s="265" t="s">
        <v>130</v>
      </c>
      <c r="J18716" s="266">
        <v>-13314.59</v>
      </c>
      <c r="K18716" s="83" t="str">
        <f>IFERROR(IFERROR(VLOOKUP(I18716,'DE-PARA'!B:D,3,0),VLOOKUP(I18716,'DE-PARA'!C:D,2,0)),"NÃO ENCONTRADO")</f>
        <v>Rescisões Trabalhistas</v>
      </c>
      <c r="L18716" s="50" t="str">
        <f>VLOOKUP(K18716,'Base -Receita-Despesa'!$B:$AS,1,FALSE)</f>
        <v>Rescisões Trabalhistas</v>
      </c>
    </row>
    <row r="18717" spans="1:12" x14ac:dyDescent="0.3">
      <c r="A18717" s="82" t="str">
        <f t="shared" si="584"/>
        <v>2020</v>
      </c>
      <c r="B18717" s="260" t="s">
        <v>2228</v>
      </c>
      <c r="C18717" s="261" t="s">
        <v>138</v>
      </c>
      <c r="D18717" s="74" t="str">
        <f t="shared" si="585"/>
        <v>mai/2020</v>
      </c>
      <c r="E18717" s="264">
        <v>43965</v>
      </c>
      <c r="F18717" s="282">
        <v>2142</v>
      </c>
      <c r="G18717" s="282" t="s">
        <v>2229</v>
      </c>
      <c r="H18717" s="265" t="s">
        <v>5133</v>
      </c>
      <c r="I18717" s="265" t="s">
        <v>145</v>
      </c>
      <c r="J18717" s="266">
        <v>-3500</v>
      </c>
      <c r="K18717" s="83" t="str">
        <f>IFERROR(IFERROR(VLOOKUP(I18717,'DE-PARA'!B:D,3,0),VLOOKUP(I18717,'DE-PARA'!C:D,2,0)),"NÃO ENCONTRADO")</f>
        <v>Serviços</v>
      </c>
      <c r="L18717" s="50" t="str">
        <f>VLOOKUP(K18717,'Base -Receita-Despesa'!$B:$AS,1,FALSE)</f>
        <v>Serviços</v>
      </c>
    </row>
    <row r="18718" spans="1:12" x14ac:dyDescent="0.3">
      <c r="A18718" s="82" t="str">
        <f t="shared" si="584"/>
        <v>2020</v>
      </c>
      <c r="B18718" s="260" t="s">
        <v>2228</v>
      </c>
      <c r="C18718" s="261" t="s">
        <v>138</v>
      </c>
      <c r="D18718" s="74" t="str">
        <f t="shared" si="585"/>
        <v>mai/2020</v>
      </c>
      <c r="E18718" s="264">
        <v>43965</v>
      </c>
      <c r="F18718" s="282" t="s">
        <v>1261</v>
      </c>
      <c r="G18718" s="282" t="s">
        <v>2229</v>
      </c>
      <c r="H18718" s="265" t="s">
        <v>4381</v>
      </c>
      <c r="I18718" s="265" t="s">
        <v>135</v>
      </c>
      <c r="J18718" s="265">
        <v>-10</v>
      </c>
      <c r="K18718" s="83" t="str">
        <f>IFERROR(IFERROR(VLOOKUP(I18718,'DE-PARA'!B:D,3,0),VLOOKUP(I18718,'DE-PARA'!C:D,2,0)),"NÃO ENCONTRADO")</f>
        <v>Outras Saídas</v>
      </c>
      <c r="L18718" s="50" t="str">
        <f>VLOOKUP(K18718,'Base -Receita-Despesa'!$B:$AS,1,FALSE)</f>
        <v>Outras Saídas</v>
      </c>
    </row>
    <row r="18719" spans="1:12" x14ac:dyDescent="0.3">
      <c r="A18719" s="82" t="str">
        <f t="shared" si="584"/>
        <v>2020</v>
      </c>
      <c r="B18719" s="260" t="s">
        <v>2228</v>
      </c>
      <c r="C18719" s="261" t="s">
        <v>138</v>
      </c>
      <c r="D18719" s="74" t="str">
        <f t="shared" si="585"/>
        <v>mai/2020</v>
      </c>
      <c r="E18719" s="264">
        <v>43965</v>
      </c>
      <c r="F18719" s="282" t="s">
        <v>1261</v>
      </c>
      <c r="G18719" s="282" t="s">
        <v>2229</v>
      </c>
      <c r="H18719" s="265" t="s">
        <v>879</v>
      </c>
      <c r="I18719" s="265" t="s">
        <v>135</v>
      </c>
      <c r="J18719" s="265">
        <v>-10</v>
      </c>
      <c r="K18719" s="83" t="str">
        <f>IFERROR(IFERROR(VLOOKUP(I18719,'DE-PARA'!B:D,3,0),VLOOKUP(I18719,'DE-PARA'!C:D,2,0)),"NÃO ENCONTRADO")</f>
        <v>Outras Saídas</v>
      </c>
      <c r="L18719" s="50" t="str">
        <f>VLOOKUP(K18719,'Base -Receita-Despesa'!$B:$AS,1,FALSE)</f>
        <v>Outras Saídas</v>
      </c>
    </row>
    <row r="18720" spans="1:12" x14ac:dyDescent="0.3">
      <c r="A18720" s="82" t="str">
        <f t="shared" si="584"/>
        <v>2020</v>
      </c>
      <c r="B18720" s="260" t="s">
        <v>2228</v>
      </c>
      <c r="C18720" s="261" t="s">
        <v>138</v>
      </c>
      <c r="D18720" s="74" t="str">
        <f t="shared" si="585"/>
        <v>mai/2020</v>
      </c>
      <c r="E18720" s="264">
        <v>43965</v>
      </c>
      <c r="F18720" s="282" t="s">
        <v>1261</v>
      </c>
      <c r="G18720" s="282" t="s">
        <v>2229</v>
      </c>
      <c r="H18720" s="265" t="s">
        <v>879</v>
      </c>
      <c r="I18720" s="265" t="s">
        <v>135</v>
      </c>
      <c r="J18720" s="265">
        <v>-10</v>
      </c>
      <c r="K18720" s="83" t="str">
        <f>IFERROR(IFERROR(VLOOKUP(I18720,'DE-PARA'!B:D,3,0),VLOOKUP(I18720,'DE-PARA'!C:D,2,0)),"NÃO ENCONTRADO")</f>
        <v>Outras Saídas</v>
      </c>
      <c r="L18720" s="50" t="str">
        <f>VLOOKUP(K18720,'Base -Receita-Despesa'!$B:$AS,1,FALSE)</f>
        <v>Outras Saídas</v>
      </c>
    </row>
    <row r="18721" spans="1:12" x14ac:dyDescent="0.3">
      <c r="A18721" s="82" t="str">
        <f t="shared" si="584"/>
        <v>2020</v>
      </c>
      <c r="B18721" s="260" t="s">
        <v>2228</v>
      </c>
      <c r="C18721" s="261" t="s">
        <v>138</v>
      </c>
      <c r="D18721" s="74" t="str">
        <f t="shared" si="585"/>
        <v>mai/2020</v>
      </c>
      <c r="E18721" s="264">
        <v>43965</v>
      </c>
      <c r="F18721" s="282" t="s">
        <v>1070</v>
      </c>
      <c r="G18721" s="282" t="s">
        <v>2229</v>
      </c>
      <c r="H18721" s="265" t="s">
        <v>1071</v>
      </c>
      <c r="I18721" s="265" t="s">
        <v>2237</v>
      </c>
      <c r="J18721" s="266">
        <v>37466.35</v>
      </c>
      <c r="K18721" s="83" t="str">
        <f>IFERROR(IFERROR(VLOOKUP(I18721,'DE-PARA'!B:D,3,0),VLOOKUP(I18721,'DE-PARA'!C:D,2,0)),"NÃO ENCONTRADO")</f>
        <v>Entrada Conta Aplicação (+)</v>
      </c>
      <c r="L18721" s="50" t="str">
        <f>VLOOKUP(K18721,'Base -Receita-Despesa'!$B:$AS,1,FALSE)</f>
        <v>ENTRADA CONTA APLICAÇÃO (+)</v>
      </c>
    </row>
    <row r="18722" spans="1:12" x14ac:dyDescent="0.3">
      <c r="A18722" s="82" t="str">
        <f t="shared" si="584"/>
        <v>2020</v>
      </c>
      <c r="B18722" s="260" t="s">
        <v>2228</v>
      </c>
      <c r="C18722" s="261" t="s">
        <v>138</v>
      </c>
      <c r="D18722" s="74" t="str">
        <f t="shared" si="585"/>
        <v>mai/2020</v>
      </c>
      <c r="E18722" s="264">
        <v>43966</v>
      </c>
      <c r="F18722" s="282" t="s">
        <v>4412</v>
      </c>
      <c r="G18722" s="282" t="s">
        <v>2229</v>
      </c>
      <c r="H18722" s="265" t="s">
        <v>2264</v>
      </c>
      <c r="I18722" s="265" t="s">
        <v>130</v>
      </c>
      <c r="J18722" s="266">
        <v>-2992.86</v>
      </c>
      <c r="K18722" s="83" t="str">
        <f>IFERROR(IFERROR(VLOOKUP(I18722,'DE-PARA'!B:D,3,0),VLOOKUP(I18722,'DE-PARA'!C:D,2,0)),"NÃO ENCONTRADO")</f>
        <v>Rescisões Trabalhistas</v>
      </c>
      <c r="L18722" s="50" t="str">
        <f>VLOOKUP(K18722,'Base -Receita-Despesa'!$B:$AS,1,FALSE)</f>
        <v>Rescisões Trabalhistas</v>
      </c>
    </row>
    <row r="18723" spans="1:12" x14ac:dyDescent="0.3">
      <c r="A18723" s="82" t="str">
        <f t="shared" si="584"/>
        <v>2020</v>
      </c>
      <c r="B18723" s="260" t="s">
        <v>2228</v>
      </c>
      <c r="C18723" s="261" t="s">
        <v>138</v>
      </c>
      <c r="D18723" s="74" t="str">
        <f t="shared" si="585"/>
        <v>mai/2020</v>
      </c>
      <c r="E18723" s="264">
        <v>43966</v>
      </c>
      <c r="F18723" s="282" t="s">
        <v>5595</v>
      </c>
      <c r="G18723" s="282" t="s">
        <v>2229</v>
      </c>
      <c r="H18723" s="265" t="s">
        <v>5409</v>
      </c>
      <c r="I18723" s="265" t="s">
        <v>176</v>
      </c>
      <c r="J18723" s="265">
        <v>-55.18</v>
      </c>
      <c r="K18723" s="83" t="str">
        <f>IFERROR(IFERROR(VLOOKUP(I18723,'DE-PARA'!B:D,3,0),VLOOKUP(I18723,'DE-PARA'!C:D,2,0)),"NÃO ENCONTRADO")</f>
        <v>Pessoal</v>
      </c>
      <c r="L18723" s="50" t="str">
        <f>VLOOKUP(K18723,'Base -Receita-Despesa'!$B:$AS,1,FALSE)</f>
        <v>Pessoal</v>
      </c>
    </row>
    <row r="18724" spans="1:12" x14ac:dyDescent="0.3">
      <c r="A18724" s="82" t="str">
        <f t="shared" si="584"/>
        <v>2020</v>
      </c>
      <c r="B18724" s="260" t="s">
        <v>2228</v>
      </c>
      <c r="C18724" s="261" t="s">
        <v>138</v>
      </c>
      <c r="D18724" s="74" t="str">
        <f t="shared" si="585"/>
        <v>mai/2020</v>
      </c>
      <c r="E18724" s="264">
        <v>43966</v>
      </c>
      <c r="F18724" s="282" t="s">
        <v>5596</v>
      </c>
      <c r="G18724" s="282" t="s">
        <v>2229</v>
      </c>
      <c r="H18724" s="265" t="s">
        <v>5590</v>
      </c>
      <c r="I18724" s="265" t="s">
        <v>176</v>
      </c>
      <c r="J18724" s="265">
        <v>-303.10000000000002</v>
      </c>
      <c r="K18724" s="83" t="str">
        <f>IFERROR(IFERROR(VLOOKUP(I18724,'DE-PARA'!B:D,3,0),VLOOKUP(I18724,'DE-PARA'!C:D,2,0)),"NÃO ENCONTRADO")</f>
        <v>Pessoal</v>
      </c>
      <c r="L18724" s="50" t="str">
        <f>VLOOKUP(K18724,'Base -Receita-Despesa'!$B:$AS,1,FALSE)</f>
        <v>Pessoal</v>
      </c>
    </row>
    <row r="18725" spans="1:12" x14ac:dyDescent="0.3">
      <c r="A18725" s="82" t="str">
        <f t="shared" si="584"/>
        <v>2020</v>
      </c>
      <c r="B18725" s="260" t="s">
        <v>2228</v>
      </c>
      <c r="C18725" s="261" t="s">
        <v>138</v>
      </c>
      <c r="D18725" s="74" t="str">
        <f t="shared" si="585"/>
        <v>mai/2020</v>
      </c>
      <c r="E18725" s="264">
        <v>43966</v>
      </c>
      <c r="F18725" s="282" t="s">
        <v>5597</v>
      </c>
      <c r="G18725" s="282" t="s">
        <v>2229</v>
      </c>
      <c r="H18725" s="265" t="s">
        <v>5588</v>
      </c>
      <c r="I18725" s="265" t="s">
        <v>176</v>
      </c>
      <c r="J18725" s="265">
        <v>-20</v>
      </c>
      <c r="K18725" s="83" t="str">
        <f>IFERROR(IFERROR(VLOOKUP(I18725,'DE-PARA'!B:D,3,0),VLOOKUP(I18725,'DE-PARA'!C:D,2,0)),"NÃO ENCONTRADO")</f>
        <v>Pessoal</v>
      </c>
      <c r="L18725" s="50" t="str">
        <f>VLOOKUP(K18725,'Base -Receita-Despesa'!$B:$AS,1,FALSE)</f>
        <v>Pessoal</v>
      </c>
    </row>
    <row r="18726" spans="1:12" x14ac:dyDescent="0.3">
      <c r="A18726" s="82" t="str">
        <f t="shared" si="584"/>
        <v>2020</v>
      </c>
      <c r="B18726" s="260" t="s">
        <v>2228</v>
      </c>
      <c r="C18726" s="261" t="s">
        <v>138</v>
      </c>
      <c r="D18726" s="74" t="str">
        <f t="shared" si="585"/>
        <v>mai/2020</v>
      </c>
      <c r="E18726" s="264">
        <v>43966</v>
      </c>
      <c r="F18726" s="282" t="s">
        <v>5598</v>
      </c>
      <c r="G18726" s="282" t="s">
        <v>2229</v>
      </c>
      <c r="H18726" s="265" t="s">
        <v>5398</v>
      </c>
      <c r="I18726" s="265" t="s">
        <v>176</v>
      </c>
      <c r="J18726" s="265">
        <v>-7.85</v>
      </c>
      <c r="K18726" s="83" t="str">
        <f>IFERROR(IFERROR(VLOOKUP(I18726,'DE-PARA'!B:D,3,0),VLOOKUP(I18726,'DE-PARA'!C:D,2,0)),"NÃO ENCONTRADO")</f>
        <v>Pessoal</v>
      </c>
      <c r="L18726" s="50" t="str">
        <f>VLOOKUP(K18726,'Base -Receita-Despesa'!$B:$AS,1,FALSE)</f>
        <v>Pessoal</v>
      </c>
    </row>
    <row r="18727" spans="1:12" x14ac:dyDescent="0.3">
      <c r="A18727" s="82" t="str">
        <f t="shared" si="584"/>
        <v>2020</v>
      </c>
      <c r="B18727" s="260" t="s">
        <v>2228</v>
      </c>
      <c r="C18727" s="261" t="s">
        <v>138</v>
      </c>
      <c r="D18727" s="74" t="str">
        <f t="shared" si="585"/>
        <v>mai/2020</v>
      </c>
      <c r="E18727" s="264">
        <v>43966</v>
      </c>
      <c r="F18727" s="282" t="s">
        <v>5599</v>
      </c>
      <c r="G18727" s="282" t="s">
        <v>2229</v>
      </c>
      <c r="H18727" s="265" t="s">
        <v>5581</v>
      </c>
      <c r="I18727" s="265" t="s">
        <v>176</v>
      </c>
      <c r="J18727" s="265">
        <v>-55.18</v>
      </c>
      <c r="K18727" s="83" t="str">
        <f>IFERROR(IFERROR(VLOOKUP(I18727,'DE-PARA'!B:D,3,0),VLOOKUP(I18727,'DE-PARA'!C:D,2,0)),"NÃO ENCONTRADO")</f>
        <v>Pessoal</v>
      </c>
      <c r="L18727" s="50" t="str">
        <f>VLOOKUP(K18727,'Base -Receita-Despesa'!$B:$AS,1,FALSE)</f>
        <v>Pessoal</v>
      </c>
    </row>
    <row r="18728" spans="1:12" x14ac:dyDescent="0.3">
      <c r="A18728" s="82" t="str">
        <f t="shared" si="584"/>
        <v>2020</v>
      </c>
      <c r="B18728" s="260" t="s">
        <v>2228</v>
      </c>
      <c r="C18728" s="261" t="s">
        <v>138</v>
      </c>
      <c r="D18728" s="74" t="str">
        <f t="shared" si="585"/>
        <v>mai/2020</v>
      </c>
      <c r="E18728" s="264">
        <v>43966</v>
      </c>
      <c r="F18728" s="282" t="s">
        <v>5600</v>
      </c>
      <c r="G18728" s="282" t="s">
        <v>2229</v>
      </c>
      <c r="H18728" s="265" t="s">
        <v>1504</v>
      </c>
      <c r="I18728" s="265" t="s">
        <v>176</v>
      </c>
      <c r="J18728" s="265">
        <v>-63.14</v>
      </c>
      <c r="K18728" s="83" t="str">
        <f>IFERROR(IFERROR(VLOOKUP(I18728,'DE-PARA'!B:D,3,0),VLOOKUP(I18728,'DE-PARA'!C:D,2,0)),"NÃO ENCONTRADO")</f>
        <v>Pessoal</v>
      </c>
      <c r="L18728" s="50" t="str">
        <f>VLOOKUP(K18728,'Base -Receita-Despesa'!$B:$AS,1,FALSE)</f>
        <v>Pessoal</v>
      </c>
    </row>
    <row r="18729" spans="1:12" x14ac:dyDescent="0.3">
      <c r="A18729" s="82" t="str">
        <f t="shared" si="584"/>
        <v>2020</v>
      </c>
      <c r="B18729" s="260" t="s">
        <v>2228</v>
      </c>
      <c r="C18729" s="261" t="s">
        <v>138</v>
      </c>
      <c r="D18729" s="74" t="str">
        <f t="shared" si="585"/>
        <v>mai/2020</v>
      </c>
      <c r="E18729" s="264">
        <v>43966</v>
      </c>
      <c r="F18729" s="282" t="s">
        <v>5601</v>
      </c>
      <c r="G18729" s="282" t="s">
        <v>2229</v>
      </c>
      <c r="H18729" s="265" t="s">
        <v>5593</v>
      </c>
      <c r="I18729" s="265" t="s">
        <v>176</v>
      </c>
      <c r="J18729" s="265">
        <v>-183.1</v>
      </c>
      <c r="K18729" s="83" t="str">
        <f>IFERROR(IFERROR(VLOOKUP(I18729,'DE-PARA'!B:D,3,0),VLOOKUP(I18729,'DE-PARA'!C:D,2,0)),"NÃO ENCONTRADO")</f>
        <v>Pessoal</v>
      </c>
      <c r="L18729" s="50" t="str">
        <f>VLOOKUP(K18729,'Base -Receita-Despesa'!$B:$AS,1,FALSE)</f>
        <v>Pessoal</v>
      </c>
    </row>
    <row r="18730" spans="1:12" x14ac:dyDescent="0.3">
      <c r="A18730" s="82" t="str">
        <f t="shared" ref="A18730:A18793" si="586">IF(K18730="NÃO ENCONTRADO",0,RIGHT(D18730,4))</f>
        <v>2020</v>
      </c>
      <c r="B18730" s="260" t="s">
        <v>2228</v>
      </c>
      <c r="C18730" s="261" t="s">
        <v>138</v>
      </c>
      <c r="D18730" s="74" t="str">
        <f t="shared" si="585"/>
        <v>mai/2020</v>
      </c>
      <c r="E18730" s="264">
        <v>43966</v>
      </c>
      <c r="F18730" s="282" t="s">
        <v>5497</v>
      </c>
      <c r="G18730" s="282" t="s">
        <v>2229</v>
      </c>
      <c r="H18730" s="265" t="s">
        <v>5522</v>
      </c>
      <c r="I18730" s="265" t="s">
        <v>118</v>
      </c>
      <c r="J18730" s="266">
        <v>-5245.71</v>
      </c>
      <c r="K18730" s="83" t="str">
        <f>IFERROR(IFERROR(VLOOKUP(I18730,'DE-PARA'!B:D,3,0),VLOOKUP(I18730,'DE-PARA'!C:D,2,0)),"NÃO ENCONTRADO")</f>
        <v>Serviços</v>
      </c>
      <c r="L18730" s="50" t="str">
        <f>VLOOKUP(K18730,'Base -Receita-Despesa'!$B:$AS,1,FALSE)</f>
        <v>Serviços</v>
      </c>
    </row>
    <row r="18731" spans="1:12" x14ac:dyDescent="0.3">
      <c r="A18731" s="82" t="str">
        <f t="shared" si="586"/>
        <v>2020</v>
      </c>
      <c r="B18731" s="260" t="s">
        <v>2228</v>
      </c>
      <c r="C18731" s="261" t="s">
        <v>138</v>
      </c>
      <c r="D18731" s="74" t="str">
        <f t="shared" si="585"/>
        <v>mai/2020</v>
      </c>
      <c r="E18731" s="264">
        <v>43966</v>
      </c>
      <c r="F18731" s="282">
        <v>75294</v>
      </c>
      <c r="G18731" s="282" t="s">
        <v>2229</v>
      </c>
      <c r="H18731" s="265" t="s">
        <v>5602</v>
      </c>
      <c r="I18731" s="265" t="s">
        <v>2183</v>
      </c>
      <c r="J18731" s="266">
        <v>-4834.71</v>
      </c>
      <c r="K18731" s="83" t="str">
        <f>IFERROR(IFERROR(VLOOKUP(I18731,'DE-PARA'!B:D,3,0),VLOOKUP(I18731,'DE-PARA'!C:D,2,0)),"NÃO ENCONTRADO")</f>
        <v>Materiais</v>
      </c>
      <c r="L18731" s="50" t="str">
        <f>VLOOKUP(K18731,'Base -Receita-Despesa'!$B:$AS,1,FALSE)</f>
        <v>Materiais</v>
      </c>
    </row>
    <row r="18732" spans="1:12" x14ac:dyDescent="0.3">
      <c r="A18732" s="82" t="str">
        <f t="shared" si="586"/>
        <v>2020</v>
      </c>
      <c r="B18732" s="260" t="s">
        <v>2228</v>
      </c>
      <c r="C18732" s="261" t="s">
        <v>138</v>
      </c>
      <c r="D18732" s="74" t="str">
        <f t="shared" si="585"/>
        <v>mai/2020</v>
      </c>
      <c r="E18732" s="264">
        <v>43966</v>
      </c>
      <c r="F18732" s="282">
        <v>75295</v>
      </c>
      <c r="G18732" s="282" t="s">
        <v>2229</v>
      </c>
      <c r="H18732" s="265" t="s">
        <v>5602</v>
      </c>
      <c r="I18732" s="265" t="s">
        <v>2183</v>
      </c>
      <c r="J18732" s="265">
        <v>-170</v>
      </c>
      <c r="K18732" s="83" t="str">
        <f>IFERROR(IFERROR(VLOOKUP(I18732,'DE-PARA'!B:D,3,0),VLOOKUP(I18732,'DE-PARA'!C:D,2,0)),"NÃO ENCONTRADO")</f>
        <v>Materiais</v>
      </c>
      <c r="L18732" s="50" t="str">
        <f>VLOOKUP(K18732,'Base -Receita-Despesa'!$B:$AS,1,FALSE)</f>
        <v>Materiais</v>
      </c>
    </row>
    <row r="18733" spans="1:12" x14ac:dyDescent="0.3">
      <c r="A18733" s="82" t="str">
        <f t="shared" si="586"/>
        <v>2020</v>
      </c>
      <c r="B18733" s="260" t="s">
        <v>2228</v>
      </c>
      <c r="C18733" s="261" t="s">
        <v>138</v>
      </c>
      <c r="D18733" s="74" t="str">
        <f t="shared" si="585"/>
        <v>mai/2020</v>
      </c>
      <c r="E18733" s="264">
        <v>43966</v>
      </c>
      <c r="F18733" s="282">
        <v>119127</v>
      </c>
      <c r="G18733" s="282" t="s">
        <v>2229</v>
      </c>
      <c r="H18733" s="265" t="s">
        <v>5140</v>
      </c>
      <c r="I18733" s="265" t="s">
        <v>2192</v>
      </c>
      <c r="J18733" s="266">
        <v>-3460.01</v>
      </c>
      <c r="K18733" s="83" t="str">
        <f>IFERROR(IFERROR(VLOOKUP(I18733,'DE-PARA'!B:D,3,0),VLOOKUP(I18733,'DE-PARA'!C:D,2,0)),"NÃO ENCONTRADO")</f>
        <v>Materiais</v>
      </c>
      <c r="L18733" s="50" t="str">
        <f>VLOOKUP(K18733,'Base -Receita-Despesa'!$B:$AS,1,FALSE)</f>
        <v>Materiais</v>
      </c>
    </row>
    <row r="18734" spans="1:12" x14ac:dyDescent="0.3">
      <c r="A18734" s="82" t="str">
        <f t="shared" si="586"/>
        <v>2020</v>
      </c>
      <c r="B18734" s="260" t="s">
        <v>2228</v>
      </c>
      <c r="C18734" s="261" t="s">
        <v>138</v>
      </c>
      <c r="D18734" s="74" t="str">
        <f t="shared" si="585"/>
        <v>mai/2020</v>
      </c>
      <c r="E18734" s="264">
        <v>43966</v>
      </c>
      <c r="F18734" s="282">
        <v>116530</v>
      </c>
      <c r="G18734" s="282" t="s">
        <v>2229</v>
      </c>
      <c r="H18734" s="265" t="s">
        <v>528</v>
      </c>
      <c r="I18734" s="265" t="s">
        <v>2182</v>
      </c>
      <c r="J18734" s="266">
        <v>-2600</v>
      </c>
      <c r="K18734" s="83" t="str">
        <f>IFERROR(IFERROR(VLOOKUP(I18734,'DE-PARA'!B:D,3,0),VLOOKUP(I18734,'DE-PARA'!C:D,2,0)),"NÃO ENCONTRADO")</f>
        <v>Materiais</v>
      </c>
      <c r="L18734" s="50" t="str">
        <f>VLOOKUP(K18734,'Base -Receita-Despesa'!$B:$AS,1,FALSE)</f>
        <v>Materiais</v>
      </c>
    </row>
    <row r="18735" spans="1:12" x14ac:dyDescent="0.3">
      <c r="A18735" s="82" t="str">
        <f t="shared" si="586"/>
        <v>2020</v>
      </c>
      <c r="B18735" s="260" t="s">
        <v>2228</v>
      </c>
      <c r="C18735" s="261" t="s">
        <v>138</v>
      </c>
      <c r="D18735" s="74" t="str">
        <f t="shared" si="585"/>
        <v>mai/2020</v>
      </c>
      <c r="E18735" s="264">
        <v>43966</v>
      </c>
      <c r="F18735" s="282">
        <v>37433</v>
      </c>
      <c r="G18735" s="282" t="s">
        <v>2229</v>
      </c>
      <c r="H18735" s="265" t="s">
        <v>5172</v>
      </c>
      <c r="I18735" s="265" t="s">
        <v>2182</v>
      </c>
      <c r="J18735" s="266">
        <v>-2838.75</v>
      </c>
      <c r="K18735" s="83" t="str">
        <f>IFERROR(IFERROR(VLOOKUP(I18735,'DE-PARA'!B:D,3,0),VLOOKUP(I18735,'DE-PARA'!C:D,2,0)),"NÃO ENCONTRADO")</f>
        <v>Materiais</v>
      </c>
      <c r="L18735" s="50" t="str">
        <f>VLOOKUP(K18735,'Base -Receita-Despesa'!$B:$AS,1,FALSE)</f>
        <v>Materiais</v>
      </c>
    </row>
    <row r="18736" spans="1:12" x14ac:dyDescent="0.3">
      <c r="A18736" s="82" t="str">
        <f t="shared" si="586"/>
        <v>2020</v>
      </c>
      <c r="B18736" s="260" t="s">
        <v>2228</v>
      </c>
      <c r="C18736" s="261" t="s">
        <v>138</v>
      </c>
      <c r="D18736" s="74" t="str">
        <f t="shared" si="585"/>
        <v>mai/2020</v>
      </c>
      <c r="E18736" s="264">
        <v>43966</v>
      </c>
      <c r="F18736" s="282">
        <v>103483</v>
      </c>
      <c r="G18736" s="282" t="s">
        <v>2229</v>
      </c>
      <c r="H18736" s="265" t="s">
        <v>5501</v>
      </c>
      <c r="I18736" s="265" t="s">
        <v>2182</v>
      </c>
      <c r="J18736" s="266">
        <v>-1435</v>
      </c>
      <c r="K18736" s="83" t="str">
        <f>IFERROR(IFERROR(VLOOKUP(I18736,'DE-PARA'!B:D,3,0),VLOOKUP(I18736,'DE-PARA'!C:D,2,0)),"NÃO ENCONTRADO")</f>
        <v>Materiais</v>
      </c>
      <c r="L18736" s="50" t="str">
        <f>VLOOKUP(K18736,'Base -Receita-Despesa'!$B:$AS,1,FALSE)</f>
        <v>Materiais</v>
      </c>
    </row>
    <row r="18737" spans="1:12" x14ac:dyDescent="0.3">
      <c r="A18737" s="82" t="str">
        <f t="shared" si="586"/>
        <v>2020</v>
      </c>
      <c r="B18737" s="260" t="s">
        <v>2228</v>
      </c>
      <c r="C18737" s="261" t="s">
        <v>138</v>
      </c>
      <c r="D18737" s="74" t="str">
        <f t="shared" si="585"/>
        <v>mai/2020</v>
      </c>
      <c r="E18737" s="264">
        <v>43966</v>
      </c>
      <c r="F18737" s="282" t="s">
        <v>4423</v>
      </c>
      <c r="G18737" s="282" t="s">
        <v>2229</v>
      </c>
      <c r="H18737" s="265" t="s">
        <v>5603</v>
      </c>
      <c r="I18737" s="265" t="s">
        <v>540</v>
      </c>
      <c r="J18737" s="265">
        <v>-514.66999999999996</v>
      </c>
      <c r="K18737" s="83" t="str">
        <f>IFERROR(IFERROR(VLOOKUP(I18737,'DE-PARA'!B:D,3,0),VLOOKUP(I18737,'DE-PARA'!C:D,2,0)),"NÃO ENCONTRADO")</f>
        <v>Tributos, Taxas e Contribuições</v>
      </c>
      <c r="L18737" s="50" t="str">
        <f>VLOOKUP(K18737,'Base -Receita-Despesa'!$B:$AS,1,FALSE)</f>
        <v>Tributos, Taxas e Contribuições</v>
      </c>
    </row>
    <row r="18738" spans="1:12" x14ac:dyDescent="0.3">
      <c r="A18738" s="82" t="str">
        <f t="shared" si="586"/>
        <v>2020</v>
      </c>
      <c r="B18738" s="260" t="s">
        <v>2228</v>
      </c>
      <c r="C18738" s="261" t="s">
        <v>138</v>
      </c>
      <c r="D18738" s="74" t="str">
        <f t="shared" si="585"/>
        <v>mai/2020</v>
      </c>
      <c r="E18738" s="264">
        <v>43966</v>
      </c>
      <c r="F18738" s="282" t="s">
        <v>4423</v>
      </c>
      <c r="G18738" s="282" t="s">
        <v>2229</v>
      </c>
      <c r="H18738" s="265" t="s">
        <v>5603</v>
      </c>
      <c r="I18738" s="265" t="s">
        <v>540</v>
      </c>
      <c r="J18738" s="266">
        <v>-1140</v>
      </c>
      <c r="K18738" s="83" t="str">
        <f>IFERROR(IFERROR(VLOOKUP(I18738,'DE-PARA'!B:D,3,0),VLOOKUP(I18738,'DE-PARA'!C:D,2,0)),"NÃO ENCONTRADO")</f>
        <v>Tributos, Taxas e Contribuições</v>
      </c>
      <c r="L18738" s="50" t="str">
        <f>VLOOKUP(K18738,'Base -Receita-Despesa'!$B:$AS,1,FALSE)</f>
        <v>Tributos, Taxas e Contribuições</v>
      </c>
    </row>
    <row r="18739" spans="1:12" x14ac:dyDescent="0.3">
      <c r="A18739" s="82" t="str">
        <f t="shared" si="586"/>
        <v>2020</v>
      </c>
      <c r="B18739" s="260" t="s">
        <v>2228</v>
      </c>
      <c r="C18739" s="261" t="s">
        <v>138</v>
      </c>
      <c r="D18739" s="74" t="str">
        <f t="shared" si="585"/>
        <v>mai/2020</v>
      </c>
      <c r="E18739" s="264">
        <v>43966</v>
      </c>
      <c r="F18739" s="282">
        <v>332</v>
      </c>
      <c r="G18739" s="282" t="s">
        <v>2229</v>
      </c>
      <c r="H18739" s="265" t="s">
        <v>2357</v>
      </c>
      <c r="I18739" s="265" t="s">
        <v>164</v>
      </c>
      <c r="J18739" s="266">
        <v>-6600</v>
      </c>
      <c r="K18739" s="83" t="str">
        <f>IFERROR(IFERROR(VLOOKUP(I18739,'DE-PARA'!B:D,3,0),VLOOKUP(I18739,'DE-PARA'!C:D,2,0)),"NÃO ENCONTRADO")</f>
        <v>Concessionárias (água, luz e telefone)</v>
      </c>
      <c r="L18739" s="50" t="str">
        <f>VLOOKUP(K18739,'Base -Receita-Despesa'!$B:$AS,1,FALSE)</f>
        <v>Concessionárias (água, luz e telefone)</v>
      </c>
    </row>
    <row r="18740" spans="1:12" x14ac:dyDescent="0.3">
      <c r="A18740" s="82" t="str">
        <f t="shared" si="586"/>
        <v>2020</v>
      </c>
      <c r="B18740" s="260" t="s">
        <v>2228</v>
      </c>
      <c r="C18740" s="261" t="s">
        <v>138</v>
      </c>
      <c r="D18740" s="74" t="str">
        <f t="shared" si="585"/>
        <v>mai/2020</v>
      </c>
      <c r="E18740" s="264">
        <v>43966</v>
      </c>
      <c r="F18740" s="282">
        <v>1335</v>
      </c>
      <c r="G18740" s="282" t="s">
        <v>2229</v>
      </c>
      <c r="H18740" s="265" t="s">
        <v>5604</v>
      </c>
      <c r="I18740" s="265" t="s">
        <v>2182</v>
      </c>
      <c r="J18740" s="265">
        <v>-961.5</v>
      </c>
      <c r="K18740" s="83" t="str">
        <f>IFERROR(IFERROR(VLOOKUP(I18740,'DE-PARA'!B:D,3,0),VLOOKUP(I18740,'DE-PARA'!C:D,2,0)),"NÃO ENCONTRADO")</f>
        <v>Materiais</v>
      </c>
      <c r="L18740" s="50" t="str">
        <f>VLOOKUP(K18740,'Base -Receita-Despesa'!$B:$AS,1,FALSE)</f>
        <v>Materiais</v>
      </c>
    </row>
    <row r="18741" spans="1:12" x14ac:dyDescent="0.3">
      <c r="A18741" s="82" t="str">
        <f t="shared" si="586"/>
        <v>2020</v>
      </c>
      <c r="B18741" s="260" t="s">
        <v>2228</v>
      </c>
      <c r="C18741" s="261" t="s">
        <v>138</v>
      </c>
      <c r="D18741" s="74" t="str">
        <f t="shared" si="585"/>
        <v>mai/2020</v>
      </c>
      <c r="E18741" s="264">
        <v>43966</v>
      </c>
      <c r="F18741" s="282">
        <v>4234</v>
      </c>
      <c r="G18741" s="282" t="s">
        <v>2229</v>
      </c>
      <c r="H18741" s="265" t="s">
        <v>5362</v>
      </c>
      <c r="I18741" s="265" t="s">
        <v>2182</v>
      </c>
      <c r="J18741" s="265">
        <v>-240</v>
      </c>
      <c r="K18741" s="83" t="str">
        <f>IFERROR(IFERROR(VLOOKUP(I18741,'DE-PARA'!B:D,3,0),VLOOKUP(I18741,'DE-PARA'!C:D,2,0)),"NÃO ENCONTRADO")</f>
        <v>Materiais</v>
      </c>
      <c r="L18741" s="50" t="str">
        <f>VLOOKUP(K18741,'Base -Receita-Despesa'!$B:$AS,1,FALSE)</f>
        <v>Materiais</v>
      </c>
    </row>
    <row r="18742" spans="1:12" x14ac:dyDescent="0.3">
      <c r="A18742" s="82" t="str">
        <f t="shared" si="586"/>
        <v>2020</v>
      </c>
      <c r="B18742" s="260" t="s">
        <v>2228</v>
      </c>
      <c r="C18742" s="261" t="s">
        <v>138</v>
      </c>
      <c r="D18742" s="74" t="str">
        <f t="shared" si="585"/>
        <v>mai/2020</v>
      </c>
      <c r="E18742" s="264">
        <v>43966</v>
      </c>
      <c r="F18742" s="282">
        <v>43338</v>
      </c>
      <c r="G18742" s="282" t="s">
        <v>2229</v>
      </c>
      <c r="H18742" s="265" t="s">
        <v>5237</v>
      </c>
      <c r="I18742" s="265" t="s">
        <v>2182</v>
      </c>
      <c r="J18742" s="265">
        <v>-500</v>
      </c>
      <c r="K18742" s="83" t="str">
        <f>IFERROR(IFERROR(VLOOKUP(I18742,'DE-PARA'!B:D,3,0),VLOOKUP(I18742,'DE-PARA'!C:D,2,0)),"NÃO ENCONTRADO")</f>
        <v>Materiais</v>
      </c>
      <c r="L18742" s="50" t="str">
        <f>VLOOKUP(K18742,'Base -Receita-Despesa'!$B:$AS,1,FALSE)</f>
        <v>Materiais</v>
      </c>
    </row>
    <row r="18743" spans="1:12" x14ac:dyDescent="0.3">
      <c r="A18743" s="82" t="str">
        <f t="shared" si="586"/>
        <v>2020</v>
      </c>
      <c r="B18743" s="260" t="s">
        <v>2228</v>
      </c>
      <c r="C18743" s="261" t="s">
        <v>138</v>
      </c>
      <c r="D18743" s="74" t="str">
        <f t="shared" si="585"/>
        <v>mai/2020</v>
      </c>
      <c r="E18743" s="264">
        <v>43966</v>
      </c>
      <c r="F18743" s="282">
        <v>19640</v>
      </c>
      <c r="G18743" s="282" t="s">
        <v>2229</v>
      </c>
      <c r="H18743" s="265" t="s">
        <v>5152</v>
      </c>
      <c r="I18743" s="265" t="s">
        <v>618</v>
      </c>
      <c r="J18743" s="266">
        <v>-22214.959999999999</v>
      </c>
      <c r="K18743" s="83" t="str">
        <f>IFERROR(IFERROR(VLOOKUP(I18743,'DE-PARA'!B:D,3,0),VLOOKUP(I18743,'DE-PARA'!C:D,2,0)),"NÃO ENCONTRADO")</f>
        <v>Serviços</v>
      </c>
      <c r="L18743" s="50" t="str">
        <f>VLOOKUP(K18743,'Base -Receita-Despesa'!$B:$AS,1,FALSE)</f>
        <v>Serviços</v>
      </c>
    </row>
    <row r="18744" spans="1:12" x14ac:dyDescent="0.3">
      <c r="A18744" s="82" t="str">
        <f t="shared" si="586"/>
        <v>2020</v>
      </c>
      <c r="B18744" s="260" t="s">
        <v>2228</v>
      </c>
      <c r="C18744" s="261" t="s">
        <v>138</v>
      </c>
      <c r="D18744" s="74" t="str">
        <f t="shared" si="585"/>
        <v>mai/2020</v>
      </c>
      <c r="E18744" s="264">
        <v>43966</v>
      </c>
      <c r="F18744" s="282" t="s">
        <v>2326</v>
      </c>
      <c r="G18744" s="282" t="s">
        <v>2229</v>
      </c>
      <c r="H18744" s="265" t="s">
        <v>5605</v>
      </c>
      <c r="I18744" s="265" t="s">
        <v>2209</v>
      </c>
      <c r="J18744" s="265">
        <v>-439.84</v>
      </c>
      <c r="K18744" s="83" t="str">
        <f>IFERROR(IFERROR(VLOOKUP(I18744,'DE-PARA'!B:D,3,0),VLOOKUP(I18744,'DE-PARA'!C:D,2,0)),"NÃO ENCONTRADO")</f>
        <v>Despesas com Viagens</v>
      </c>
      <c r="L18744" s="50" t="str">
        <f>VLOOKUP(K18744,'Base -Receita-Despesa'!$B:$AS,1,FALSE)</f>
        <v>Despesas com Viagens</v>
      </c>
    </row>
    <row r="18745" spans="1:12" x14ac:dyDescent="0.3">
      <c r="A18745" s="82" t="str">
        <f t="shared" si="586"/>
        <v>2020</v>
      </c>
      <c r="B18745" s="260" t="s">
        <v>2228</v>
      </c>
      <c r="C18745" s="261" t="s">
        <v>138</v>
      </c>
      <c r="D18745" s="74" t="str">
        <f t="shared" si="585"/>
        <v>mai/2020</v>
      </c>
      <c r="E18745" s="264">
        <v>43966</v>
      </c>
      <c r="F18745" s="282">
        <v>17300</v>
      </c>
      <c r="G18745" s="282" t="s">
        <v>2229</v>
      </c>
      <c r="H18745" s="265" t="s">
        <v>4215</v>
      </c>
      <c r="I18745" s="265" t="s">
        <v>2181</v>
      </c>
      <c r="J18745" s="266">
        <v>-5022.5</v>
      </c>
      <c r="K18745" s="83" t="str">
        <f>IFERROR(IFERROR(VLOOKUP(I18745,'DE-PARA'!B:D,3,0),VLOOKUP(I18745,'DE-PARA'!C:D,2,0)),"NÃO ENCONTRADO")</f>
        <v>Materiais</v>
      </c>
      <c r="L18745" s="50" t="str">
        <f>VLOOKUP(K18745,'Base -Receita-Despesa'!$B:$AS,1,FALSE)</f>
        <v>Materiais</v>
      </c>
    </row>
    <row r="18746" spans="1:12" x14ac:dyDescent="0.3">
      <c r="A18746" s="82" t="str">
        <f t="shared" si="586"/>
        <v>2020</v>
      </c>
      <c r="B18746" s="260" t="s">
        <v>2228</v>
      </c>
      <c r="C18746" s="261" t="s">
        <v>138</v>
      </c>
      <c r="D18746" s="74" t="str">
        <f t="shared" si="585"/>
        <v>mai/2020</v>
      </c>
      <c r="E18746" s="264">
        <v>43966</v>
      </c>
      <c r="F18746" s="282">
        <v>1395</v>
      </c>
      <c r="G18746" s="282" t="s">
        <v>2229</v>
      </c>
      <c r="H18746" s="265" t="s">
        <v>5265</v>
      </c>
      <c r="I18746" s="265" t="s">
        <v>526</v>
      </c>
      <c r="J18746" s="266">
        <v>-22000</v>
      </c>
      <c r="K18746" s="83" t="str">
        <f>IFERROR(IFERROR(VLOOKUP(I18746,'DE-PARA'!B:D,3,0),VLOOKUP(I18746,'DE-PARA'!C:D,2,0)),"NÃO ENCONTRADO")</f>
        <v>Serviços</v>
      </c>
      <c r="L18746" s="50" t="str">
        <f>VLOOKUP(K18746,'Base -Receita-Despesa'!$B:$AS,1,FALSE)</f>
        <v>Serviços</v>
      </c>
    </row>
    <row r="18747" spans="1:12" x14ac:dyDescent="0.3">
      <c r="A18747" s="82" t="str">
        <f t="shared" si="586"/>
        <v>2020</v>
      </c>
      <c r="B18747" s="260" t="s">
        <v>2228</v>
      </c>
      <c r="C18747" s="261" t="s">
        <v>138</v>
      </c>
      <c r="D18747" s="74" t="str">
        <f t="shared" si="585"/>
        <v>mai/2020</v>
      </c>
      <c r="E18747" s="264">
        <v>43966</v>
      </c>
      <c r="F18747" s="282">
        <v>810</v>
      </c>
      <c r="G18747" s="282" t="s">
        <v>2229</v>
      </c>
      <c r="H18747" s="265" t="s">
        <v>4393</v>
      </c>
      <c r="I18747" s="265" t="s">
        <v>116</v>
      </c>
      <c r="J18747" s="266">
        <v>-1913.53</v>
      </c>
      <c r="K18747" s="83" t="str">
        <f>IFERROR(IFERROR(VLOOKUP(I18747,'DE-PARA'!B:D,3,0),VLOOKUP(I18747,'DE-PARA'!C:D,2,0)),"NÃO ENCONTRADO")</f>
        <v>Serviços</v>
      </c>
      <c r="L18747" s="50" t="str">
        <f>VLOOKUP(K18747,'Base -Receita-Despesa'!$B:$AS,1,FALSE)</f>
        <v>Serviços</v>
      </c>
    </row>
    <row r="18748" spans="1:12" x14ac:dyDescent="0.3">
      <c r="A18748" s="82" t="str">
        <f t="shared" si="586"/>
        <v>2020</v>
      </c>
      <c r="B18748" s="260" t="s">
        <v>2228</v>
      </c>
      <c r="C18748" s="261" t="s">
        <v>138</v>
      </c>
      <c r="D18748" s="74" t="str">
        <f t="shared" si="585"/>
        <v>mai/2020</v>
      </c>
      <c r="E18748" s="264">
        <v>43966</v>
      </c>
      <c r="F18748" s="282" t="s">
        <v>3376</v>
      </c>
      <c r="G18748" s="282" t="s">
        <v>2229</v>
      </c>
      <c r="H18748" s="265" t="s">
        <v>2264</v>
      </c>
      <c r="I18748" s="265" t="s">
        <v>130</v>
      </c>
      <c r="J18748" s="266">
        <v>-13366.68</v>
      </c>
      <c r="K18748" s="83" t="str">
        <f>IFERROR(IFERROR(VLOOKUP(I18748,'DE-PARA'!B:D,3,0),VLOOKUP(I18748,'DE-PARA'!C:D,2,0)),"NÃO ENCONTRADO")</f>
        <v>Rescisões Trabalhistas</v>
      </c>
      <c r="L18748" s="50" t="str">
        <f>VLOOKUP(K18748,'Base -Receita-Despesa'!$B:$AS,1,FALSE)</f>
        <v>Rescisões Trabalhistas</v>
      </c>
    </row>
    <row r="18749" spans="1:12" x14ac:dyDescent="0.3">
      <c r="A18749" s="82" t="str">
        <f t="shared" si="586"/>
        <v>2020</v>
      </c>
      <c r="B18749" s="260" t="s">
        <v>2228</v>
      </c>
      <c r="C18749" s="261" t="s">
        <v>138</v>
      </c>
      <c r="D18749" s="74" t="str">
        <f t="shared" si="585"/>
        <v>mai/2020</v>
      </c>
      <c r="E18749" s="264">
        <v>43966</v>
      </c>
      <c r="F18749" s="282" t="s">
        <v>4619</v>
      </c>
      <c r="G18749" s="282" t="s">
        <v>2229</v>
      </c>
      <c r="H18749" s="265" t="s">
        <v>5185</v>
      </c>
      <c r="I18749" s="265" t="s">
        <v>2170</v>
      </c>
      <c r="J18749" s="266">
        <v>-29432.43</v>
      </c>
      <c r="K18749" s="83" t="str">
        <f>IFERROR(IFERROR(VLOOKUP(I18749,'DE-PARA'!B:D,3,0),VLOOKUP(I18749,'DE-PARA'!C:D,2,0)),"NÃO ENCONTRADO")</f>
        <v>Reembolso de Rateios(-)</v>
      </c>
      <c r="L18749" s="50" t="str">
        <f>VLOOKUP(K18749,'Base -Receita-Despesa'!$B:$AS,1,FALSE)</f>
        <v>Reembolso de Rateios(-)</v>
      </c>
    </row>
    <row r="18750" spans="1:12" x14ac:dyDescent="0.3">
      <c r="A18750" s="82" t="str">
        <f t="shared" si="586"/>
        <v>2020</v>
      </c>
      <c r="B18750" s="260" t="s">
        <v>2228</v>
      </c>
      <c r="C18750" s="261" t="s">
        <v>138</v>
      </c>
      <c r="D18750" s="74" t="str">
        <f t="shared" si="585"/>
        <v>mai/2020</v>
      </c>
      <c r="E18750" s="264">
        <v>43966</v>
      </c>
      <c r="F18750" s="282">
        <v>829</v>
      </c>
      <c r="G18750" s="282" t="s">
        <v>2229</v>
      </c>
      <c r="H18750" s="265" t="s">
        <v>4393</v>
      </c>
      <c r="I18750" s="265" t="s">
        <v>116</v>
      </c>
      <c r="J18750" s="266">
        <v>-18248.490000000002</v>
      </c>
      <c r="K18750" s="83" t="str">
        <f>IFERROR(IFERROR(VLOOKUP(I18750,'DE-PARA'!B:D,3,0),VLOOKUP(I18750,'DE-PARA'!C:D,2,0)),"NÃO ENCONTRADO")</f>
        <v>Serviços</v>
      </c>
      <c r="L18750" s="50" t="str">
        <f>VLOOKUP(K18750,'Base -Receita-Despesa'!$B:$AS,1,FALSE)</f>
        <v>Serviços</v>
      </c>
    </row>
    <row r="18751" spans="1:12" x14ac:dyDescent="0.3">
      <c r="A18751" s="82" t="str">
        <f t="shared" si="586"/>
        <v>2020</v>
      </c>
      <c r="B18751" s="260" t="s">
        <v>2228</v>
      </c>
      <c r="C18751" s="261" t="s">
        <v>138</v>
      </c>
      <c r="D18751" s="74" t="str">
        <f t="shared" si="585"/>
        <v>mai/2020</v>
      </c>
      <c r="E18751" s="264">
        <v>43966</v>
      </c>
      <c r="F18751" s="282" t="s">
        <v>1261</v>
      </c>
      <c r="G18751" s="282" t="s">
        <v>2229</v>
      </c>
      <c r="H18751" s="265" t="s">
        <v>2250</v>
      </c>
      <c r="I18751" s="265" t="s">
        <v>135</v>
      </c>
      <c r="J18751" s="265">
        <v>-10</v>
      </c>
      <c r="K18751" s="83" t="str">
        <f>IFERROR(IFERROR(VLOOKUP(I18751,'DE-PARA'!B:D,3,0),VLOOKUP(I18751,'DE-PARA'!C:D,2,0)),"NÃO ENCONTRADO")</f>
        <v>Outras Saídas</v>
      </c>
      <c r="L18751" s="50" t="str">
        <f>VLOOKUP(K18751,'Base -Receita-Despesa'!$B:$AS,1,FALSE)</f>
        <v>Outras Saídas</v>
      </c>
    </row>
    <row r="18752" spans="1:12" x14ac:dyDescent="0.3">
      <c r="A18752" s="82" t="str">
        <f t="shared" si="586"/>
        <v>2020</v>
      </c>
      <c r="B18752" s="260" t="s">
        <v>2228</v>
      </c>
      <c r="C18752" s="261" t="s">
        <v>138</v>
      </c>
      <c r="D18752" s="74" t="str">
        <f t="shared" si="585"/>
        <v>mai/2020</v>
      </c>
      <c r="E18752" s="264">
        <v>43966</v>
      </c>
      <c r="F18752" s="282" t="s">
        <v>1261</v>
      </c>
      <c r="G18752" s="282" t="s">
        <v>2229</v>
      </c>
      <c r="H18752" s="265" t="s">
        <v>2250</v>
      </c>
      <c r="I18752" s="265" t="s">
        <v>135</v>
      </c>
      <c r="J18752" s="265">
        <v>-10</v>
      </c>
      <c r="K18752" s="83" t="str">
        <f>IFERROR(IFERROR(VLOOKUP(I18752,'DE-PARA'!B:D,3,0),VLOOKUP(I18752,'DE-PARA'!C:D,2,0)),"NÃO ENCONTRADO")</f>
        <v>Outras Saídas</v>
      </c>
      <c r="L18752" s="50" t="str">
        <f>VLOOKUP(K18752,'Base -Receita-Despesa'!$B:$AS,1,FALSE)</f>
        <v>Outras Saídas</v>
      </c>
    </row>
    <row r="18753" spans="1:12" x14ac:dyDescent="0.3">
      <c r="A18753" s="82" t="str">
        <f t="shared" si="586"/>
        <v>2020</v>
      </c>
      <c r="B18753" s="260" t="s">
        <v>2228</v>
      </c>
      <c r="C18753" s="261" t="s">
        <v>138</v>
      </c>
      <c r="D18753" s="74" t="str">
        <f t="shared" si="585"/>
        <v>mai/2020</v>
      </c>
      <c r="E18753" s="264">
        <v>43966</v>
      </c>
      <c r="F18753" s="282" t="s">
        <v>1261</v>
      </c>
      <c r="G18753" s="282" t="s">
        <v>2229</v>
      </c>
      <c r="H18753" s="265" t="s">
        <v>2250</v>
      </c>
      <c r="I18753" s="265" t="s">
        <v>135</v>
      </c>
      <c r="J18753" s="265">
        <v>-10</v>
      </c>
      <c r="K18753" s="83" t="str">
        <f>IFERROR(IFERROR(VLOOKUP(I18753,'DE-PARA'!B:D,3,0),VLOOKUP(I18753,'DE-PARA'!C:D,2,0)),"NÃO ENCONTRADO")</f>
        <v>Outras Saídas</v>
      </c>
      <c r="L18753" s="50" t="str">
        <f>VLOOKUP(K18753,'Base -Receita-Despesa'!$B:$AS,1,FALSE)</f>
        <v>Outras Saídas</v>
      </c>
    </row>
    <row r="18754" spans="1:12" x14ac:dyDescent="0.3">
      <c r="A18754" s="82" t="str">
        <f t="shared" si="586"/>
        <v>2020</v>
      </c>
      <c r="B18754" s="260" t="s">
        <v>2228</v>
      </c>
      <c r="C18754" s="261" t="s">
        <v>138</v>
      </c>
      <c r="D18754" s="74" t="str">
        <f t="shared" si="585"/>
        <v>mai/2020</v>
      </c>
      <c r="E18754" s="264">
        <v>43966</v>
      </c>
      <c r="F18754" s="282" t="s">
        <v>1261</v>
      </c>
      <c r="G18754" s="282" t="s">
        <v>2229</v>
      </c>
      <c r="H18754" s="265" t="s">
        <v>2250</v>
      </c>
      <c r="I18754" s="265" t="s">
        <v>135</v>
      </c>
      <c r="J18754" s="265">
        <v>-10</v>
      </c>
      <c r="K18754" s="83" t="str">
        <f>IFERROR(IFERROR(VLOOKUP(I18754,'DE-PARA'!B:D,3,0),VLOOKUP(I18754,'DE-PARA'!C:D,2,0)),"NÃO ENCONTRADO")</f>
        <v>Outras Saídas</v>
      </c>
      <c r="L18754" s="50" t="str">
        <f>VLOOKUP(K18754,'Base -Receita-Despesa'!$B:$AS,1,FALSE)</f>
        <v>Outras Saídas</v>
      </c>
    </row>
    <row r="18755" spans="1:12" x14ac:dyDescent="0.3">
      <c r="A18755" s="82" t="str">
        <f t="shared" si="586"/>
        <v>2020</v>
      </c>
      <c r="B18755" s="260" t="s">
        <v>2228</v>
      </c>
      <c r="C18755" s="261" t="s">
        <v>138</v>
      </c>
      <c r="D18755" s="74" t="str">
        <f t="shared" si="585"/>
        <v>mai/2020</v>
      </c>
      <c r="E18755" s="264">
        <v>43966</v>
      </c>
      <c r="F18755" s="282" t="s">
        <v>1261</v>
      </c>
      <c r="G18755" s="282" t="s">
        <v>2229</v>
      </c>
      <c r="H18755" s="265" t="s">
        <v>2250</v>
      </c>
      <c r="I18755" s="265" t="s">
        <v>135</v>
      </c>
      <c r="J18755" s="265">
        <v>-10</v>
      </c>
      <c r="K18755" s="83" t="str">
        <f>IFERROR(IFERROR(VLOOKUP(I18755,'DE-PARA'!B:D,3,0),VLOOKUP(I18755,'DE-PARA'!C:D,2,0)),"NÃO ENCONTRADO")</f>
        <v>Outras Saídas</v>
      </c>
      <c r="L18755" s="50" t="str">
        <f>VLOOKUP(K18755,'Base -Receita-Despesa'!$B:$AS,1,FALSE)</f>
        <v>Outras Saídas</v>
      </c>
    </row>
    <row r="18756" spans="1:12" x14ac:dyDescent="0.3">
      <c r="A18756" s="82" t="str">
        <f t="shared" si="586"/>
        <v>2020</v>
      </c>
      <c r="B18756" s="260" t="s">
        <v>2228</v>
      </c>
      <c r="C18756" s="261" t="s">
        <v>138</v>
      </c>
      <c r="D18756" s="74" t="str">
        <f t="shared" ref="D18756:D18819" si="587">TEXT(E18756,"mmm/aaaa")</f>
        <v>mai/2020</v>
      </c>
      <c r="E18756" s="264">
        <v>43966</v>
      </c>
      <c r="F18756" s="282" t="s">
        <v>1261</v>
      </c>
      <c r="G18756" s="282" t="s">
        <v>2229</v>
      </c>
      <c r="H18756" s="265" t="s">
        <v>2250</v>
      </c>
      <c r="I18756" s="265" t="s">
        <v>135</v>
      </c>
      <c r="J18756" s="265">
        <v>-10</v>
      </c>
      <c r="K18756" s="83" t="str">
        <f>IFERROR(IFERROR(VLOOKUP(I18756,'DE-PARA'!B:D,3,0),VLOOKUP(I18756,'DE-PARA'!C:D,2,0)),"NÃO ENCONTRADO")</f>
        <v>Outras Saídas</v>
      </c>
      <c r="L18756" s="50" t="str">
        <f>VLOOKUP(K18756,'Base -Receita-Despesa'!$B:$AS,1,FALSE)</f>
        <v>Outras Saídas</v>
      </c>
    </row>
    <row r="18757" spans="1:12" x14ac:dyDescent="0.3">
      <c r="A18757" s="82" t="str">
        <f t="shared" si="586"/>
        <v>2020</v>
      </c>
      <c r="B18757" s="260" t="s">
        <v>2228</v>
      </c>
      <c r="C18757" s="261" t="s">
        <v>138</v>
      </c>
      <c r="D18757" s="74" t="str">
        <f t="shared" si="587"/>
        <v>mai/2020</v>
      </c>
      <c r="E18757" s="264">
        <v>43966</v>
      </c>
      <c r="F18757" s="282" t="s">
        <v>1261</v>
      </c>
      <c r="G18757" s="282" t="s">
        <v>2229</v>
      </c>
      <c r="H18757" s="265" t="s">
        <v>2250</v>
      </c>
      <c r="I18757" s="265" t="s">
        <v>135</v>
      </c>
      <c r="J18757" s="265">
        <v>-10</v>
      </c>
      <c r="K18757" s="83" t="str">
        <f>IFERROR(IFERROR(VLOOKUP(I18757,'DE-PARA'!B:D,3,0),VLOOKUP(I18757,'DE-PARA'!C:D,2,0)),"NÃO ENCONTRADO")</f>
        <v>Outras Saídas</v>
      </c>
      <c r="L18757" s="50" t="str">
        <f>VLOOKUP(K18757,'Base -Receita-Despesa'!$B:$AS,1,FALSE)</f>
        <v>Outras Saídas</v>
      </c>
    </row>
    <row r="18758" spans="1:12" x14ac:dyDescent="0.3">
      <c r="A18758" s="82" t="str">
        <f t="shared" si="586"/>
        <v>2020</v>
      </c>
      <c r="B18758" s="260" t="s">
        <v>2228</v>
      </c>
      <c r="C18758" s="261" t="s">
        <v>138</v>
      </c>
      <c r="D18758" s="74" t="str">
        <f t="shared" si="587"/>
        <v>mai/2020</v>
      </c>
      <c r="E18758" s="264">
        <v>43966</v>
      </c>
      <c r="F18758" s="282" t="s">
        <v>1261</v>
      </c>
      <c r="G18758" s="282" t="s">
        <v>2229</v>
      </c>
      <c r="H18758" s="265" t="s">
        <v>2250</v>
      </c>
      <c r="I18758" s="265" t="s">
        <v>135</v>
      </c>
      <c r="J18758" s="265">
        <v>-10</v>
      </c>
      <c r="K18758" s="83" t="str">
        <f>IFERROR(IFERROR(VLOOKUP(I18758,'DE-PARA'!B:D,3,0),VLOOKUP(I18758,'DE-PARA'!C:D,2,0)),"NÃO ENCONTRADO")</f>
        <v>Outras Saídas</v>
      </c>
      <c r="L18758" s="50" t="str">
        <f>VLOOKUP(K18758,'Base -Receita-Despesa'!$B:$AS,1,FALSE)</f>
        <v>Outras Saídas</v>
      </c>
    </row>
    <row r="18759" spans="1:12" x14ac:dyDescent="0.3">
      <c r="A18759" s="82" t="str">
        <f t="shared" si="586"/>
        <v>2020</v>
      </c>
      <c r="B18759" s="260" t="s">
        <v>2228</v>
      </c>
      <c r="C18759" s="261" t="s">
        <v>138</v>
      </c>
      <c r="D18759" s="74" t="str">
        <f t="shared" si="587"/>
        <v>mai/2020</v>
      </c>
      <c r="E18759" s="264">
        <v>43966</v>
      </c>
      <c r="F18759" s="282" t="s">
        <v>1261</v>
      </c>
      <c r="G18759" s="282" t="s">
        <v>2229</v>
      </c>
      <c r="H18759" s="265" t="s">
        <v>2250</v>
      </c>
      <c r="I18759" s="265" t="s">
        <v>135</v>
      </c>
      <c r="J18759" s="265">
        <v>-49.5</v>
      </c>
      <c r="K18759" s="83" t="str">
        <f>IFERROR(IFERROR(VLOOKUP(I18759,'DE-PARA'!B:D,3,0),VLOOKUP(I18759,'DE-PARA'!C:D,2,0)),"NÃO ENCONTRADO")</f>
        <v>Outras Saídas</v>
      </c>
      <c r="L18759" s="50" t="str">
        <f>VLOOKUP(K18759,'Base -Receita-Despesa'!$B:$AS,1,FALSE)</f>
        <v>Outras Saídas</v>
      </c>
    </row>
    <row r="18760" spans="1:12" x14ac:dyDescent="0.3">
      <c r="A18760" s="82" t="str">
        <f t="shared" si="586"/>
        <v>2020</v>
      </c>
      <c r="B18760" s="260" t="s">
        <v>2228</v>
      </c>
      <c r="C18760" s="261" t="s">
        <v>138</v>
      </c>
      <c r="D18760" s="74" t="str">
        <f t="shared" si="587"/>
        <v>mai/2020</v>
      </c>
      <c r="E18760" s="264">
        <v>43966</v>
      </c>
      <c r="F18760" s="282" t="s">
        <v>1070</v>
      </c>
      <c r="G18760" s="282" t="s">
        <v>2229</v>
      </c>
      <c r="H18760" s="265" t="s">
        <v>1071</v>
      </c>
      <c r="I18760" s="265" t="s">
        <v>2237</v>
      </c>
      <c r="J18760" s="266">
        <v>146988.69</v>
      </c>
      <c r="K18760" s="83" t="str">
        <f>IFERROR(IFERROR(VLOOKUP(I18760,'DE-PARA'!B:D,3,0),VLOOKUP(I18760,'DE-PARA'!C:D,2,0)),"NÃO ENCONTRADO")</f>
        <v>Entrada Conta Aplicação (+)</v>
      </c>
      <c r="L18760" s="50" t="str">
        <f>VLOOKUP(K18760,'Base -Receita-Despesa'!$B:$AS,1,FALSE)</f>
        <v>ENTRADA CONTA APLICAÇÃO (+)</v>
      </c>
    </row>
    <row r="18761" spans="1:12" x14ac:dyDescent="0.3">
      <c r="A18761" s="82" t="str">
        <f t="shared" si="586"/>
        <v>2020</v>
      </c>
      <c r="B18761" s="260" t="s">
        <v>2228</v>
      </c>
      <c r="C18761" s="261" t="s">
        <v>138</v>
      </c>
      <c r="D18761" s="74" t="str">
        <f t="shared" si="587"/>
        <v>mai/2020</v>
      </c>
      <c r="E18761" s="264">
        <v>43969</v>
      </c>
      <c r="F18761" s="282">
        <v>59139</v>
      </c>
      <c r="G18761" s="282" t="s">
        <v>2229</v>
      </c>
      <c r="H18761" s="265" t="s">
        <v>4514</v>
      </c>
      <c r="I18761" s="265" t="s">
        <v>2182</v>
      </c>
      <c r="J18761" s="265">
        <v>-520</v>
      </c>
      <c r="K18761" s="83" t="str">
        <f>IFERROR(IFERROR(VLOOKUP(I18761,'DE-PARA'!B:D,3,0),VLOOKUP(I18761,'DE-PARA'!C:D,2,0)),"NÃO ENCONTRADO")</f>
        <v>Materiais</v>
      </c>
      <c r="L18761" s="50" t="str">
        <f>VLOOKUP(K18761,'Base -Receita-Despesa'!$B:$AS,1,FALSE)</f>
        <v>Materiais</v>
      </c>
    </row>
    <row r="18762" spans="1:12" x14ac:dyDescent="0.3">
      <c r="A18762" s="82" t="str">
        <f t="shared" si="586"/>
        <v>2020</v>
      </c>
      <c r="B18762" s="260" t="s">
        <v>2228</v>
      </c>
      <c r="C18762" s="261" t="s">
        <v>138</v>
      </c>
      <c r="D18762" s="74" t="str">
        <f t="shared" si="587"/>
        <v>mai/2020</v>
      </c>
      <c r="E18762" s="264">
        <v>43969</v>
      </c>
      <c r="F18762" s="282">
        <v>37464</v>
      </c>
      <c r="G18762" s="282" t="s">
        <v>2229</v>
      </c>
      <c r="H18762" s="265" t="s">
        <v>5172</v>
      </c>
      <c r="I18762" s="265" t="s">
        <v>2182</v>
      </c>
      <c r="J18762" s="266">
        <v>-1323</v>
      </c>
      <c r="K18762" s="83" t="str">
        <f>IFERROR(IFERROR(VLOOKUP(I18762,'DE-PARA'!B:D,3,0),VLOOKUP(I18762,'DE-PARA'!C:D,2,0)),"NÃO ENCONTRADO")</f>
        <v>Materiais</v>
      </c>
      <c r="L18762" s="50" t="str">
        <f>VLOOKUP(K18762,'Base -Receita-Despesa'!$B:$AS,1,FALSE)</f>
        <v>Materiais</v>
      </c>
    </row>
    <row r="18763" spans="1:12" x14ac:dyDescent="0.3">
      <c r="A18763" s="82" t="str">
        <f t="shared" si="586"/>
        <v>2020</v>
      </c>
      <c r="B18763" s="260" t="s">
        <v>2228</v>
      </c>
      <c r="C18763" s="261" t="s">
        <v>138</v>
      </c>
      <c r="D18763" s="74" t="str">
        <f t="shared" si="587"/>
        <v>mai/2020</v>
      </c>
      <c r="E18763" s="264">
        <v>43969</v>
      </c>
      <c r="F18763" s="282">
        <v>1195678</v>
      </c>
      <c r="G18763" s="282" t="s">
        <v>2229</v>
      </c>
      <c r="H18763" s="265" t="s">
        <v>5153</v>
      </c>
      <c r="I18763" s="265" t="s">
        <v>2182</v>
      </c>
      <c r="J18763" s="266">
        <v>-1822.09</v>
      </c>
      <c r="K18763" s="83" t="str">
        <f>IFERROR(IFERROR(VLOOKUP(I18763,'DE-PARA'!B:D,3,0),VLOOKUP(I18763,'DE-PARA'!C:D,2,0)),"NÃO ENCONTRADO")</f>
        <v>Materiais</v>
      </c>
      <c r="L18763" s="50" t="str">
        <f>VLOOKUP(K18763,'Base -Receita-Despesa'!$B:$AS,1,FALSE)</f>
        <v>Materiais</v>
      </c>
    </row>
    <row r="18764" spans="1:12" x14ac:dyDescent="0.3">
      <c r="A18764" s="82" t="str">
        <f t="shared" si="586"/>
        <v>2020</v>
      </c>
      <c r="B18764" s="260" t="s">
        <v>2228</v>
      </c>
      <c r="C18764" s="261" t="s">
        <v>138</v>
      </c>
      <c r="D18764" s="74" t="str">
        <f t="shared" si="587"/>
        <v>mai/2020</v>
      </c>
      <c r="E18764" s="264">
        <v>43969</v>
      </c>
      <c r="F18764" s="282">
        <v>1207567</v>
      </c>
      <c r="G18764" s="282" t="s">
        <v>2229</v>
      </c>
      <c r="H18764" s="265" t="s">
        <v>5153</v>
      </c>
      <c r="I18764" s="265" t="s">
        <v>2182</v>
      </c>
      <c r="J18764" s="266">
        <v>-2568.6799999999998</v>
      </c>
      <c r="K18764" s="83" t="str">
        <f>IFERROR(IFERROR(VLOOKUP(I18764,'DE-PARA'!B:D,3,0),VLOOKUP(I18764,'DE-PARA'!C:D,2,0)),"NÃO ENCONTRADO")</f>
        <v>Materiais</v>
      </c>
      <c r="L18764" s="50" t="str">
        <f>VLOOKUP(K18764,'Base -Receita-Despesa'!$B:$AS,1,FALSE)</f>
        <v>Materiais</v>
      </c>
    </row>
    <row r="18765" spans="1:12" x14ac:dyDescent="0.3">
      <c r="A18765" s="82" t="str">
        <f t="shared" si="586"/>
        <v>2020</v>
      </c>
      <c r="B18765" s="260" t="s">
        <v>2228</v>
      </c>
      <c r="C18765" s="261" t="s">
        <v>138</v>
      </c>
      <c r="D18765" s="74" t="str">
        <f t="shared" si="587"/>
        <v>mai/2020</v>
      </c>
      <c r="E18765" s="264">
        <v>43969</v>
      </c>
      <c r="F18765" s="282">
        <v>381846</v>
      </c>
      <c r="G18765" s="282" t="s">
        <v>2229</v>
      </c>
      <c r="H18765" s="265" t="s">
        <v>4707</v>
      </c>
      <c r="I18765" s="265" t="s">
        <v>2190</v>
      </c>
      <c r="J18765" s="265">
        <v>-245</v>
      </c>
      <c r="K18765" s="83" t="str">
        <f>IFERROR(IFERROR(VLOOKUP(I18765,'DE-PARA'!B:D,3,0),VLOOKUP(I18765,'DE-PARA'!C:D,2,0)),"NÃO ENCONTRADO")</f>
        <v>Materiais</v>
      </c>
      <c r="L18765" s="50" t="str">
        <f>VLOOKUP(K18765,'Base -Receita-Despesa'!$B:$AS,1,FALSE)</f>
        <v>Materiais</v>
      </c>
    </row>
    <row r="18766" spans="1:12" x14ac:dyDescent="0.3">
      <c r="A18766" s="82" t="str">
        <f t="shared" si="586"/>
        <v>2020</v>
      </c>
      <c r="B18766" s="260" t="s">
        <v>2228</v>
      </c>
      <c r="C18766" s="261" t="s">
        <v>138</v>
      </c>
      <c r="D18766" s="74" t="str">
        <f t="shared" si="587"/>
        <v>mai/2020</v>
      </c>
      <c r="E18766" s="264">
        <v>43969</v>
      </c>
      <c r="F18766" s="282">
        <v>4208</v>
      </c>
      <c r="G18766" s="282" t="s">
        <v>2229</v>
      </c>
      <c r="H18766" s="265" t="s">
        <v>5227</v>
      </c>
      <c r="I18766" s="265" t="s">
        <v>2181</v>
      </c>
      <c r="J18766" s="266">
        <v>-1890</v>
      </c>
      <c r="K18766" s="83" t="str">
        <f>IFERROR(IFERROR(VLOOKUP(I18766,'DE-PARA'!B:D,3,0),VLOOKUP(I18766,'DE-PARA'!C:D,2,0)),"NÃO ENCONTRADO")</f>
        <v>Materiais</v>
      </c>
      <c r="L18766" s="50" t="str">
        <f>VLOOKUP(K18766,'Base -Receita-Despesa'!$B:$AS,1,FALSE)</f>
        <v>Materiais</v>
      </c>
    </row>
    <row r="18767" spans="1:12" x14ac:dyDescent="0.3">
      <c r="A18767" s="82" t="str">
        <f t="shared" si="586"/>
        <v>2020</v>
      </c>
      <c r="B18767" s="260" t="s">
        <v>2228</v>
      </c>
      <c r="C18767" s="261" t="s">
        <v>138</v>
      </c>
      <c r="D18767" s="74" t="str">
        <f t="shared" si="587"/>
        <v>mai/2020</v>
      </c>
      <c r="E18767" s="264">
        <v>43969</v>
      </c>
      <c r="F18767" s="282">
        <v>116912</v>
      </c>
      <c r="G18767" s="282" t="s">
        <v>2229</v>
      </c>
      <c r="H18767" s="265" t="s">
        <v>528</v>
      </c>
      <c r="I18767" s="265" t="s">
        <v>2181</v>
      </c>
      <c r="J18767" s="265">
        <v>-800</v>
      </c>
      <c r="K18767" s="83" t="str">
        <f>IFERROR(IFERROR(VLOOKUP(I18767,'DE-PARA'!B:D,3,0),VLOOKUP(I18767,'DE-PARA'!C:D,2,0)),"NÃO ENCONTRADO")</f>
        <v>Materiais</v>
      </c>
      <c r="L18767" s="50" t="str">
        <f>VLOOKUP(K18767,'Base -Receita-Despesa'!$B:$AS,1,FALSE)</f>
        <v>Materiais</v>
      </c>
    </row>
    <row r="18768" spans="1:12" x14ac:dyDescent="0.3">
      <c r="A18768" s="82" t="str">
        <f t="shared" si="586"/>
        <v>2020</v>
      </c>
      <c r="B18768" s="260" t="s">
        <v>2228</v>
      </c>
      <c r="C18768" s="261" t="s">
        <v>138</v>
      </c>
      <c r="D18768" s="74" t="str">
        <f t="shared" si="587"/>
        <v>mai/2020</v>
      </c>
      <c r="E18768" s="264">
        <v>43969</v>
      </c>
      <c r="F18768" s="282">
        <v>116799</v>
      </c>
      <c r="G18768" s="282" t="s">
        <v>2229</v>
      </c>
      <c r="H18768" s="265" t="s">
        <v>528</v>
      </c>
      <c r="I18768" s="265" t="s">
        <v>2182</v>
      </c>
      <c r="J18768" s="266">
        <v>-4802</v>
      </c>
      <c r="K18768" s="83" t="str">
        <f>IFERROR(IFERROR(VLOOKUP(I18768,'DE-PARA'!B:D,3,0),VLOOKUP(I18768,'DE-PARA'!C:D,2,0)),"NÃO ENCONTRADO")</f>
        <v>Materiais</v>
      </c>
      <c r="L18768" s="50" t="str">
        <f>VLOOKUP(K18768,'Base -Receita-Despesa'!$B:$AS,1,FALSE)</f>
        <v>Materiais</v>
      </c>
    </row>
    <row r="18769" spans="1:12" x14ac:dyDescent="0.3">
      <c r="A18769" s="82" t="str">
        <f t="shared" si="586"/>
        <v>2020</v>
      </c>
      <c r="B18769" s="260" t="s">
        <v>2228</v>
      </c>
      <c r="C18769" s="261" t="s">
        <v>138</v>
      </c>
      <c r="D18769" s="74" t="str">
        <f t="shared" si="587"/>
        <v>mai/2020</v>
      </c>
      <c r="E18769" s="264">
        <v>43969</v>
      </c>
      <c r="F18769" s="282">
        <v>116572</v>
      </c>
      <c r="G18769" s="282" t="s">
        <v>2229</v>
      </c>
      <c r="H18769" s="265" t="s">
        <v>528</v>
      </c>
      <c r="I18769" s="265" t="s">
        <v>2181</v>
      </c>
      <c r="J18769" s="266">
        <v>-1084.56</v>
      </c>
      <c r="K18769" s="83" t="str">
        <f>IFERROR(IFERROR(VLOOKUP(I18769,'DE-PARA'!B:D,3,0),VLOOKUP(I18769,'DE-PARA'!C:D,2,0)),"NÃO ENCONTRADO")</f>
        <v>Materiais</v>
      </c>
      <c r="L18769" s="50" t="str">
        <f>VLOOKUP(K18769,'Base -Receita-Despesa'!$B:$AS,1,FALSE)</f>
        <v>Materiais</v>
      </c>
    </row>
    <row r="18770" spans="1:12" x14ac:dyDescent="0.3">
      <c r="A18770" s="82" t="str">
        <f t="shared" si="586"/>
        <v>2020</v>
      </c>
      <c r="B18770" s="260" t="s">
        <v>2228</v>
      </c>
      <c r="C18770" s="261" t="s">
        <v>138</v>
      </c>
      <c r="D18770" s="74" t="str">
        <f t="shared" si="587"/>
        <v>mai/2020</v>
      </c>
      <c r="E18770" s="264">
        <v>43969</v>
      </c>
      <c r="F18770" s="282">
        <v>116756</v>
      </c>
      <c r="G18770" s="282" t="s">
        <v>2229</v>
      </c>
      <c r="H18770" s="265" t="s">
        <v>528</v>
      </c>
      <c r="I18770" s="265" t="s">
        <v>2182</v>
      </c>
      <c r="J18770" s="265">
        <v>-352.08</v>
      </c>
      <c r="K18770" s="83" t="str">
        <f>IFERROR(IFERROR(VLOOKUP(I18770,'DE-PARA'!B:D,3,0),VLOOKUP(I18770,'DE-PARA'!C:D,2,0)),"NÃO ENCONTRADO")</f>
        <v>Materiais</v>
      </c>
      <c r="L18770" s="50" t="str">
        <f>VLOOKUP(K18770,'Base -Receita-Despesa'!$B:$AS,1,FALSE)</f>
        <v>Materiais</v>
      </c>
    </row>
    <row r="18771" spans="1:12" x14ac:dyDescent="0.3">
      <c r="A18771" s="82" t="str">
        <f t="shared" si="586"/>
        <v>2020</v>
      </c>
      <c r="B18771" s="260" t="s">
        <v>2228</v>
      </c>
      <c r="C18771" s="261" t="s">
        <v>138</v>
      </c>
      <c r="D18771" s="74" t="str">
        <f t="shared" si="587"/>
        <v>mai/2020</v>
      </c>
      <c r="E18771" s="264">
        <v>43969</v>
      </c>
      <c r="F18771" s="282">
        <v>1096</v>
      </c>
      <c r="G18771" s="282" t="s">
        <v>2229</v>
      </c>
      <c r="H18771" s="265" t="s">
        <v>5606</v>
      </c>
      <c r="I18771" s="265" t="s">
        <v>2194</v>
      </c>
      <c r="J18771" s="265">
        <v>-582.84</v>
      </c>
      <c r="K18771" s="83" t="str">
        <f>IFERROR(IFERROR(VLOOKUP(I18771,'DE-PARA'!B:D,3,0),VLOOKUP(I18771,'DE-PARA'!C:D,2,0)),"NÃO ENCONTRADO")</f>
        <v>Materiais</v>
      </c>
      <c r="L18771" s="50" t="str">
        <f>VLOOKUP(K18771,'Base -Receita-Despesa'!$B:$AS,1,FALSE)</f>
        <v>Materiais</v>
      </c>
    </row>
    <row r="18772" spans="1:12" x14ac:dyDescent="0.3">
      <c r="A18772" s="82" t="str">
        <f t="shared" si="586"/>
        <v>2020</v>
      </c>
      <c r="B18772" s="260" t="s">
        <v>2228</v>
      </c>
      <c r="C18772" s="261" t="s">
        <v>138</v>
      </c>
      <c r="D18772" s="74" t="str">
        <f t="shared" si="587"/>
        <v>mai/2020</v>
      </c>
      <c r="E18772" s="264">
        <v>43969</v>
      </c>
      <c r="F18772" s="282">
        <v>1313</v>
      </c>
      <c r="G18772" s="282" t="s">
        <v>2229</v>
      </c>
      <c r="H18772" s="265" t="s">
        <v>3467</v>
      </c>
      <c r="I18772" s="265" t="s">
        <v>2182</v>
      </c>
      <c r="J18772" s="265">
        <v>-172.25</v>
      </c>
      <c r="K18772" s="83" t="str">
        <f>IFERROR(IFERROR(VLOOKUP(I18772,'DE-PARA'!B:D,3,0),VLOOKUP(I18772,'DE-PARA'!C:D,2,0)),"NÃO ENCONTRADO")</f>
        <v>Materiais</v>
      </c>
      <c r="L18772" s="50" t="str">
        <f>VLOOKUP(K18772,'Base -Receita-Despesa'!$B:$AS,1,FALSE)</f>
        <v>Materiais</v>
      </c>
    </row>
    <row r="18773" spans="1:12" x14ac:dyDescent="0.3">
      <c r="A18773" s="82" t="str">
        <f t="shared" si="586"/>
        <v>2020</v>
      </c>
      <c r="B18773" s="260" t="s">
        <v>2228</v>
      </c>
      <c r="C18773" s="261" t="s">
        <v>138</v>
      </c>
      <c r="D18773" s="74" t="str">
        <f t="shared" si="587"/>
        <v>mai/2020</v>
      </c>
      <c r="E18773" s="264">
        <v>43969</v>
      </c>
      <c r="F18773" s="282">
        <v>3808221202</v>
      </c>
      <c r="G18773" s="282" t="s">
        <v>2229</v>
      </c>
      <c r="H18773" s="265" t="s">
        <v>2470</v>
      </c>
      <c r="I18773" s="265" t="s">
        <v>151</v>
      </c>
      <c r="J18773" s="266">
        <v>-1174.74</v>
      </c>
      <c r="K18773" s="83" t="str">
        <f>IFERROR(IFERROR(VLOOKUP(I18773,'DE-PARA'!B:D,3,0),VLOOKUP(I18773,'DE-PARA'!C:D,2,0)),"NÃO ENCONTRADO")</f>
        <v>Concessionárias (água, luz e telefone)</v>
      </c>
      <c r="L18773" s="50" t="str">
        <f>VLOOKUP(K18773,'Base -Receita-Despesa'!$B:$AS,1,FALSE)</f>
        <v>Concessionárias (água, luz e telefone)</v>
      </c>
    </row>
    <row r="18774" spans="1:12" x14ac:dyDescent="0.3">
      <c r="A18774" s="82" t="str">
        <f t="shared" si="586"/>
        <v>2020</v>
      </c>
      <c r="B18774" s="260" t="s">
        <v>2228</v>
      </c>
      <c r="C18774" s="261" t="s">
        <v>138</v>
      </c>
      <c r="D18774" s="74" t="str">
        <f t="shared" si="587"/>
        <v>mai/2020</v>
      </c>
      <c r="E18774" s="264">
        <v>43969</v>
      </c>
      <c r="F18774" s="282">
        <v>2436983</v>
      </c>
      <c r="G18774" s="282" t="s">
        <v>2229</v>
      </c>
      <c r="H18774" s="265" t="s">
        <v>5222</v>
      </c>
      <c r="I18774" s="265" t="s">
        <v>145</v>
      </c>
      <c r="J18774" s="266">
        <v>-2562.9499999999998</v>
      </c>
      <c r="K18774" s="83" t="str">
        <f>IFERROR(IFERROR(VLOOKUP(I18774,'DE-PARA'!B:D,3,0),VLOOKUP(I18774,'DE-PARA'!C:D,2,0)),"NÃO ENCONTRADO")</f>
        <v>Serviços</v>
      </c>
      <c r="L18774" s="50" t="str">
        <f>VLOOKUP(K18774,'Base -Receita-Despesa'!$B:$AS,1,FALSE)</f>
        <v>Serviços</v>
      </c>
    </row>
    <row r="18775" spans="1:12" x14ac:dyDescent="0.3">
      <c r="A18775" s="82" t="str">
        <f t="shared" si="586"/>
        <v>2020</v>
      </c>
      <c r="B18775" s="260" t="s">
        <v>2228</v>
      </c>
      <c r="C18775" s="261" t="s">
        <v>138</v>
      </c>
      <c r="D18775" s="74" t="str">
        <f t="shared" si="587"/>
        <v>mai/2020</v>
      </c>
      <c r="E18775" s="264">
        <v>43969</v>
      </c>
      <c r="F18775" s="282" t="s">
        <v>2326</v>
      </c>
      <c r="G18775" s="282" t="s">
        <v>2229</v>
      </c>
      <c r="H18775" s="265" t="s">
        <v>5605</v>
      </c>
      <c r="I18775" s="265" t="s">
        <v>2209</v>
      </c>
      <c r="J18775" s="265">
        <v>-439.84</v>
      </c>
      <c r="K18775" s="83" t="str">
        <f>IFERROR(IFERROR(VLOOKUP(I18775,'DE-PARA'!B:D,3,0),VLOOKUP(I18775,'DE-PARA'!C:D,2,0)),"NÃO ENCONTRADO")</f>
        <v>Despesas com Viagens</v>
      </c>
      <c r="L18775" s="50" t="str">
        <f>VLOOKUP(K18775,'Base -Receita-Despesa'!$B:$AS,1,FALSE)</f>
        <v>Despesas com Viagens</v>
      </c>
    </row>
    <row r="18776" spans="1:12" x14ac:dyDescent="0.3">
      <c r="A18776" s="82" t="str">
        <f t="shared" si="586"/>
        <v>2020</v>
      </c>
      <c r="B18776" s="260" t="s">
        <v>2228</v>
      </c>
      <c r="C18776" s="261" t="s">
        <v>138</v>
      </c>
      <c r="D18776" s="74" t="str">
        <f t="shared" si="587"/>
        <v>mai/2020</v>
      </c>
      <c r="E18776" s="264">
        <v>43969</v>
      </c>
      <c r="F18776" s="282">
        <v>459</v>
      </c>
      <c r="G18776" s="282" t="s">
        <v>2229</v>
      </c>
      <c r="H18776" s="265" t="s">
        <v>5169</v>
      </c>
      <c r="I18776" s="265" t="s">
        <v>215</v>
      </c>
      <c r="J18776" s="266">
        <v>-11250</v>
      </c>
      <c r="K18776" s="83" t="str">
        <f>IFERROR(IFERROR(VLOOKUP(I18776,'DE-PARA'!B:D,3,0),VLOOKUP(I18776,'DE-PARA'!C:D,2,0)),"NÃO ENCONTRADO")</f>
        <v>Serviços</v>
      </c>
      <c r="L18776" s="50" t="str">
        <f>VLOOKUP(K18776,'Base -Receita-Despesa'!$B:$AS,1,FALSE)</f>
        <v>Serviços</v>
      </c>
    </row>
    <row r="18777" spans="1:12" x14ac:dyDescent="0.3">
      <c r="A18777" s="82" t="str">
        <f t="shared" si="586"/>
        <v>2020</v>
      </c>
      <c r="B18777" s="260" t="s">
        <v>2228</v>
      </c>
      <c r="C18777" s="261" t="s">
        <v>138</v>
      </c>
      <c r="D18777" s="74" t="str">
        <f t="shared" si="587"/>
        <v>mai/2020</v>
      </c>
      <c r="E18777" s="264">
        <v>43969</v>
      </c>
      <c r="F18777" s="282">
        <v>28759</v>
      </c>
      <c r="G18777" s="282" t="s">
        <v>2229</v>
      </c>
      <c r="H18777" s="265" t="s">
        <v>5239</v>
      </c>
      <c r="I18777" s="265" t="s">
        <v>2182</v>
      </c>
      <c r="J18777" s="266">
        <v>-6500</v>
      </c>
      <c r="K18777" s="83" t="str">
        <f>IFERROR(IFERROR(VLOOKUP(I18777,'DE-PARA'!B:D,3,0),VLOOKUP(I18777,'DE-PARA'!C:D,2,0)),"NÃO ENCONTRADO")</f>
        <v>Materiais</v>
      </c>
      <c r="L18777" s="50" t="str">
        <f>VLOOKUP(K18777,'Base -Receita-Despesa'!$B:$AS,1,FALSE)</f>
        <v>Materiais</v>
      </c>
    </row>
    <row r="18778" spans="1:12" x14ac:dyDescent="0.3">
      <c r="A18778" s="82" t="str">
        <f t="shared" si="586"/>
        <v>2020</v>
      </c>
      <c r="B18778" s="260" t="s">
        <v>2228</v>
      </c>
      <c r="C18778" s="261" t="s">
        <v>138</v>
      </c>
      <c r="D18778" s="74" t="str">
        <f t="shared" si="587"/>
        <v>mai/2020</v>
      </c>
      <c r="E18778" s="264">
        <v>43969</v>
      </c>
      <c r="F18778" s="282" t="s">
        <v>208</v>
      </c>
      <c r="G18778" s="282" t="s">
        <v>2229</v>
      </c>
      <c r="H18778" s="265" t="s">
        <v>5607</v>
      </c>
      <c r="I18778" s="265" t="s">
        <v>160</v>
      </c>
      <c r="J18778" s="265">
        <v>-293.42</v>
      </c>
      <c r="K18778" s="83" t="str">
        <f>IFERROR(IFERROR(VLOOKUP(I18778,'DE-PARA'!B:D,3,0),VLOOKUP(I18778,'DE-PARA'!C:D,2,0)),"NÃO ENCONTRADO")</f>
        <v>Outras Saídas</v>
      </c>
      <c r="L18778" s="50" t="str">
        <f>VLOOKUP(K18778,'Base -Receita-Despesa'!$B:$AS,1,FALSE)</f>
        <v>Outras Saídas</v>
      </c>
    </row>
    <row r="18779" spans="1:12" x14ac:dyDescent="0.3">
      <c r="A18779" s="82" t="str">
        <f t="shared" si="586"/>
        <v>2020</v>
      </c>
      <c r="B18779" s="260" t="s">
        <v>2228</v>
      </c>
      <c r="C18779" s="261" t="s">
        <v>138</v>
      </c>
      <c r="D18779" s="74" t="str">
        <f t="shared" si="587"/>
        <v>mai/2020</v>
      </c>
      <c r="E18779" s="264">
        <v>43969</v>
      </c>
      <c r="F18779" s="282">
        <v>491</v>
      </c>
      <c r="G18779" s="282" t="s">
        <v>2229</v>
      </c>
      <c r="H18779" s="265" t="s">
        <v>3447</v>
      </c>
      <c r="I18779" s="265" t="s">
        <v>2202</v>
      </c>
      <c r="J18779" s="266">
        <v>-2337</v>
      </c>
      <c r="K18779" s="83" t="str">
        <f>IFERROR(IFERROR(VLOOKUP(I18779,'DE-PARA'!B:D,3,0),VLOOKUP(I18779,'DE-PARA'!C:D,2,0)),"NÃO ENCONTRADO")</f>
        <v>Serviços</v>
      </c>
      <c r="L18779" s="50" t="str">
        <f>VLOOKUP(K18779,'Base -Receita-Despesa'!$B:$AS,1,FALSE)</f>
        <v>Serviços</v>
      </c>
    </row>
    <row r="18780" spans="1:12" x14ac:dyDescent="0.3">
      <c r="A18780" s="82" t="str">
        <f t="shared" si="586"/>
        <v>2020</v>
      </c>
      <c r="B18780" s="260" t="s">
        <v>2228</v>
      </c>
      <c r="C18780" s="261" t="s">
        <v>138</v>
      </c>
      <c r="D18780" s="74" t="str">
        <f t="shared" si="587"/>
        <v>mai/2020</v>
      </c>
      <c r="E18780" s="264">
        <v>43969</v>
      </c>
      <c r="F18780" s="282" t="s">
        <v>1261</v>
      </c>
      <c r="G18780" s="282" t="s">
        <v>2229</v>
      </c>
      <c r="H18780" s="265" t="s">
        <v>879</v>
      </c>
      <c r="I18780" s="265" t="s">
        <v>135</v>
      </c>
      <c r="J18780" s="265">
        <v>-10</v>
      </c>
      <c r="K18780" s="83" t="str">
        <f>IFERROR(IFERROR(VLOOKUP(I18780,'DE-PARA'!B:D,3,0),VLOOKUP(I18780,'DE-PARA'!C:D,2,0)),"NÃO ENCONTRADO")</f>
        <v>Outras Saídas</v>
      </c>
      <c r="L18780" s="50" t="str">
        <f>VLOOKUP(K18780,'Base -Receita-Despesa'!$B:$AS,1,FALSE)</f>
        <v>Outras Saídas</v>
      </c>
    </row>
    <row r="18781" spans="1:12" x14ac:dyDescent="0.3">
      <c r="A18781" s="82" t="str">
        <f t="shared" si="586"/>
        <v>2020</v>
      </c>
      <c r="B18781" s="260" t="s">
        <v>2228</v>
      </c>
      <c r="C18781" s="261" t="s">
        <v>138</v>
      </c>
      <c r="D18781" s="74" t="str">
        <f t="shared" si="587"/>
        <v>mai/2020</v>
      </c>
      <c r="E18781" s="264">
        <v>43969</v>
      </c>
      <c r="F18781" s="282" t="s">
        <v>1261</v>
      </c>
      <c r="G18781" s="282" t="s">
        <v>2229</v>
      </c>
      <c r="H18781" s="265" t="s">
        <v>879</v>
      </c>
      <c r="I18781" s="265" t="s">
        <v>135</v>
      </c>
      <c r="J18781" s="265">
        <v>-10</v>
      </c>
      <c r="K18781" s="83" t="str">
        <f>IFERROR(IFERROR(VLOOKUP(I18781,'DE-PARA'!B:D,3,0),VLOOKUP(I18781,'DE-PARA'!C:D,2,0)),"NÃO ENCONTRADO")</f>
        <v>Outras Saídas</v>
      </c>
      <c r="L18781" s="50" t="str">
        <f>VLOOKUP(K18781,'Base -Receita-Despesa'!$B:$AS,1,FALSE)</f>
        <v>Outras Saídas</v>
      </c>
    </row>
    <row r="18782" spans="1:12" x14ac:dyDescent="0.3">
      <c r="A18782" s="82" t="str">
        <f t="shared" si="586"/>
        <v>2020</v>
      </c>
      <c r="B18782" s="260" t="s">
        <v>2228</v>
      </c>
      <c r="C18782" s="261" t="s">
        <v>138</v>
      </c>
      <c r="D18782" s="74" t="str">
        <f t="shared" si="587"/>
        <v>mai/2020</v>
      </c>
      <c r="E18782" s="264">
        <v>43969</v>
      </c>
      <c r="F18782" s="282" t="s">
        <v>1261</v>
      </c>
      <c r="G18782" s="282" t="s">
        <v>2229</v>
      </c>
      <c r="H18782" s="265" t="s">
        <v>879</v>
      </c>
      <c r="I18782" s="265" t="s">
        <v>135</v>
      </c>
      <c r="J18782" s="265">
        <v>-10</v>
      </c>
      <c r="K18782" s="83" t="str">
        <f>IFERROR(IFERROR(VLOOKUP(I18782,'DE-PARA'!B:D,3,0),VLOOKUP(I18782,'DE-PARA'!C:D,2,0)),"NÃO ENCONTRADO")</f>
        <v>Outras Saídas</v>
      </c>
      <c r="L18782" s="50" t="str">
        <f>VLOOKUP(K18782,'Base -Receita-Despesa'!$B:$AS,1,FALSE)</f>
        <v>Outras Saídas</v>
      </c>
    </row>
    <row r="18783" spans="1:12" x14ac:dyDescent="0.3">
      <c r="A18783" s="82" t="str">
        <f t="shared" si="586"/>
        <v>2020</v>
      </c>
      <c r="B18783" s="260" t="s">
        <v>2228</v>
      </c>
      <c r="C18783" s="261" t="s">
        <v>138</v>
      </c>
      <c r="D18783" s="74" t="str">
        <f t="shared" si="587"/>
        <v>mai/2020</v>
      </c>
      <c r="E18783" s="264">
        <v>43969</v>
      </c>
      <c r="F18783" s="282" t="s">
        <v>1261</v>
      </c>
      <c r="G18783" s="282" t="s">
        <v>2229</v>
      </c>
      <c r="H18783" s="265" t="s">
        <v>879</v>
      </c>
      <c r="I18783" s="265" t="s">
        <v>135</v>
      </c>
      <c r="J18783" s="265">
        <v>-10</v>
      </c>
      <c r="K18783" s="83" t="str">
        <f>IFERROR(IFERROR(VLOOKUP(I18783,'DE-PARA'!B:D,3,0),VLOOKUP(I18783,'DE-PARA'!C:D,2,0)),"NÃO ENCONTRADO")</f>
        <v>Outras Saídas</v>
      </c>
      <c r="L18783" s="50" t="str">
        <f>VLOOKUP(K18783,'Base -Receita-Despesa'!$B:$AS,1,FALSE)</f>
        <v>Outras Saídas</v>
      </c>
    </row>
    <row r="18784" spans="1:12" x14ac:dyDescent="0.3">
      <c r="A18784" s="82" t="str">
        <f t="shared" si="586"/>
        <v>2020</v>
      </c>
      <c r="B18784" s="260" t="s">
        <v>2228</v>
      </c>
      <c r="C18784" s="261" t="s">
        <v>138</v>
      </c>
      <c r="D18784" s="74" t="str">
        <f t="shared" si="587"/>
        <v>mai/2020</v>
      </c>
      <c r="E18784" s="264">
        <v>43969</v>
      </c>
      <c r="F18784" s="282" t="s">
        <v>1261</v>
      </c>
      <c r="G18784" s="282" t="s">
        <v>2229</v>
      </c>
      <c r="H18784" s="265" t="s">
        <v>879</v>
      </c>
      <c r="I18784" s="265" t="s">
        <v>135</v>
      </c>
      <c r="J18784" s="265">
        <v>-10</v>
      </c>
      <c r="K18784" s="83" t="str">
        <f>IFERROR(IFERROR(VLOOKUP(I18784,'DE-PARA'!B:D,3,0),VLOOKUP(I18784,'DE-PARA'!C:D,2,0)),"NÃO ENCONTRADO")</f>
        <v>Outras Saídas</v>
      </c>
      <c r="L18784" s="50" t="str">
        <f>VLOOKUP(K18784,'Base -Receita-Despesa'!$B:$AS,1,FALSE)</f>
        <v>Outras Saídas</v>
      </c>
    </row>
    <row r="18785" spans="1:12" x14ac:dyDescent="0.3">
      <c r="A18785" s="82" t="str">
        <f t="shared" si="586"/>
        <v>2020</v>
      </c>
      <c r="B18785" s="260" t="s">
        <v>2228</v>
      </c>
      <c r="C18785" s="261" t="s">
        <v>138</v>
      </c>
      <c r="D18785" s="74" t="str">
        <f t="shared" si="587"/>
        <v>mai/2020</v>
      </c>
      <c r="E18785" s="264">
        <v>43969</v>
      </c>
      <c r="F18785" s="282" t="s">
        <v>1070</v>
      </c>
      <c r="G18785" s="282" t="s">
        <v>2229</v>
      </c>
      <c r="H18785" s="265" t="s">
        <v>1071</v>
      </c>
      <c r="I18785" s="265" t="s">
        <v>2237</v>
      </c>
      <c r="J18785" s="266">
        <v>40770.449999999997</v>
      </c>
      <c r="K18785" s="83" t="str">
        <f>IFERROR(IFERROR(VLOOKUP(I18785,'DE-PARA'!B:D,3,0),VLOOKUP(I18785,'DE-PARA'!C:D,2,0)),"NÃO ENCONTRADO")</f>
        <v>Entrada Conta Aplicação (+)</v>
      </c>
      <c r="L18785" s="50" t="str">
        <f>VLOOKUP(K18785,'Base -Receita-Despesa'!$B:$AS,1,FALSE)</f>
        <v>ENTRADA CONTA APLICAÇÃO (+)</v>
      </c>
    </row>
    <row r="18786" spans="1:12" x14ac:dyDescent="0.3">
      <c r="A18786" s="82" t="str">
        <f t="shared" si="586"/>
        <v>2020</v>
      </c>
      <c r="B18786" s="260" t="s">
        <v>2228</v>
      </c>
      <c r="C18786" s="261" t="s">
        <v>138</v>
      </c>
      <c r="D18786" s="74" t="str">
        <f t="shared" si="587"/>
        <v>mai/2020</v>
      </c>
      <c r="E18786" s="264">
        <v>43970</v>
      </c>
      <c r="F18786" s="321">
        <v>1.26025E+16</v>
      </c>
      <c r="G18786" s="282" t="s">
        <v>2229</v>
      </c>
      <c r="H18786" s="265" t="s">
        <v>2668</v>
      </c>
      <c r="I18786" s="265" t="s">
        <v>540</v>
      </c>
      <c r="J18786" s="265">
        <v>-155.31</v>
      </c>
      <c r="K18786" s="83" t="str">
        <f>IFERROR(IFERROR(VLOOKUP(I18786,'DE-PARA'!B:D,3,0),VLOOKUP(I18786,'DE-PARA'!C:D,2,0)),"NÃO ENCONTRADO")</f>
        <v>Tributos, Taxas e Contribuições</v>
      </c>
      <c r="L18786" s="50" t="str">
        <f>VLOOKUP(K18786,'Base -Receita-Despesa'!$B:$AS,1,FALSE)</f>
        <v>Tributos, Taxas e Contribuições</v>
      </c>
    </row>
    <row r="18787" spans="1:12" x14ac:dyDescent="0.3">
      <c r="A18787" s="82" t="str">
        <f t="shared" si="586"/>
        <v>2020</v>
      </c>
      <c r="B18787" s="260" t="s">
        <v>2228</v>
      </c>
      <c r="C18787" s="261" t="s">
        <v>138</v>
      </c>
      <c r="D18787" s="74" t="str">
        <f t="shared" si="587"/>
        <v>mai/2020</v>
      </c>
      <c r="E18787" s="264">
        <v>43970</v>
      </c>
      <c r="F18787" s="282">
        <v>527567</v>
      </c>
      <c r="G18787" s="282" t="s">
        <v>2229</v>
      </c>
      <c r="H18787" s="265" t="s">
        <v>5163</v>
      </c>
      <c r="I18787" s="265" t="s">
        <v>846</v>
      </c>
      <c r="J18787" s="265">
        <v>-225.5</v>
      </c>
      <c r="K18787" s="83" t="str">
        <f>IFERROR(IFERROR(VLOOKUP(I18787,'DE-PARA'!B:D,3,0),VLOOKUP(I18787,'DE-PARA'!C:D,2,0)),"NÃO ENCONTRADO")</f>
        <v>Pessoal</v>
      </c>
      <c r="L18787" s="50" t="str">
        <f>VLOOKUP(K18787,'Base -Receita-Despesa'!$B:$AS,1,FALSE)</f>
        <v>Pessoal</v>
      </c>
    </row>
    <row r="18788" spans="1:12" x14ac:dyDescent="0.3">
      <c r="A18788" s="82" t="str">
        <f t="shared" si="586"/>
        <v>2020</v>
      </c>
      <c r="B18788" s="260" t="s">
        <v>2228</v>
      </c>
      <c r="C18788" s="261" t="s">
        <v>138</v>
      </c>
      <c r="D18788" s="74" t="str">
        <f t="shared" si="587"/>
        <v>mai/2020</v>
      </c>
      <c r="E18788" s="264">
        <v>43970</v>
      </c>
      <c r="F18788" s="282">
        <v>17344</v>
      </c>
      <c r="G18788" s="282" t="s">
        <v>2229</v>
      </c>
      <c r="H18788" s="265" t="s">
        <v>4215</v>
      </c>
      <c r="I18788" s="265" t="s">
        <v>2181</v>
      </c>
      <c r="J18788" s="266">
        <v>-8780.64</v>
      </c>
      <c r="K18788" s="83" t="str">
        <f>IFERROR(IFERROR(VLOOKUP(I18788,'DE-PARA'!B:D,3,0),VLOOKUP(I18788,'DE-PARA'!C:D,2,0)),"NÃO ENCONTRADO")</f>
        <v>Materiais</v>
      </c>
      <c r="L18788" s="50" t="str">
        <f>VLOOKUP(K18788,'Base -Receita-Despesa'!$B:$AS,1,FALSE)</f>
        <v>Materiais</v>
      </c>
    </row>
    <row r="18789" spans="1:12" x14ac:dyDescent="0.3">
      <c r="A18789" s="82" t="str">
        <f t="shared" si="586"/>
        <v>2020</v>
      </c>
      <c r="B18789" s="260" t="s">
        <v>2228</v>
      </c>
      <c r="C18789" s="261" t="s">
        <v>138</v>
      </c>
      <c r="D18789" s="74" t="str">
        <f t="shared" si="587"/>
        <v>mai/2020</v>
      </c>
      <c r="E18789" s="264">
        <v>43970</v>
      </c>
      <c r="F18789" s="282">
        <v>10</v>
      </c>
      <c r="G18789" s="282" t="s">
        <v>2229</v>
      </c>
      <c r="H18789" s="265" t="s">
        <v>5049</v>
      </c>
      <c r="I18789" s="265" t="s">
        <v>2176</v>
      </c>
      <c r="J18789" s="266">
        <v>-127330.98</v>
      </c>
      <c r="K18789" s="83" t="str">
        <f>IFERROR(IFERROR(VLOOKUP(I18789,'DE-PARA'!B:D,3,0),VLOOKUP(I18789,'DE-PARA'!C:D,2,0)),"NÃO ENCONTRADO")</f>
        <v>Pessoal</v>
      </c>
      <c r="L18789" s="50" t="str">
        <f>VLOOKUP(K18789,'Base -Receita-Despesa'!$B:$AS,1,FALSE)</f>
        <v>Pessoal</v>
      </c>
    </row>
    <row r="18790" spans="1:12" x14ac:dyDescent="0.3">
      <c r="A18790" s="82" t="str">
        <f t="shared" si="586"/>
        <v>2020</v>
      </c>
      <c r="B18790" s="260" t="s">
        <v>2228</v>
      </c>
      <c r="C18790" s="261" t="s">
        <v>138</v>
      </c>
      <c r="D18790" s="74" t="str">
        <f t="shared" si="587"/>
        <v>mai/2020</v>
      </c>
      <c r="E18790" s="264">
        <v>43970</v>
      </c>
      <c r="F18790" s="282" t="s">
        <v>5608</v>
      </c>
      <c r="G18790" s="282" t="s">
        <v>2229</v>
      </c>
      <c r="H18790" s="265" t="s">
        <v>5385</v>
      </c>
      <c r="I18790" s="265" t="s">
        <v>141</v>
      </c>
      <c r="J18790" s="265">
        <v>-538.82000000000005</v>
      </c>
      <c r="K18790" s="83" t="str">
        <f>IFERROR(IFERROR(VLOOKUP(I18790,'DE-PARA'!B:D,3,0),VLOOKUP(I18790,'DE-PARA'!C:D,2,0)),"NÃO ENCONTRADO")</f>
        <v>Pessoal</v>
      </c>
      <c r="L18790" s="50" t="str">
        <f>VLOOKUP(K18790,'Base -Receita-Despesa'!$B:$AS,1,FALSE)</f>
        <v>Pessoal</v>
      </c>
    </row>
    <row r="18791" spans="1:12" x14ac:dyDescent="0.3">
      <c r="A18791" s="82" t="str">
        <f t="shared" si="586"/>
        <v>2020</v>
      </c>
      <c r="B18791" s="260" t="s">
        <v>2228</v>
      </c>
      <c r="C18791" s="261" t="s">
        <v>138</v>
      </c>
      <c r="D18791" s="74" t="str">
        <f t="shared" si="587"/>
        <v>mai/2020</v>
      </c>
      <c r="E18791" s="264">
        <v>43970</v>
      </c>
      <c r="F18791" s="282" t="s">
        <v>5608</v>
      </c>
      <c r="G18791" s="282" t="s">
        <v>2229</v>
      </c>
      <c r="H18791" s="265" t="s">
        <v>5386</v>
      </c>
      <c r="I18791" s="265" t="s">
        <v>141</v>
      </c>
      <c r="J18791" s="265">
        <v>-992.52</v>
      </c>
      <c r="K18791" s="83" t="str">
        <f>IFERROR(IFERROR(VLOOKUP(I18791,'DE-PARA'!B:D,3,0),VLOOKUP(I18791,'DE-PARA'!C:D,2,0)),"NÃO ENCONTRADO")</f>
        <v>Pessoal</v>
      </c>
      <c r="L18791" s="50" t="str">
        <f>VLOOKUP(K18791,'Base -Receita-Despesa'!$B:$AS,1,FALSE)</f>
        <v>Pessoal</v>
      </c>
    </row>
    <row r="18792" spans="1:12" x14ac:dyDescent="0.3">
      <c r="A18792" s="82" t="str">
        <f t="shared" si="586"/>
        <v>2020</v>
      </c>
      <c r="B18792" s="260" t="s">
        <v>2228</v>
      </c>
      <c r="C18792" s="261" t="s">
        <v>138</v>
      </c>
      <c r="D18792" s="74" t="str">
        <f t="shared" si="587"/>
        <v>mai/2020</v>
      </c>
      <c r="E18792" s="264">
        <v>43970</v>
      </c>
      <c r="F18792" s="282">
        <v>121</v>
      </c>
      <c r="G18792" s="282" t="s">
        <v>2229</v>
      </c>
      <c r="H18792" s="265" t="s">
        <v>5154</v>
      </c>
      <c r="I18792" s="265" t="s">
        <v>145</v>
      </c>
      <c r="J18792" s="266">
        <v>-27466.5</v>
      </c>
      <c r="K18792" s="83" t="str">
        <f>IFERROR(IFERROR(VLOOKUP(I18792,'DE-PARA'!B:D,3,0),VLOOKUP(I18792,'DE-PARA'!C:D,2,0)),"NÃO ENCONTRADO")</f>
        <v>Serviços</v>
      </c>
      <c r="L18792" s="50" t="str">
        <f>VLOOKUP(K18792,'Base -Receita-Despesa'!$B:$AS,1,FALSE)</f>
        <v>Serviços</v>
      </c>
    </row>
    <row r="18793" spans="1:12" x14ac:dyDescent="0.3">
      <c r="A18793" s="82" t="str">
        <f t="shared" si="586"/>
        <v>2020</v>
      </c>
      <c r="B18793" s="260" t="s">
        <v>2228</v>
      </c>
      <c r="C18793" s="261" t="s">
        <v>138</v>
      </c>
      <c r="D18793" s="74" t="str">
        <f t="shared" si="587"/>
        <v>mai/2020</v>
      </c>
      <c r="E18793" s="264">
        <v>43970</v>
      </c>
      <c r="F18793" s="282" t="s">
        <v>5608</v>
      </c>
      <c r="G18793" s="282" t="s">
        <v>2229</v>
      </c>
      <c r="H18793" s="265" t="s">
        <v>5388</v>
      </c>
      <c r="I18793" s="265" t="s">
        <v>141</v>
      </c>
      <c r="J18793" s="265">
        <v>-337.8</v>
      </c>
      <c r="K18793" s="83" t="str">
        <f>IFERROR(IFERROR(VLOOKUP(I18793,'DE-PARA'!B:D,3,0),VLOOKUP(I18793,'DE-PARA'!C:D,2,0)),"NÃO ENCONTRADO")</f>
        <v>Pessoal</v>
      </c>
      <c r="L18793" s="50" t="str">
        <f>VLOOKUP(K18793,'Base -Receita-Despesa'!$B:$AS,1,FALSE)</f>
        <v>Pessoal</v>
      </c>
    </row>
    <row r="18794" spans="1:12" x14ac:dyDescent="0.3">
      <c r="A18794" s="82" t="str">
        <f t="shared" ref="A18794:A18857" si="588">IF(K18794="NÃO ENCONTRADO",0,RIGHT(D18794,4))</f>
        <v>2020</v>
      </c>
      <c r="B18794" s="260" t="s">
        <v>2228</v>
      </c>
      <c r="C18794" s="261" t="s">
        <v>138</v>
      </c>
      <c r="D18794" s="74" t="str">
        <f t="shared" si="587"/>
        <v>mai/2020</v>
      </c>
      <c r="E18794" s="264">
        <v>43970</v>
      </c>
      <c r="F18794" s="282" t="s">
        <v>5608</v>
      </c>
      <c r="G18794" s="282" t="s">
        <v>2229</v>
      </c>
      <c r="H18794" s="265" t="s">
        <v>5129</v>
      </c>
      <c r="I18794" s="265" t="s">
        <v>141</v>
      </c>
      <c r="J18794" s="265">
        <v>-690</v>
      </c>
      <c r="K18794" s="83" t="str">
        <f>IFERROR(IFERROR(VLOOKUP(I18794,'DE-PARA'!B:D,3,0),VLOOKUP(I18794,'DE-PARA'!C:D,2,0)),"NÃO ENCONTRADO")</f>
        <v>Pessoal</v>
      </c>
      <c r="L18794" s="50" t="str">
        <f>VLOOKUP(K18794,'Base -Receita-Despesa'!$B:$AS,1,FALSE)</f>
        <v>Pessoal</v>
      </c>
    </row>
    <row r="18795" spans="1:12" x14ac:dyDescent="0.3">
      <c r="A18795" s="82" t="str">
        <f t="shared" si="588"/>
        <v>2020</v>
      </c>
      <c r="B18795" s="260" t="s">
        <v>2228</v>
      </c>
      <c r="C18795" s="261" t="s">
        <v>138</v>
      </c>
      <c r="D18795" s="74" t="str">
        <f t="shared" si="587"/>
        <v>mai/2020</v>
      </c>
      <c r="E18795" s="264">
        <v>43970</v>
      </c>
      <c r="F18795" s="282" t="s">
        <v>5608</v>
      </c>
      <c r="G18795" s="282" t="s">
        <v>2229</v>
      </c>
      <c r="H18795" s="265" t="s">
        <v>4614</v>
      </c>
      <c r="I18795" s="265" t="s">
        <v>141</v>
      </c>
      <c r="J18795" s="265">
        <v>-563.22</v>
      </c>
      <c r="K18795" s="83" t="str">
        <f>IFERROR(IFERROR(VLOOKUP(I18795,'DE-PARA'!B:D,3,0),VLOOKUP(I18795,'DE-PARA'!C:D,2,0)),"NÃO ENCONTRADO")</f>
        <v>Pessoal</v>
      </c>
      <c r="L18795" s="50" t="str">
        <f>VLOOKUP(K18795,'Base -Receita-Despesa'!$B:$AS,1,FALSE)</f>
        <v>Pessoal</v>
      </c>
    </row>
    <row r="18796" spans="1:12" x14ac:dyDescent="0.3">
      <c r="A18796" s="82" t="str">
        <f t="shared" si="588"/>
        <v>2020</v>
      </c>
      <c r="B18796" s="260" t="s">
        <v>2228</v>
      </c>
      <c r="C18796" s="261" t="s">
        <v>138</v>
      </c>
      <c r="D18796" s="74" t="str">
        <f t="shared" si="587"/>
        <v>mai/2020</v>
      </c>
      <c r="E18796" s="264">
        <v>43970</v>
      </c>
      <c r="F18796" s="282" t="s">
        <v>5608</v>
      </c>
      <c r="G18796" s="282" t="s">
        <v>2229</v>
      </c>
      <c r="H18796" s="265" t="s">
        <v>542</v>
      </c>
      <c r="I18796" s="265" t="s">
        <v>141</v>
      </c>
      <c r="J18796" s="266">
        <v>-1950</v>
      </c>
      <c r="K18796" s="83" t="str">
        <f>IFERROR(IFERROR(VLOOKUP(I18796,'DE-PARA'!B:D,3,0),VLOOKUP(I18796,'DE-PARA'!C:D,2,0)),"NÃO ENCONTRADO")</f>
        <v>Pessoal</v>
      </c>
      <c r="L18796" s="50" t="str">
        <f>VLOOKUP(K18796,'Base -Receita-Despesa'!$B:$AS,1,FALSE)</f>
        <v>Pessoal</v>
      </c>
    </row>
    <row r="18797" spans="1:12" x14ac:dyDescent="0.3">
      <c r="A18797" s="82" t="str">
        <f t="shared" si="588"/>
        <v>2020</v>
      </c>
      <c r="B18797" s="260" t="s">
        <v>2228</v>
      </c>
      <c r="C18797" s="261" t="s">
        <v>138</v>
      </c>
      <c r="D18797" s="74" t="str">
        <f t="shared" si="587"/>
        <v>mai/2020</v>
      </c>
      <c r="E18797" s="264">
        <v>43970</v>
      </c>
      <c r="F18797" s="282" t="s">
        <v>5608</v>
      </c>
      <c r="G18797" s="282" t="s">
        <v>2229</v>
      </c>
      <c r="H18797" s="265" t="s">
        <v>5271</v>
      </c>
      <c r="I18797" s="265" t="s">
        <v>141</v>
      </c>
      <c r="J18797" s="265">
        <v>-880.15</v>
      </c>
      <c r="K18797" s="83" t="str">
        <f>IFERROR(IFERROR(VLOOKUP(I18797,'DE-PARA'!B:D,3,0),VLOOKUP(I18797,'DE-PARA'!C:D,2,0)),"NÃO ENCONTRADO")</f>
        <v>Pessoal</v>
      </c>
      <c r="L18797" s="50" t="str">
        <f>VLOOKUP(K18797,'Base -Receita-Despesa'!$B:$AS,1,FALSE)</f>
        <v>Pessoal</v>
      </c>
    </row>
    <row r="18798" spans="1:12" x14ac:dyDescent="0.3">
      <c r="A18798" s="82" t="str">
        <f t="shared" si="588"/>
        <v>2020</v>
      </c>
      <c r="B18798" s="260" t="s">
        <v>2228</v>
      </c>
      <c r="C18798" s="261" t="s">
        <v>138</v>
      </c>
      <c r="D18798" s="74" t="str">
        <f t="shared" si="587"/>
        <v>mai/2020</v>
      </c>
      <c r="E18798" s="264">
        <v>43970</v>
      </c>
      <c r="F18798" s="282" t="s">
        <v>5608</v>
      </c>
      <c r="G18798" s="282" t="s">
        <v>2229</v>
      </c>
      <c r="H18798" s="265" t="s">
        <v>5380</v>
      </c>
      <c r="I18798" s="265" t="s">
        <v>141</v>
      </c>
      <c r="J18798" s="265">
        <v>-337.8</v>
      </c>
      <c r="K18798" s="83" t="str">
        <f>IFERROR(IFERROR(VLOOKUP(I18798,'DE-PARA'!B:D,3,0),VLOOKUP(I18798,'DE-PARA'!C:D,2,0)),"NÃO ENCONTRADO")</f>
        <v>Pessoal</v>
      </c>
      <c r="L18798" s="50" t="str">
        <f>VLOOKUP(K18798,'Base -Receita-Despesa'!$B:$AS,1,FALSE)</f>
        <v>Pessoal</v>
      </c>
    </row>
    <row r="18799" spans="1:12" x14ac:dyDescent="0.3">
      <c r="A18799" s="82" t="str">
        <f t="shared" si="588"/>
        <v>2020</v>
      </c>
      <c r="B18799" s="260" t="s">
        <v>2228</v>
      </c>
      <c r="C18799" s="261" t="s">
        <v>138</v>
      </c>
      <c r="D18799" s="74" t="str">
        <f t="shared" si="587"/>
        <v>mai/2020</v>
      </c>
      <c r="E18799" s="264">
        <v>43970</v>
      </c>
      <c r="F18799" s="282" t="s">
        <v>5608</v>
      </c>
      <c r="G18799" s="282" t="s">
        <v>2229</v>
      </c>
      <c r="H18799" s="265" t="s">
        <v>209</v>
      </c>
      <c r="I18799" s="265" t="s">
        <v>141</v>
      </c>
      <c r="J18799" s="265">
        <v>-938.7</v>
      </c>
      <c r="K18799" s="83" t="str">
        <f>IFERROR(IFERROR(VLOOKUP(I18799,'DE-PARA'!B:D,3,0),VLOOKUP(I18799,'DE-PARA'!C:D,2,0)),"NÃO ENCONTRADO")</f>
        <v>Pessoal</v>
      </c>
      <c r="L18799" s="50" t="str">
        <f>VLOOKUP(K18799,'Base -Receita-Despesa'!$B:$AS,1,FALSE)</f>
        <v>Pessoal</v>
      </c>
    </row>
    <row r="18800" spans="1:12" x14ac:dyDescent="0.3">
      <c r="A18800" s="82" t="str">
        <f t="shared" si="588"/>
        <v>2020</v>
      </c>
      <c r="B18800" s="260" t="s">
        <v>2228</v>
      </c>
      <c r="C18800" s="261" t="s">
        <v>138</v>
      </c>
      <c r="D18800" s="74" t="str">
        <f t="shared" si="587"/>
        <v>mai/2020</v>
      </c>
      <c r="E18800" s="264">
        <v>43970</v>
      </c>
      <c r="F18800" s="282" t="s">
        <v>5608</v>
      </c>
      <c r="G18800" s="282" t="s">
        <v>2229</v>
      </c>
      <c r="H18800" s="265" t="s">
        <v>5389</v>
      </c>
      <c r="I18800" s="265" t="s">
        <v>141</v>
      </c>
      <c r="J18800" s="265">
        <v>-897.75</v>
      </c>
      <c r="K18800" s="83" t="str">
        <f>IFERROR(IFERROR(VLOOKUP(I18800,'DE-PARA'!B:D,3,0),VLOOKUP(I18800,'DE-PARA'!C:D,2,0)),"NÃO ENCONTRADO")</f>
        <v>Pessoal</v>
      </c>
      <c r="L18800" s="50" t="str">
        <f>VLOOKUP(K18800,'Base -Receita-Despesa'!$B:$AS,1,FALSE)</f>
        <v>Pessoal</v>
      </c>
    </row>
    <row r="18801" spans="1:12" x14ac:dyDescent="0.3">
      <c r="A18801" s="82" t="str">
        <f t="shared" si="588"/>
        <v>2020</v>
      </c>
      <c r="B18801" s="260" t="s">
        <v>2228</v>
      </c>
      <c r="C18801" s="261" t="s">
        <v>138</v>
      </c>
      <c r="D18801" s="74" t="str">
        <f t="shared" si="587"/>
        <v>mai/2020</v>
      </c>
      <c r="E18801" s="264">
        <v>43970</v>
      </c>
      <c r="F18801" s="282" t="s">
        <v>5608</v>
      </c>
      <c r="G18801" s="282" t="s">
        <v>2229</v>
      </c>
      <c r="H18801" s="265" t="s">
        <v>5391</v>
      </c>
      <c r="I18801" s="265" t="s">
        <v>141</v>
      </c>
      <c r="J18801" s="265">
        <v>-897.75</v>
      </c>
      <c r="K18801" s="83" t="str">
        <f>IFERROR(IFERROR(VLOOKUP(I18801,'DE-PARA'!B:D,3,0),VLOOKUP(I18801,'DE-PARA'!C:D,2,0)),"NÃO ENCONTRADO")</f>
        <v>Pessoal</v>
      </c>
      <c r="L18801" s="50" t="str">
        <f>VLOOKUP(K18801,'Base -Receita-Despesa'!$B:$AS,1,FALSE)</f>
        <v>Pessoal</v>
      </c>
    </row>
    <row r="18802" spans="1:12" x14ac:dyDescent="0.3">
      <c r="A18802" s="82" t="str">
        <f t="shared" si="588"/>
        <v>2020</v>
      </c>
      <c r="B18802" s="260" t="s">
        <v>2228</v>
      </c>
      <c r="C18802" s="261" t="s">
        <v>138</v>
      </c>
      <c r="D18802" s="74" t="str">
        <f t="shared" si="587"/>
        <v>mai/2020</v>
      </c>
      <c r="E18802" s="264">
        <v>43970</v>
      </c>
      <c r="F18802" s="282" t="s">
        <v>5608</v>
      </c>
      <c r="G18802" s="282" t="s">
        <v>2229</v>
      </c>
      <c r="H18802" s="265" t="s">
        <v>5381</v>
      </c>
      <c r="I18802" s="265" t="s">
        <v>141</v>
      </c>
      <c r="J18802" s="265">
        <v>-374.37</v>
      </c>
      <c r="K18802" s="83" t="str">
        <f>IFERROR(IFERROR(VLOOKUP(I18802,'DE-PARA'!B:D,3,0),VLOOKUP(I18802,'DE-PARA'!C:D,2,0)),"NÃO ENCONTRADO")</f>
        <v>Pessoal</v>
      </c>
      <c r="L18802" s="50" t="str">
        <f>VLOOKUP(K18802,'Base -Receita-Despesa'!$B:$AS,1,FALSE)</f>
        <v>Pessoal</v>
      </c>
    </row>
    <row r="18803" spans="1:12" x14ac:dyDescent="0.3">
      <c r="A18803" s="82" t="str">
        <f t="shared" si="588"/>
        <v>2020</v>
      </c>
      <c r="B18803" s="260" t="s">
        <v>2228</v>
      </c>
      <c r="C18803" s="261" t="s">
        <v>138</v>
      </c>
      <c r="D18803" s="74" t="str">
        <f t="shared" si="587"/>
        <v>mai/2020</v>
      </c>
      <c r="E18803" s="264">
        <v>43970</v>
      </c>
      <c r="F18803" s="282" t="s">
        <v>5608</v>
      </c>
      <c r="G18803" s="282" t="s">
        <v>2229</v>
      </c>
      <c r="H18803" s="265" t="s">
        <v>1258</v>
      </c>
      <c r="I18803" s="265" t="s">
        <v>141</v>
      </c>
      <c r="J18803" s="265">
        <v>-782.25</v>
      </c>
      <c r="K18803" s="83" t="str">
        <f>IFERROR(IFERROR(VLOOKUP(I18803,'DE-PARA'!B:D,3,0),VLOOKUP(I18803,'DE-PARA'!C:D,2,0)),"NÃO ENCONTRADO")</f>
        <v>Pessoal</v>
      </c>
      <c r="L18803" s="50" t="str">
        <f>VLOOKUP(K18803,'Base -Receita-Despesa'!$B:$AS,1,FALSE)</f>
        <v>Pessoal</v>
      </c>
    </row>
    <row r="18804" spans="1:12" x14ac:dyDescent="0.3">
      <c r="A18804" s="82" t="str">
        <f t="shared" si="588"/>
        <v>2020</v>
      </c>
      <c r="B18804" s="260" t="s">
        <v>2228</v>
      </c>
      <c r="C18804" s="261" t="s">
        <v>138</v>
      </c>
      <c r="D18804" s="74" t="str">
        <f t="shared" si="587"/>
        <v>mai/2020</v>
      </c>
      <c r="E18804" s="264">
        <v>43970</v>
      </c>
      <c r="F18804" s="282" t="s">
        <v>5608</v>
      </c>
      <c r="G18804" s="282" t="s">
        <v>2229</v>
      </c>
      <c r="H18804" s="265" t="s">
        <v>5212</v>
      </c>
      <c r="I18804" s="265" t="s">
        <v>141</v>
      </c>
      <c r="J18804" s="266">
        <v>-1564.5</v>
      </c>
      <c r="K18804" s="83" t="str">
        <f>IFERROR(IFERROR(VLOOKUP(I18804,'DE-PARA'!B:D,3,0),VLOOKUP(I18804,'DE-PARA'!C:D,2,0)),"NÃO ENCONTRADO")</f>
        <v>Pessoal</v>
      </c>
      <c r="L18804" s="50" t="str">
        <f>VLOOKUP(K18804,'Base -Receita-Despesa'!$B:$AS,1,FALSE)</f>
        <v>Pessoal</v>
      </c>
    </row>
    <row r="18805" spans="1:12" x14ac:dyDescent="0.3">
      <c r="A18805" s="82" t="str">
        <f t="shared" si="588"/>
        <v>2020</v>
      </c>
      <c r="B18805" s="260" t="s">
        <v>2228</v>
      </c>
      <c r="C18805" s="261" t="s">
        <v>138</v>
      </c>
      <c r="D18805" s="74" t="str">
        <f t="shared" si="587"/>
        <v>mai/2020</v>
      </c>
      <c r="E18805" s="264">
        <v>43970</v>
      </c>
      <c r="F18805" s="282" t="s">
        <v>1261</v>
      </c>
      <c r="G18805" s="282" t="s">
        <v>2229</v>
      </c>
      <c r="H18805" s="265" t="s">
        <v>879</v>
      </c>
      <c r="I18805" s="265" t="s">
        <v>135</v>
      </c>
      <c r="J18805" s="265">
        <v>-10</v>
      </c>
      <c r="K18805" s="83" t="str">
        <f>IFERROR(IFERROR(VLOOKUP(I18805,'DE-PARA'!B:D,3,0),VLOOKUP(I18805,'DE-PARA'!C:D,2,0)),"NÃO ENCONTRADO")</f>
        <v>Outras Saídas</v>
      </c>
      <c r="L18805" s="50" t="str">
        <f>VLOOKUP(K18805,'Base -Receita-Despesa'!$B:$AS,1,FALSE)</f>
        <v>Outras Saídas</v>
      </c>
    </row>
    <row r="18806" spans="1:12" x14ac:dyDescent="0.3">
      <c r="A18806" s="82" t="str">
        <f t="shared" si="588"/>
        <v>2020</v>
      </c>
      <c r="B18806" s="260" t="s">
        <v>2228</v>
      </c>
      <c r="C18806" s="261" t="s">
        <v>138</v>
      </c>
      <c r="D18806" s="74" t="str">
        <f t="shared" si="587"/>
        <v>mai/2020</v>
      </c>
      <c r="E18806" s="264">
        <v>43970</v>
      </c>
      <c r="F18806" s="282" t="s">
        <v>1261</v>
      </c>
      <c r="G18806" s="282" t="s">
        <v>2229</v>
      </c>
      <c r="H18806" s="265" t="s">
        <v>879</v>
      </c>
      <c r="I18806" s="265" t="s">
        <v>135</v>
      </c>
      <c r="J18806" s="265">
        <v>-10</v>
      </c>
      <c r="K18806" s="83" t="str">
        <f>IFERROR(IFERROR(VLOOKUP(I18806,'DE-PARA'!B:D,3,0),VLOOKUP(I18806,'DE-PARA'!C:D,2,0)),"NÃO ENCONTRADO")</f>
        <v>Outras Saídas</v>
      </c>
      <c r="L18806" s="50" t="str">
        <f>VLOOKUP(K18806,'Base -Receita-Despesa'!$B:$AS,1,FALSE)</f>
        <v>Outras Saídas</v>
      </c>
    </row>
    <row r="18807" spans="1:12" x14ac:dyDescent="0.3">
      <c r="A18807" s="82" t="str">
        <f t="shared" si="588"/>
        <v>2020</v>
      </c>
      <c r="B18807" s="260" t="s">
        <v>2228</v>
      </c>
      <c r="C18807" s="261" t="s">
        <v>138</v>
      </c>
      <c r="D18807" s="74" t="str">
        <f t="shared" si="587"/>
        <v>mai/2020</v>
      </c>
      <c r="E18807" s="264">
        <v>43970</v>
      </c>
      <c r="F18807" s="282" t="s">
        <v>1261</v>
      </c>
      <c r="G18807" s="282" t="s">
        <v>2229</v>
      </c>
      <c r="H18807" s="265" t="s">
        <v>879</v>
      </c>
      <c r="I18807" s="265" t="s">
        <v>135</v>
      </c>
      <c r="J18807" s="265">
        <v>-10</v>
      </c>
      <c r="K18807" s="83" t="str">
        <f>IFERROR(IFERROR(VLOOKUP(I18807,'DE-PARA'!B:D,3,0),VLOOKUP(I18807,'DE-PARA'!C:D,2,0)),"NÃO ENCONTRADO")</f>
        <v>Outras Saídas</v>
      </c>
      <c r="L18807" s="50" t="str">
        <f>VLOOKUP(K18807,'Base -Receita-Despesa'!$B:$AS,1,FALSE)</f>
        <v>Outras Saídas</v>
      </c>
    </row>
    <row r="18808" spans="1:12" x14ac:dyDescent="0.3">
      <c r="A18808" s="82" t="str">
        <f t="shared" si="588"/>
        <v>2020</v>
      </c>
      <c r="B18808" s="260" t="s">
        <v>2228</v>
      </c>
      <c r="C18808" s="261" t="s">
        <v>138</v>
      </c>
      <c r="D18808" s="74" t="str">
        <f t="shared" si="587"/>
        <v>mai/2020</v>
      </c>
      <c r="E18808" s="264">
        <v>43970</v>
      </c>
      <c r="F18808" s="282" t="s">
        <v>1261</v>
      </c>
      <c r="G18808" s="282" t="s">
        <v>2229</v>
      </c>
      <c r="H18808" s="265" t="s">
        <v>879</v>
      </c>
      <c r="I18808" s="265" t="s">
        <v>135</v>
      </c>
      <c r="J18808" s="265">
        <v>-10</v>
      </c>
      <c r="K18808" s="83" t="str">
        <f>IFERROR(IFERROR(VLOOKUP(I18808,'DE-PARA'!B:D,3,0),VLOOKUP(I18808,'DE-PARA'!C:D,2,0)),"NÃO ENCONTRADO")</f>
        <v>Outras Saídas</v>
      </c>
      <c r="L18808" s="50" t="str">
        <f>VLOOKUP(K18808,'Base -Receita-Despesa'!$B:$AS,1,FALSE)</f>
        <v>Outras Saídas</v>
      </c>
    </row>
    <row r="18809" spans="1:12" x14ac:dyDescent="0.3">
      <c r="A18809" s="82" t="str">
        <f t="shared" si="588"/>
        <v>2020</v>
      </c>
      <c r="B18809" s="260" t="s">
        <v>2228</v>
      </c>
      <c r="C18809" s="261" t="s">
        <v>138</v>
      </c>
      <c r="D18809" s="74" t="str">
        <f t="shared" si="587"/>
        <v>mai/2020</v>
      </c>
      <c r="E18809" s="264">
        <v>43970</v>
      </c>
      <c r="F18809" s="282" t="s">
        <v>1261</v>
      </c>
      <c r="G18809" s="282" t="s">
        <v>2229</v>
      </c>
      <c r="H18809" s="265" t="s">
        <v>879</v>
      </c>
      <c r="I18809" s="265" t="s">
        <v>135</v>
      </c>
      <c r="J18809" s="265">
        <v>-10</v>
      </c>
      <c r="K18809" s="83" t="str">
        <f>IFERROR(IFERROR(VLOOKUP(I18809,'DE-PARA'!B:D,3,0),VLOOKUP(I18809,'DE-PARA'!C:D,2,0)),"NÃO ENCONTRADO")</f>
        <v>Outras Saídas</v>
      </c>
      <c r="L18809" s="50" t="str">
        <f>VLOOKUP(K18809,'Base -Receita-Despesa'!$B:$AS,1,FALSE)</f>
        <v>Outras Saídas</v>
      </c>
    </row>
    <row r="18810" spans="1:12" x14ac:dyDescent="0.3">
      <c r="A18810" s="82" t="str">
        <f t="shared" si="588"/>
        <v>2020</v>
      </c>
      <c r="B18810" s="260" t="s">
        <v>2228</v>
      </c>
      <c r="C18810" s="261" t="s">
        <v>138</v>
      </c>
      <c r="D18810" s="74" t="str">
        <f t="shared" si="587"/>
        <v>mai/2020</v>
      </c>
      <c r="E18810" s="264">
        <v>43970</v>
      </c>
      <c r="F18810" s="282" t="s">
        <v>5608</v>
      </c>
      <c r="G18810" s="282" t="s">
        <v>2229</v>
      </c>
      <c r="H18810" s="265" t="s">
        <v>5609</v>
      </c>
      <c r="I18810" s="265" t="s">
        <v>141</v>
      </c>
      <c r="J18810" s="266">
        <v>-95935.46</v>
      </c>
      <c r="K18810" s="83" t="str">
        <f>IFERROR(IFERROR(VLOOKUP(I18810,'DE-PARA'!B:D,3,0),VLOOKUP(I18810,'DE-PARA'!C:D,2,0)),"NÃO ENCONTRADO")</f>
        <v>Pessoal</v>
      </c>
      <c r="L18810" s="50" t="str">
        <f>VLOOKUP(K18810,'Base -Receita-Despesa'!$B:$AS,1,FALSE)</f>
        <v>Pessoal</v>
      </c>
    </row>
    <row r="18811" spans="1:12" x14ac:dyDescent="0.3">
      <c r="A18811" s="82" t="str">
        <f t="shared" si="588"/>
        <v>2020</v>
      </c>
      <c r="B18811" s="260" t="s">
        <v>2228</v>
      </c>
      <c r="C18811" s="261" t="s">
        <v>138</v>
      </c>
      <c r="D18811" s="74" t="str">
        <f t="shared" si="587"/>
        <v>mai/2020</v>
      </c>
      <c r="E18811" s="264">
        <v>43970</v>
      </c>
      <c r="F18811" s="282" t="s">
        <v>1070</v>
      </c>
      <c r="G18811" s="282" t="s">
        <v>2229</v>
      </c>
      <c r="H18811" s="265" t="s">
        <v>1071</v>
      </c>
      <c r="I18811" s="265" t="s">
        <v>2237</v>
      </c>
      <c r="J18811" s="266">
        <v>271690.02</v>
      </c>
      <c r="K18811" s="83" t="str">
        <f>IFERROR(IFERROR(VLOOKUP(I18811,'DE-PARA'!B:D,3,0),VLOOKUP(I18811,'DE-PARA'!C:D,2,0)),"NÃO ENCONTRADO")</f>
        <v>Entrada Conta Aplicação (+)</v>
      </c>
      <c r="L18811" s="50" t="str">
        <f>VLOOKUP(K18811,'Base -Receita-Despesa'!$B:$AS,1,FALSE)</f>
        <v>ENTRADA CONTA APLICAÇÃO (+)</v>
      </c>
    </row>
    <row r="18812" spans="1:12" x14ac:dyDescent="0.3">
      <c r="A18812" s="82" t="str">
        <f t="shared" si="588"/>
        <v>2020</v>
      </c>
      <c r="B18812" s="260" t="s">
        <v>2228</v>
      </c>
      <c r="C18812" s="261" t="s">
        <v>138</v>
      </c>
      <c r="D18812" s="74" t="str">
        <f t="shared" si="587"/>
        <v>mai/2020</v>
      </c>
      <c r="E18812" s="264">
        <v>43971</v>
      </c>
      <c r="F18812" s="282" t="s">
        <v>4565</v>
      </c>
      <c r="G18812" s="282" t="s">
        <v>2229</v>
      </c>
      <c r="H18812" s="265" t="s">
        <v>5610</v>
      </c>
      <c r="I18812" s="265" t="s">
        <v>194</v>
      </c>
      <c r="J18812" s="266">
        <v>-21152.46</v>
      </c>
      <c r="K18812" s="83" t="str">
        <f>IFERROR(IFERROR(VLOOKUP(I18812,'DE-PARA'!B:D,3,0),VLOOKUP(I18812,'DE-PARA'!C:D,2,0)),"NÃO ENCONTRADO")</f>
        <v>Encargos sobre Folha de Pagamento</v>
      </c>
      <c r="L18812" s="50" t="str">
        <f>VLOOKUP(K18812,'Base -Receita-Despesa'!$B:$AS,1,FALSE)</f>
        <v>Encargos sobre Folha de Pagamento</v>
      </c>
    </row>
    <row r="18813" spans="1:12" x14ac:dyDescent="0.3">
      <c r="A18813" s="82" t="str">
        <f t="shared" si="588"/>
        <v>2020</v>
      </c>
      <c r="B18813" s="260" t="s">
        <v>2228</v>
      </c>
      <c r="C18813" s="261" t="s">
        <v>138</v>
      </c>
      <c r="D18813" s="74" t="str">
        <f t="shared" si="587"/>
        <v>mai/2020</v>
      </c>
      <c r="E18813" s="264">
        <v>43971</v>
      </c>
      <c r="F18813" s="282" t="s">
        <v>4622</v>
      </c>
      <c r="G18813" s="282" t="s">
        <v>2229</v>
      </c>
      <c r="H18813" s="265" t="s">
        <v>5611</v>
      </c>
      <c r="I18813" s="265" t="s">
        <v>194</v>
      </c>
      <c r="J18813" s="265">
        <v>-365.12</v>
      </c>
      <c r="K18813" s="83" t="str">
        <f>IFERROR(IFERROR(VLOOKUP(I18813,'DE-PARA'!B:D,3,0),VLOOKUP(I18813,'DE-PARA'!C:D,2,0)),"NÃO ENCONTRADO")</f>
        <v>Encargos sobre Folha de Pagamento</v>
      </c>
      <c r="L18813" s="50" t="str">
        <f>VLOOKUP(K18813,'Base -Receita-Despesa'!$B:$AS,1,FALSE)</f>
        <v>Encargos sobre Folha de Pagamento</v>
      </c>
    </row>
    <row r="18814" spans="1:12" x14ac:dyDescent="0.3">
      <c r="A18814" s="82" t="str">
        <f t="shared" si="588"/>
        <v>2020</v>
      </c>
      <c r="B18814" s="260" t="s">
        <v>2228</v>
      </c>
      <c r="C18814" s="261" t="s">
        <v>138</v>
      </c>
      <c r="D18814" s="74" t="str">
        <f t="shared" si="587"/>
        <v>mai/2020</v>
      </c>
      <c r="E18814" s="264">
        <v>43971</v>
      </c>
      <c r="F18814" s="282" t="s">
        <v>5612</v>
      </c>
      <c r="G18814" s="282" t="s">
        <v>2229</v>
      </c>
      <c r="H18814" s="265" t="s">
        <v>5165</v>
      </c>
      <c r="I18814" s="265" t="s">
        <v>200</v>
      </c>
      <c r="J18814" s="265">
        <v>-215.06</v>
      </c>
      <c r="K18814" s="83" t="str">
        <f>IFERROR(IFERROR(VLOOKUP(I18814,'DE-PARA'!B:D,3,0),VLOOKUP(I18814,'DE-PARA'!C:D,2,0)),"NÃO ENCONTRADO")</f>
        <v>Serviços</v>
      </c>
      <c r="L18814" s="50" t="str">
        <f>VLOOKUP(K18814,'Base -Receita-Despesa'!$B:$AS,1,FALSE)</f>
        <v>Serviços</v>
      </c>
    </row>
    <row r="18815" spans="1:12" x14ac:dyDescent="0.3">
      <c r="A18815" s="82" t="str">
        <f t="shared" si="588"/>
        <v>2020</v>
      </c>
      <c r="B18815" s="260" t="s">
        <v>2228</v>
      </c>
      <c r="C18815" s="261" t="s">
        <v>138</v>
      </c>
      <c r="D18815" s="74" t="str">
        <f t="shared" si="587"/>
        <v>mai/2020</v>
      </c>
      <c r="E18815" s="264">
        <v>43971</v>
      </c>
      <c r="F18815" s="282" t="s">
        <v>5613</v>
      </c>
      <c r="G18815" s="282" t="s">
        <v>2229</v>
      </c>
      <c r="H18815" s="265" t="s">
        <v>2370</v>
      </c>
      <c r="I18815" s="265" t="s">
        <v>194</v>
      </c>
      <c r="J18815" s="265">
        <v>-247.57</v>
      </c>
      <c r="K18815" s="83" t="str">
        <f>IFERROR(IFERROR(VLOOKUP(I18815,'DE-PARA'!B:D,3,0),VLOOKUP(I18815,'DE-PARA'!C:D,2,0)),"NÃO ENCONTRADO")</f>
        <v>Encargos sobre Folha de Pagamento</v>
      </c>
      <c r="L18815" s="50" t="str">
        <f>VLOOKUP(K18815,'Base -Receita-Despesa'!$B:$AS,1,FALSE)</f>
        <v>Encargos sobre Folha de Pagamento</v>
      </c>
    </row>
    <row r="18816" spans="1:12" x14ac:dyDescent="0.3">
      <c r="A18816" s="82" t="str">
        <f t="shared" si="588"/>
        <v>2020</v>
      </c>
      <c r="B18816" s="260" t="s">
        <v>2228</v>
      </c>
      <c r="C18816" s="261" t="s">
        <v>138</v>
      </c>
      <c r="D18816" s="74" t="str">
        <f t="shared" si="587"/>
        <v>mai/2020</v>
      </c>
      <c r="E18816" s="264">
        <v>43971</v>
      </c>
      <c r="F18816" s="282" t="s">
        <v>5614</v>
      </c>
      <c r="G18816" s="282" t="s">
        <v>2229</v>
      </c>
      <c r="H18816" s="265" t="s">
        <v>4736</v>
      </c>
      <c r="I18816" s="265" t="s">
        <v>188</v>
      </c>
      <c r="J18816" s="266">
        <v>-1894.35</v>
      </c>
      <c r="K18816" s="83" t="str">
        <f>IFERROR(IFERROR(VLOOKUP(I18816,'DE-PARA'!B:D,3,0),VLOOKUP(I18816,'DE-PARA'!C:D,2,0)),"NÃO ENCONTRADO")</f>
        <v>Serviços</v>
      </c>
      <c r="L18816" s="50" t="str">
        <f>VLOOKUP(K18816,'Base -Receita-Despesa'!$B:$AS,1,FALSE)</f>
        <v>Serviços</v>
      </c>
    </row>
    <row r="18817" spans="1:12" x14ac:dyDescent="0.3">
      <c r="A18817" s="82" t="str">
        <f t="shared" si="588"/>
        <v>2020</v>
      </c>
      <c r="B18817" s="260" t="s">
        <v>2228</v>
      </c>
      <c r="C18817" s="261" t="s">
        <v>138</v>
      </c>
      <c r="D18817" s="74" t="str">
        <f t="shared" si="587"/>
        <v>mai/2020</v>
      </c>
      <c r="E18817" s="264">
        <v>43971</v>
      </c>
      <c r="F18817" s="282" t="s">
        <v>5615</v>
      </c>
      <c r="G18817" s="282" t="s">
        <v>2229</v>
      </c>
      <c r="H18817" s="265" t="s">
        <v>5175</v>
      </c>
      <c r="I18817" s="265" t="s">
        <v>145</v>
      </c>
      <c r="J18817" s="265">
        <v>-20.239999999999998</v>
      </c>
      <c r="K18817" s="83" t="str">
        <f>IFERROR(IFERROR(VLOOKUP(I18817,'DE-PARA'!B:D,3,0),VLOOKUP(I18817,'DE-PARA'!C:D,2,0)),"NÃO ENCONTRADO")</f>
        <v>Serviços</v>
      </c>
      <c r="L18817" s="50" t="str">
        <f>VLOOKUP(K18817,'Base -Receita-Despesa'!$B:$AS,1,FALSE)</f>
        <v>Serviços</v>
      </c>
    </row>
    <row r="18818" spans="1:12" x14ac:dyDescent="0.3">
      <c r="A18818" s="82" t="str">
        <f t="shared" si="588"/>
        <v>2020</v>
      </c>
      <c r="B18818" s="260" t="s">
        <v>2228</v>
      </c>
      <c r="C18818" s="261" t="s">
        <v>138</v>
      </c>
      <c r="D18818" s="74" t="str">
        <f t="shared" si="587"/>
        <v>mai/2020</v>
      </c>
      <c r="E18818" s="264">
        <v>43971</v>
      </c>
      <c r="F18818" s="282" t="s">
        <v>5616</v>
      </c>
      <c r="G18818" s="282" t="s">
        <v>2229</v>
      </c>
      <c r="H18818" s="265" t="s">
        <v>5175</v>
      </c>
      <c r="I18818" s="265" t="s">
        <v>145</v>
      </c>
      <c r="J18818" s="265">
        <v>-20.239999999999998</v>
      </c>
      <c r="K18818" s="83" t="str">
        <f>IFERROR(IFERROR(VLOOKUP(I18818,'DE-PARA'!B:D,3,0),VLOOKUP(I18818,'DE-PARA'!C:D,2,0)),"NÃO ENCONTRADO")</f>
        <v>Serviços</v>
      </c>
      <c r="L18818" s="50" t="str">
        <f>VLOOKUP(K18818,'Base -Receita-Despesa'!$B:$AS,1,FALSE)</f>
        <v>Serviços</v>
      </c>
    </row>
    <row r="18819" spans="1:12" x14ac:dyDescent="0.3">
      <c r="A18819" s="82" t="str">
        <f t="shared" si="588"/>
        <v>2020</v>
      </c>
      <c r="B18819" s="260" t="s">
        <v>2228</v>
      </c>
      <c r="C18819" s="261" t="s">
        <v>138</v>
      </c>
      <c r="D18819" s="74" t="str">
        <f t="shared" si="587"/>
        <v>mai/2020</v>
      </c>
      <c r="E18819" s="264">
        <v>43971</v>
      </c>
      <c r="F18819" s="282" t="s">
        <v>5617</v>
      </c>
      <c r="G18819" s="282" t="s">
        <v>2229</v>
      </c>
      <c r="H18819" s="265" t="s">
        <v>5175</v>
      </c>
      <c r="I18819" s="265" t="s">
        <v>145</v>
      </c>
      <c r="J18819" s="265">
        <v>-20.239999999999998</v>
      </c>
      <c r="K18819" s="83" t="str">
        <f>IFERROR(IFERROR(VLOOKUP(I18819,'DE-PARA'!B:D,3,0),VLOOKUP(I18819,'DE-PARA'!C:D,2,0)),"NÃO ENCONTRADO")</f>
        <v>Serviços</v>
      </c>
      <c r="L18819" s="50" t="str">
        <f>VLOOKUP(K18819,'Base -Receita-Despesa'!$B:$AS,1,FALSE)</f>
        <v>Serviços</v>
      </c>
    </row>
    <row r="18820" spans="1:12" x14ac:dyDescent="0.3">
      <c r="A18820" s="82" t="str">
        <f t="shared" si="588"/>
        <v>2020</v>
      </c>
      <c r="B18820" s="260" t="s">
        <v>2228</v>
      </c>
      <c r="C18820" s="261" t="s">
        <v>138</v>
      </c>
      <c r="D18820" s="74" t="str">
        <f t="shared" ref="D18820:D18883" si="589">TEXT(E18820,"mmm/aaaa")</f>
        <v>mai/2020</v>
      </c>
      <c r="E18820" s="264">
        <v>43971</v>
      </c>
      <c r="F18820" s="282" t="s">
        <v>5618</v>
      </c>
      <c r="G18820" s="282" t="s">
        <v>2229</v>
      </c>
      <c r="H18820" s="265" t="s">
        <v>5175</v>
      </c>
      <c r="I18820" s="265" t="s">
        <v>145</v>
      </c>
      <c r="J18820" s="265">
        <v>-20.239999999999998</v>
      </c>
      <c r="K18820" s="83" t="str">
        <f>IFERROR(IFERROR(VLOOKUP(I18820,'DE-PARA'!B:D,3,0),VLOOKUP(I18820,'DE-PARA'!C:D,2,0)),"NÃO ENCONTRADO")</f>
        <v>Serviços</v>
      </c>
      <c r="L18820" s="50" t="str">
        <f>VLOOKUP(K18820,'Base -Receita-Despesa'!$B:$AS,1,FALSE)</f>
        <v>Serviços</v>
      </c>
    </row>
    <row r="18821" spans="1:12" x14ac:dyDescent="0.3">
      <c r="A18821" s="82" t="str">
        <f t="shared" si="588"/>
        <v>2020</v>
      </c>
      <c r="B18821" s="260" t="s">
        <v>2228</v>
      </c>
      <c r="C18821" s="261" t="s">
        <v>138</v>
      </c>
      <c r="D18821" s="74" t="str">
        <f t="shared" si="589"/>
        <v>mai/2020</v>
      </c>
      <c r="E18821" s="264">
        <v>43971</v>
      </c>
      <c r="F18821" s="282" t="s">
        <v>5619</v>
      </c>
      <c r="G18821" s="282" t="s">
        <v>2229</v>
      </c>
      <c r="H18821" s="265" t="s">
        <v>5175</v>
      </c>
      <c r="I18821" s="265" t="s">
        <v>145</v>
      </c>
      <c r="J18821" s="265">
        <v>-215.79</v>
      </c>
      <c r="K18821" s="83" t="str">
        <f>IFERROR(IFERROR(VLOOKUP(I18821,'DE-PARA'!B:D,3,0),VLOOKUP(I18821,'DE-PARA'!C:D,2,0)),"NÃO ENCONTRADO")</f>
        <v>Serviços</v>
      </c>
      <c r="L18821" s="50" t="str">
        <f>VLOOKUP(K18821,'Base -Receita-Despesa'!$B:$AS,1,FALSE)</f>
        <v>Serviços</v>
      </c>
    </row>
    <row r="18822" spans="1:12" x14ac:dyDescent="0.3">
      <c r="A18822" s="82" t="str">
        <f t="shared" si="588"/>
        <v>2020</v>
      </c>
      <c r="B18822" s="260" t="s">
        <v>2228</v>
      </c>
      <c r="C18822" s="261" t="s">
        <v>138</v>
      </c>
      <c r="D18822" s="74" t="str">
        <f t="shared" si="589"/>
        <v>mai/2020</v>
      </c>
      <c r="E18822" s="264">
        <v>43971</v>
      </c>
      <c r="F18822" s="282" t="s">
        <v>5620</v>
      </c>
      <c r="G18822" s="282" t="s">
        <v>2229</v>
      </c>
      <c r="H18822" s="265" t="s">
        <v>5175</v>
      </c>
      <c r="I18822" s="265" t="s">
        <v>145</v>
      </c>
      <c r="J18822" s="265">
        <v>-20.239999999999998</v>
      </c>
      <c r="K18822" s="83" t="str">
        <f>IFERROR(IFERROR(VLOOKUP(I18822,'DE-PARA'!B:D,3,0),VLOOKUP(I18822,'DE-PARA'!C:D,2,0)),"NÃO ENCONTRADO")</f>
        <v>Serviços</v>
      </c>
      <c r="L18822" s="50" t="str">
        <f>VLOOKUP(K18822,'Base -Receita-Despesa'!$B:$AS,1,FALSE)</f>
        <v>Serviços</v>
      </c>
    </row>
    <row r="18823" spans="1:12" x14ac:dyDescent="0.3">
      <c r="A18823" s="82" t="str">
        <f t="shared" si="588"/>
        <v>2020</v>
      </c>
      <c r="B18823" s="260" t="s">
        <v>2228</v>
      </c>
      <c r="C18823" s="261" t="s">
        <v>138</v>
      </c>
      <c r="D18823" s="74" t="str">
        <f t="shared" si="589"/>
        <v>mai/2020</v>
      </c>
      <c r="E18823" s="264">
        <v>43971</v>
      </c>
      <c r="F18823" s="282" t="s">
        <v>5621</v>
      </c>
      <c r="G18823" s="282" t="s">
        <v>2229</v>
      </c>
      <c r="H18823" s="265" t="s">
        <v>5175</v>
      </c>
      <c r="I18823" s="265" t="s">
        <v>145</v>
      </c>
      <c r="J18823" s="265">
        <v>-215.79</v>
      </c>
      <c r="K18823" s="83" t="str">
        <f>IFERROR(IFERROR(VLOOKUP(I18823,'DE-PARA'!B:D,3,0),VLOOKUP(I18823,'DE-PARA'!C:D,2,0)),"NÃO ENCONTRADO")</f>
        <v>Serviços</v>
      </c>
      <c r="L18823" s="50" t="str">
        <f>VLOOKUP(K18823,'Base -Receita-Despesa'!$B:$AS,1,FALSE)</f>
        <v>Serviços</v>
      </c>
    </row>
    <row r="18824" spans="1:12" x14ac:dyDescent="0.3">
      <c r="A18824" s="82" t="str">
        <f t="shared" si="588"/>
        <v>2020</v>
      </c>
      <c r="B18824" s="260" t="s">
        <v>2228</v>
      </c>
      <c r="C18824" s="261" t="s">
        <v>138</v>
      </c>
      <c r="D18824" s="74" t="str">
        <f t="shared" si="589"/>
        <v>mai/2020</v>
      </c>
      <c r="E18824" s="264">
        <v>43971</v>
      </c>
      <c r="F18824" s="282" t="s">
        <v>5622</v>
      </c>
      <c r="G18824" s="282" t="s">
        <v>2229</v>
      </c>
      <c r="H18824" s="265" t="s">
        <v>5336</v>
      </c>
      <c r="I18824" s="265" t="s">
        <v>120</v>
      </c>
      <c r="J18824" s="265">
        <v>-78.03</v>
      </c>
      <c r="K18824" s="83" t="str">
        <f>IFERROR(IFERROR(VLOOKUP(I18824,'DE-PARA'!B:D,3,0),VLOOKUP(I18824,'DE-PARA'!C:D,2,0)),"NÃO ENCONTRADO")</f>
        <v>Serviços</v>
      </c>
      <c r="L18824" s="50" t="str">
        <f>VLOOKUP(K18824,'Base -Receita-Despesa'!$B:$AS,1,FALSE)</f>
        <v>Serviços</v>
      </c>
    </row>
    <row r="18825" spans="1:12" x14ac:dyDescent="0.3">
      <c r="A18825" s="82" t="str">
        <f t="shared" si="588"/>
        <v>2020</v>
      </c>
      <c r="B18825" s="260" t="s">
        <v>2228</v>
      </c>
      <c r="C18825" s="261" t="s">
        <v>138</v>
      </c>
      <c r="D18825" s="74" t="str">
        <f t="shared" si="589"/>
        <v>mai/2020</v>
      </c>
      <c r="E18825" s="264">
        <v>43971</v>
      </c>
      <c r="F18825" s="282" t="s">
        <v>5623</v>
      </c>
      <c r="G18825" s="282" t="s">
        <v>2229</v>
      </c>
      <c r="H18825" s="265" t="s">
        <v>4753</v>
      </c>
      <c r="I18825" s="265" t="s">
        <v>2176</v>
      </c>
      <c r="J18825" s="266">
        <v>-13637.66</v>
      </c>
      <c r="K18825" s="83" t="str">
        <f>IFERROR(IFERROR(VLOOKUP(I18825,'DE-PARA'!B:D,3,0),VLOOKUP(I18825,'DE-PARA'!C:D,2,0)),"NÃO ENCONTRADO")</f>
        <v>Pessoal</v>
      </c>
      <c r="L18825" s="50" t="str">
        <f>VLOOKUP(K18825,'Base -Receita-Despesa'!$B:$AS,1,FALSE)</f>
        <v>Pessoal</v>
      </c>
    </row>
    <row r="18826" spans="1:12" x14ac:dyDescent="0.3">
      <c r="A18826" s="82" t="str">
        <f t="shared" si="588"/>
        <v>2020</v>
      </c>
      <c r="B18826" s="260" t="s">
        <v>2228</v>
      </c>
      <c r="C18826" s="261" t="s">
        <v>138</v>
      </c>
      <c r="D18826" s="74" t="str">
        <f t="shared" si="589"/>
        <v>mai/2020</v>
      </c>
      <c r="E18826" s="264">
        <v>43971</v>
      </c>
      <c r="F18826" s="282" t="s">
        <v>5624</v>
      </c>
      <c r="G18826" s="282" t="s">
        <v>2229</v>
      </c>
      <c r="H18826" s="265" t="s">
        <v>4753</v>
      </c>
      <c r="I18826" s="265" t="s">
        <v>2176</v>
      </c>
      <c r="J18826" s="265">
        <v>-924.42</v>
      </c>
      <c r="K18826" s="83" t="str">
        <f>IFERROR(IFERROR(VLOOKUP(I18826,'DE-PARA'!B:D,3,0),VLOOKUP(I18826,'DE-PARA'!C:D,2,0)),"NÃO ENCONTRADO")</f>
        <v>Pessoal</v>
      </c>
      <c r="L18826" s="50" t="str">
        <f>VLOOKUP(K18826,'Base -Receita-Despesa'!$B:$AS,1,FALSE)</f>
        <v>Pessoal</v>
      </c>
    </row>
    <row r="18827" spans="1:12" x14ac:dyDescent="0.3">
      <c r="A18827" s="82" t="str">
        <f t="shared" si="588"/>
        <v>2020</v>
      </c>
      <c r="B18827" s="260" t="s">
        <v>2228</v>
      </c>
      <c r="C18827" s="261" t="s">
        <v>138</v>
      </c>
      <c r="D18827" s="74" t="str">
        <f t="shared" si="589"/>
        <v>mai/2020</v>
      </c>
      <c r="E18827" s="264">
        <v>43971</v>
      </c>
      <c r="F18827" s="282" t="s">
        <v>4700</v>
      </c>
      <c r="G18827" s="282" t="s">
        <v>2229</v>
      </c>
      <c r="H18827" s="265" t="s">
        <v>4753</v>
      </c>
      <c r="I18827" s="265" t="s">
        <v>2176</v>
      </c>
      <c r="J18827" s="265">
        <v>-418.5</v>
      </c>
      <c r="K18827" s="83" t="str">
        <f>IFERROR(IFERROR(VLOOKUP(I18827,'DE-PARA'!B:D,3,0),VLOOKUP(I18827,'DE-PARA'!C:D,2,0)),"NÃO ENCONTRADO")</f>
        <v>Pessoal</v>
      </c>
      <c r="L18827" s="50" t="str">
        <f>VLOOKUP(K18827,'Base -Receita-Despesa'!$B:$AS,1,FALSE)</f>
        <v>Pessoal</v>
      </c>
    </row>
    <row r="18828" spans="1:12" x14ac:dyDescent="0.3">
      <c r="A18828" s="82" t="str">
        <f t="shared" si="588"/>
        <v>2020</v>
      </c>
      <c r="B18828" s="260" t="s">
        <v>2228</v>
      </c>
      <c r="C18828" s="261" t="s">
        <v>138</v>
      </c>
      <c r="D18828" s="74" t="str">
        <f t="shared" si="589"/>
        <v>mai/2020</v>
      </c>
      <c r="E18828" s="264">
        <v>43971</v>
      </c>
      <c r="F18828" s="282" t="s">
        <v>5625</v>
      </c>
      <c r="G18828" s="282" t="s">
        <v>2229</v>
      </c>
      <c r="H18828" s="265" t="s">
        <v>4753</v>
      </c>
      <c r="I18828" s="265" t="s">
        <v>2176</v>
      </c>
      <c r="J18828" s="266">
        <v>-10598.78</v>
      </c>
      <c r="K18828" s="83" t="str">
        <f>IFERROR(IFERROR(VLOOKUP(I18828,'DE-PARA'!B:D,3,0),VLOOKUP(I18828,'DE-PARA'!C:D,2,0)),"NÃO ENCONTRADO")</f>
        <v>Pessoal</v>
      </c>
      <c r="L18828" s="50" t="str">
        <f>VLOOKUP(K18828,'Base -Receita-Despesa'!$B:$AS,1,FALSE)</f>
        <v>Pessoal</v>
      </c>
    </row>
    <row r="18829" spans="1:12" x14ac:dyDescent="0.3">
      <c r="A18829" s="82" t="str">
        <f t="shared" si="588"/>
        <v>2020</v>
      </c>
      <c r="B18829" s="260" t="s">
        <v>2228</v>
      </c>
      <c r="C18829" s="261" t="s">
        <v>138</v>
      </c>
      <c r="D18829" s="74" t="str">
        <f t="shared" si="589"/>
        <v>mai/2020</v>
      </c>
      <c r="E18829" s="264">
        <v>43971</v>
      </c>
      <c r="F18829" s="282" t="s">
        <v>5626</v>
      </c>
      <c r="G18829" s="282" t="s">
        <v>2229</v>
      </c>
      <c r="H18829" s="265" t="s">
        <v>5627</v>
      </c>
      <c r="I18829" s="265" t="s">
        <v>846</v>
      </c>
      <c r="J18829" s="265">
        <v>-45.26</v>
      </c>
      <c r="K18829" s="83" t="str">
        <f>IFERROR(IFERROR(VLOOKUP(I18829,'DE-PARA'!B:D,3,0),VLOOKUP(I18829,'DE-PARA'!C:D,2,0)),"NÃO ENCONTRADO")</f>
        <v>Pessoal</v>
      </c>
      <c r="L18829" s="50" t="str">
        <f>VLOOKUP(K18829,'Base -Receita-Despesa'!$B:$AS,1,FALSE)</f>
        <v>Pessoal</v>
      </c>
    </row>
    <row r="18830" spans="1:12" x14ac:dyDescent="0.3">
      <c r="A18830" s="82" t="str">
        <f t="shared" si="588"/>
        <v>2020</v>
      </c>
      <c r="B18830" s="260" t="s">
        <v>2228</v>
      </c>
      <c r="C18830" s="261" t="s">
        <v>138</v>
      </c>
      <c r="D18830" s="74" t="str">
        <f t="shared" si="589"/>
        <v>mai/2020</v>
      </c>
      <c r="E18830" s="264">
        <v>43971</v>
      </c>
      <c r="F18830" s="282" t="s">
        <v>3542</v>
      </c>
      <c r="G18830" s="282" t="s">
        <v>2229</v>
      </c>
      <c r="H18830" s="265" t="s">
        <v>5568</v>
      </c>
      <c r="I18830" s="265" t="s">
        <v>846</v>
      </c>
      <c r="J18830" s="324">
        <v>-1119.77</v>
      </c>
      <c r="K18830" s="83" t="str">
        <f>IFERROR(IFERROR(VLOOKUP(I18830,'DE-PARA'!B:D,3,0),VLOOKUP(I18830,'DE-PARA'!C:D,2,0)),"NÃO ENCONTRADO")</f>
        <v>Pessoal</v>
      </c>
      <c r="L18830" s="50" t="str">
        <f>VLOOKUP(K18830,'Base -Receita-Despesa'!$B:$AS,1,FALSE)</f>
        <v>Pessoal</v>
      </c>
    </row>
    <row r="18831" spans="1:12" x14ac:dyDescent="0.3">
      <c r="A18831" s="82" t="str">
        <f t="shared" si="588"/>
        <v>2020</v>
      </c>
      <c r="B18831" s="260" t="s">
        <v>2228</v>
      </c>
      <c r="C18831" s="261" t="s">
        <v>138</v>
      </c>
      <c r="D18831" s="74" t="str">
        <f t="shared" si="589"/>
        <v>mai/2020</v>
      </c>
      <c r="E18831" s="264">
        <v>43971</v>
      </c>
      <c r="F18831" s="282" t="s">
        <v>3163</v>
      </c>
      <c r="G18831" s="282" t="s">
        <v>2229</v>
      </c>
      <c r="H18831" s="265" t="s">
        <v>5049</v>
      </c>
      <c r="I18831" s="265" t="s">
        <v>2176</v>
      </c>
      <c r="J18831" s="266">
        <v>-5789.16</v>
      </c>
      <c r="K18831" s="83" t="str">
        <f>IFERROR(IFERROR(VLOOKUP(I18831,'DE-PARA'!B:D,3,0),VLOOKUP(I18831,'DE-PARA'!C:D,2,0)),"NÃO ENCONTRADO")</f>
        <v>Pessoal</v>
      </c>
      <c r="L18831" s="50" t="str">
        <f>VLOOKUP(K18831,'Base -Receita-Despesa'!$B:$AS,1,FALSE)</f>
        <v>Pessoal</v>
      </c>
    </row>
    <row r="18832" spans="1:12" x14ac:dyDescent="0.3">
      <c r="A18832" s="82" t="str">
        <f t="shared" si="588"/>
        <v>2020</v>
      </c>
      <c r="B18832" s="260" t="s">
        <v>2228</v>
      </c>
      <c r="C18832" s="261" t="s">
        <v>138</v>
      </c>
      <c r="D18832" s="74" t="str">
        <f t="shared" si="589"/>
        <v>mai/2020</v>
      </c>
      <c r="E18832" s="264">
        <v>43971</v>
      </c>
      <c r="F18832" s="282" t="s">
        <v>3164</v>
      </c>
      <c r="G18832" s="282" t="s">
        <v>2229</v>
      </c>
      <c r="H18832" s="265" t="s">
        <v>5049</v>
      </c>
      <c r="I18832" s="265" t="s">
        <v>2176</v>
      </c>
      <c r="J18832" s="265">
        <v>-420.59</v>
      </c>
      <c r="K18832" s="83" t="str">
        <f>IFERROR(IFERROR(VLOOKUP(I18832,'DE-PARA'!B:D,3,0),VLOOKUP(I18832,'DE-PARA'!C:D,2,0)),"NÃO ENCONTRADO")</f>
        <v>Pessoal</v>
      </c>
      <c r="L18832" s="50" t="str">
        <f>VLOOKUP(K18832,'Base -Receita-Despesa'!$B:$AS,1,FALSE)</f>
        <v>Pessoal</v>
      </c>
    </row>
    <row r="18833" spans="1:12" x14ac:dyDescent="0.3">
      <c r="A18833" s="82" t="str">
        <f t="shared" si="588"/>
        <v>2020</v>
      </c>
      <c r="B18833" s="260" t="s">
        <v>2228</v>
      </c>
      <c r="C18833" s="261" t="s">
        <v>138</v>
      </c>
      <c r="D18833" s="74" t="str">
        <f t="shared" si="589"/>
        <v>mai/2020</v>
      </c>
      <c r="E18833" s="264">
        <v>43971</v>
      </c>
      <c r="F18833" s="282" t="s">
        <v>5628</v>
      </c>
      <c r="G18833" s="282" t="s">
        <v>2229</v>
      </c>
      <c r="H18833" s="265" t="s">
        <v>5165</v>
      </c>
      <c r="I18833" s="265" t="s">
        <v>215</v>
      </c>
      <c r="J18833" s="265">
        <v>-69.38</v>
      </c>
      <c r="K18833" s="83" t="str">
        <f>IFERROR(IFERROR(VLOOKUP(I18833,'DE-PARA'!B:D,3,0),VLOOKUP(I18833,'DE-PARA'!C:D,2,0)),"NÃO ENCONTRADO")</f>
        <v>Serviços</v>
      </c>
      <c r="L18833" s="50" t="str">
        <f>VLOOKUP(K18833,'Base -Receita-Despesa'!$B:$AS,1,FALSE)</f>
        <v>Serviços</v>
      </c>
    </row>
    <row r="18834" spans="1:12" x14ac:dyDescent="0.3">
      <c r="A18834" s="82" t="str">
        <f t="shared" si="588"/>
        <v>2020</v>
      </c>
      <c r="B18834" s="260" t="s">
        <v>2228</v>
      </c>
      <c r="C18834" s="261" t="s">
        <v>138</v>
      </c>
      <c r="D18834" s="74" t="str">
        <f t="shared" si="589"/>
        <v>mai/2020</v>
      </c>
      <c r="E18834" s="264">
        <v>43971</v>
      </c>
      <c r="F18834" s="282" t="s">
        <v>5629</v>
      </c>
      <c r="G18834" s="282" t="s">
        <v>2229</v>
      </c>
      <c r="H18834" s="265" t="s">
        <v>2370</v>
      </c>
      <c r="I18834" s="265" t="s">
        <v>145</v>
      </c>
      <c r="J18834" s="265">
        <v>-79.86</v>
      </c>
      <c r="K18834" s="83" t="str">
        <f>IFERROR(IFERROR(VLOOKUP(I18834,'DE-PARA'!B:D,3,0),VLOOKUP(I18834,'DE-PARA'!C:D,2,0)),"NÃO ENCONTRADO")</f>
        <v>Serviços</v>
      </c>
      <c r="L18834" s="50" t="str">
        <f>VLOOKUP(K18834,'Base -Receita-Despesa'!$B:$AS,1,FALSE)</f>
        <v>Serviços</v>
      </c>
    </row>
    <row r="18835" spans="1:12" x14ac:dyDescent="0.3">
      <c r="A18835" s="82" t="str">
        <f t="shared" si="588"/>
        <v>2020</v>
      </c>
      <c r="B18835" s="317" t="s">
        <v>2228</v>
      </c>
      <c r="C18835" s="272" t="s">
        <v>138</v>
      </c>
      <c r="D18835" s="74" t="str">
        <f t="shared" si="589"/>
        <v>mai/2020</v>
      </c>
      <c r="E18835" s="325">
        <v>43971</v>
      </c>
      <c r="F18835" s="282" t="s">
        <v>5630</v>
      </c>
      <c r="G18835" s="326" t="s">
        <v>2229</v>
      </c>
      <c r="H18835" s="265" t="s">
        <v>5175</v>
      </c>
      <c r="I18835" s="265" t="s">
        <v>145</v>
      </c>
      <c r="J18835" s="265">
        <v>-69.61</v>
      </c>
      <c r="K18835" s="83" t="str">
        <f>IFERROR(IFERROR(VLOOKUP(I18835,'DE-PARA'!B:D,3,0),VLOOKUP(I18835,'DE-PARA'!C:D,2,0)),"NÃO ENCONTRADO")</f>
        <v>Serviços</v>
      </c>
      <c r="L18835" s="50" t="str">
        <f>VLOOKUP(K18835,'Base -Receita-Despesa'!$B:$AS,1,FALSE)</f>
        <v>Serviços</v>
      </c>
    </row>
    <row r="18836" spans="1:12" x14ac:dyDescent="0.3">
      <c r="A18836" s="82" t="str">
        <f t="shared" si="588"/>
        <v>2020</v>
      </c>
      <c r="B18836" s="317" t="s">
        <v>2228</v>
      </c>
      <c r="C18836" s="272" t="s">
        <v>138</v>
      </c>
      <c r="D18836" s="74" t="str">
        <f t="shared" si="589"/>
        <v>mai/2020</v>
      </c>
      <c r="E18836" s="325">
        <v>43971</v>
      </c>
      <c r="F18836" s="282" t="s">
        <v>5631</v>
      </c>
      <c r="G18836" s="282" t="s">
        <v>2229</v>
      </c>
      <c r="H18836" s="265" t="s">
        <v>5336</v>
      </c>
      <c r="I18836" s="265" t="s">
        <v>120</v>
      </c>
      <c r="J18836" s="265">
        <v>-25.17</v>
      </c>
      <c r="K18836" s="83" t="str">
        <f>IFERROR(IFERROR(VLOOKUP(I18836,'DE-PARA'!B:D,3,0),VLOOKUP(I18836,'DE-PARA'!C:D,2,0)),"NÃO ENCONTRADO")</f>
        <v>Serviços</v>
      </c>
      <c r="L18836" s="50" t="str">
        <f>VLOOKUP(K18836,'Base -Receita-Despesa'!$B:$AS,1,FALSE)</f>
        <v>Serviços</v>
      </c>
    </row>
    <row r="18837" spans="1:12" x14ac:dyDescent="0.3">
      <c r="A18837" s="82" t="str">
        <f t="shared" si="588"/>
        <v>2020</v>
      </c>
      <c r="B18837" s="317" t="s">
        <v>2228</v>
      </c>
      <c r="C18837" s="272" t="s">
        <v>138</v>
      </c>
      <c r="D18837" s="74" t="str">
        <f t="shared" si="589"/>
        <v>mai/2020</v>
      </c>
      <c r="E18837" s="325">
        <v>43971</v>
      </c>
      <c r="F18837" s="282" t="s">
        <v>5632</v>
      </c>
      <c r="G18837" s="282" t="s">
        <v>2229</v>
      </c>
      <c r="H18837" s="265" t="s">
        <v>4753</v>
      </c>
      <c r="I18837" s="265" t="s">
        <v>2176</v>
      </c>
      <c r="J18837" s="266">
        <v>-4399.25</v>
      </c>
      <c r="K18837" s="83" t="str">
        <f>IFERROR(IFERROR(VLOOKUP(I18837,'DE-PARA'!B:D,3,0),VLOOKUP(I18837,'DE-PARA'!C:D,2,0)),"NÃO ENCONTRADO")</f>
        <v>Pessoal</v>
      </c>
      <c r="L18837" s="50" t="str">
        <f>VLOOKUP(K18837,'Base -Receita-Despesa'!$B:$AS,1,FALSE)</f>
        <v>Pessoal</v>
      </c>
    </row>
    <row r="18838" spans="1:12" x14ac:dyDescent="0.3">
      <c r="A18838" s="82" t="str">
        <f t="shared" si="588"/>
        <v>2020</v>
      </c>
      <c r="B18838" s="317" t="s">
        <v>2228</v>
      </c>
      <c r="C18838" s="272" t="s">
        <v>138</v>
      </c>
      <c r="D18838" s="74" t="str">
        <f t="shared" si="589"/>
        <v>mai/2020</v>
      </c>
      <c r="E18838" s="325">
        <v>43971</v>
      </c>
      <c r="F18838" s="282" t="s">
        <v>3304</v>
      </c>
      <c r="G18838" s="282" t="s">
        <v>2229</v>
      </c>
      <c r="H18838" s="265" t="s">
        <v>4753</v>
      </c>
      <c r="I18838" s="265" t="s">
        <v>2176</v>
      </c>
      <c r="J18838" s="265">
        <v>-298.2</v>
      </c>
      <c r="K18838" s="83" t="str">
        <f>IFERROR(IFERROR(VLOOKUP(I18838,'DE-PARA'!B:D,3,0),VLOOKUP(I18838,'DE-PARA'!C:D,2,0)),"NÃO ENCONTRADO")</f>
        <v>Pessoal</v>
      </c>
      <c r="L18838" s="50" t="str">
        <f>VLOOKUP(K18838,'Base -Receita-Despesa'!$B:$AS,1,FALSE)</f>
        <v>Pessoal</v>
      </c>
    </row>
    <row r="18839" spans="1:12" x14ac:dyDescent="0.3">
      <c r="A18839" s="82" t="str">
        <f t="shared" si="588"/>
        <v>2020</v>
      </c>
      <c r="B18839" s="317" t="s">
        <v>2228</v>
      </c>
      <c r="C18839" s="272" t="s">
        <v>138</v>
      </c>
      <c r="D18839" s="74" t="str">
        <f t="shared" si="589"/>
        <v>mai/2020</v>
      </c>
      <c r="E18839" s="325">
        <v>43971</v>
      </c>
      <c r="F18839" s="282" t="s">
        <v>5633</v>
      </c>
      <c r="G18839" s="282" t="s">
        <v>2229</v>
      </c>
      <c r="H18839" s="265" t="s">
        <v>4753</v>
      </c>
      <c r="I18839" s="265" t="s">
        <v>2176</v>
      </c>
      <c r="J18839" s="265">
        <v>-135</v>
      </c>
      <c r="K18839" s="83" t="str">
        <f>IFERROR(IFERROR(VLOOKUP(I18839,'DE-PARA'!B:D,3,0),VLOOKUP(I18839,'DE-PARA'!C:D,2,0)),"NÃO ENCONTRADO")</f>
        <v>Pessoal</v>
      </c>
      <c r="L18839" s="50" t="str">
        <f>VLOOKUP(K18839,'Base -Receita-Despesa'!$B:$AS,1,FALSE)</f>
        <v>Pessoal</v>
      </c>
    </row>
    <row r="18840" spans="1:12" x14ac:dyDescent="0.3">
      <c r="A18840" s="82" t="str">
        <f t="shared" si="588"/>
        <v>2020</v>
      </c>
      <c r="B18840" s="317" t="s">
        <v>2228</v>
      </c>
      <c r="C18840" s="272" t="s">
        <v>138</v>
      </c>
      <c r="D18840" s="74" t="str">
        <f t="shared" si="589"/>
        <v>mai/2020</v>
      </c>
      <c r="E18840" s="325">
        <v>43971</v>
      </c>
      <c r="F18840" s="282" t="s">
        <v>4757</v>
      </c>
      <c r="G18840" s="282" t="s">
        <v>2229</v>
      </c>
      <c r="H18840" s="265" t="s">
        <v>4753</v>
      </c>
      <c r="I18840" s="265" t="s">
        <v>2176</v>
      </c>
      <c r="J18840" s="266">
        <v>-3418.96</v>
      </c>
      <c r="K18840" s="83" t="str">
        <f>IFERROR(IFERROR(VLOOKUP(I18840,'DE-PARA'!B:D,3,0),VLOOKUP(I18840,'DE-PARA'!C:D,2,0)),"NÃO ENCONTRADO")</f>
        <v>Pessoal</v>
      </c>
      <c r="L18840" s="50" t="str">
        <f>VLOOKUP(K18840,'Base -Receita-Despesa'!$B:$AS,1,FALSE)</f>
        <v>Pessoal</v>
      </c>
    </row>
    <row r="18841" spans="1:12" x14ac:dyDescent="0.3">
      <c r="A18841" s="82" t="str">
        <f t="shared" si="588"/>
        <v>2020</v>
      </c>
      <c r="B18841" s="260" t="s">
        <v>2228</v>
      </c>
      <c r="C18841" s="261" t="s">
        <v>138</v>
      </c>
      <c r="D18841" s="74" t="str">
        <f t="shared" si="589"/>
        <v>mai/2020</v>
      </c>
      <c r="E18841" s="264">
        <v>43971</v>
      </c>
      <c r="F18841" s="282" t="s">
        <v>3538</v>
      </c>
      <c r="G18841" s="282" t="s">
        <v>2229</v>
      </c>
      <c r="H18841" s="265" t="s">
        <v>5568</v>
      </c>
      <c r="I18841" s="265" t="s">
        <v>846</v>
      </c>
      <c r="J18841" s="265">
        <v>-361.22</v>
      </c>
      <c r="K18841" s="83" t="str">
        <f>IFERROR(IFERROR(VLOOKUP(I18841,'DE-PARA'!B:D,3,0),VLOOKUP(I18841,'DE-PARA'!C:D,2,0)),"NÃO ENCONTRADO")</f>
        <v>Pessoal</v>
      </c>
      <c r="L18841" s="50" t="str">
        <f>VLOOKUP(K18841,'Base -Receita-Despesa'!$B:$AS,1,FALSE)</f>
        <v>Pessoal</v>
      </c>
    </row>
    <row r="18842" spans="1:12" x14ac:dyDescent="0.3">
      <c r="A18842" s="82" t="str">
        <f t="shared" si="588"/>
        <v>2020</v>
      </c>
      <c r="B18842" s="260" t="s">
        <v>2228</v>
      </c>
      <c r="C18842" s="261" t="s">
        <v>138</v>
      </c>
      <c r="D18842" s="74" t="str">
        <f t="shared" si="589"/>
        <v>mai/2020</v>
      </c>
      <c r="E18842" s="264">
        <v>43971</v>
      </c>
      <c r="F18842" s="282" t="s">
        <v>3160</v>
      </c>
      <c r="G18842" s="282" t="s">
        <v>2229</v>
      </c>
      <c r="H18842" s="265" t="s">
        <v>5049</v>
      </c>
      <c r="I18842" s="265" t="s">
        <v>2176</v>
      </c>
      <c r="J18842" s="266">
        <v>-1867.47</v>
      </c>
      <c r="K18842" s="83" t="str">
        <f>IFERROR(IFERROR(VLOOKUP(I18842,'DE-PARA'!B:D,3,0),VLOOKUP(I18842,'DE-PARA'!C:D,2,0)),"NÃO ENCONTRADO")</f>
        <v>Pessoal</v>
      </c>
      <c r="L18842" s="50" t="str">
        <f>VLOOKUP(K18842,'Base -Receita-Despesa'!$B:$AS,1,FALSE)</f>
        <v>Pessoal</v>
      </c>
    </row>
    <row r="18843" spans="1:12" x14ac:dyDescent="0.3">
      <c r="A18843" s="82" t="str">
        <f t="shared" si="588"/>
        <v>2020</v>
      </c>
      <c r="B18843" s="260" t="s">
        <v>2228</v>
      </c>
      <c r="C18843" s="261" t="s">
        <v>138</v>
      </c>
      <c r="D18843" s="74" t="str">
        <f t="shared" si="589"/>
        <v>mai/2020</v>
      </c>
      <c r="E18843" s="264">
        <v>43971</v>
      </c>
      <c r="F18843" s="282" t="s">
        <v>3161</v>
      </c>
      <c r="G18843" s="282" t="s">
        <v>2229</v>
      </c>
      <c r="H18843" s="265" t="s">
        <v>5049</v>
      </c>
      <c r="I18843" s="265" t="s">
        <v>2176</v>
      </c>
      <c r="J18843" s="265">
        <v>-135.68</v>
      </c>
      <c r="K18843" s="83" t="str">
        <f>IFERROR(IFERROR(VLOOKUP(I18843,'DE-PARA'!B:D,3,0),VLOOKUP(I18843,'DE-PARA'!C:D,2,0)),"NÃO ENCONTRADO")</f>
        <v>Pessoal</v>
      </c>
      <c r="L18843" s="50" t="str">
        <f>VLOOKUP(K18843,'Base -Receita-Despesa'!$B:$AS,1,FALSE)</f>
        <v>Pessoal</v>
      </c>
    </row>
    <row r="18844" spans="1:12" x14ac:dyDescent="0.3">
      <c r="A18844" s="82" t="str">
        <f t="shared" si="588"/>
        <v>2020</v>
      </c>
      <c r="B18844" s="260" t="s">
        <v>2228</v>
      </c>
      <c r="C18844" s="261" t="s">
        <v>138</v>
      </c>
      <c r="D18844" s="74" t="str">
        <f t="shared" si="589"/>
        <v>mai/2020</v>
      </c>
      <c r="E18844" s="264">
        <v>43971</v>
      </c>
      <c r="F18844" s="282" t="s">
        <v>5634</v>
      </c>
      <c r="G18844" s="282" t="s">
        <v>2229</v>
      </c>
      <c r="H18844" s="265" t="s">
        <v>5635</v>
      </c>
      <c r="I18844" s="265" t="s">
        <v>195</v>
      </c>
      <c r="J18844" s="266">
        <v>-71417.62</v>
      </c>
      <c r="K18844" s="83" t="str">
        <f>IFERROR(IFERROR(VLOOKUP(I18844,'DE-PARA'!B:D,3,0),VLOOKUP(I18844,'DE-PARA'!C:D,2,0)),"NÃO ENCONTRADO")</f>
        <v>Encargos sobre Folha de Pagamento</v>
      </c>
      <c r="L18844" s="50" t="str">
        <f>VLOOKUP(K18844,'Base -Receita-Despesa'!$B:$AS,1,FALSE)</f>
        <v>Encargos sobre Folha de Pagamento</v>
      </c>
    </row>
    <row r="18845" spans="1:12" x14ac:dyDescent="0.3">
      <c r="A18845" s="82" t="str">
        <f t="shared" si="588"/>
        <v>2020</v>
      </c>
      <c r="B18845" s="260" t="s">
        <v>2228</v>
      </c>
      <c r="C18845" s="261" t="s">
        <v>138</v>
      </c>
      <c r="D18845" s="74" t="str">
        <f t="shared" si="589"/>
        <v>mai/2020</v>
      </c>
      <c r="E18845" s="264">
        <v>43971</v>
      </c>
      <c r="F18845" s="282" t="s">
        <v>5634</v>
      </c>
      <c r="G18845" s="282" t="s">
        <v>2229</v>
      </c>
      <c r="H18845" s="265" t="s">
        <v>5635</v>
      </c>
      <c r="I18845" s="265" t="s">
        <v>195</v>
      </c>
      <c r="J18845" s="266">
        <v>-114789.55</v>
      </c>
      <c r="K18845" s="83" t="str">
        <f>IFERROR(IFERROR(VLOOKUP(I18845,'DE-PARA'!B:D,3,0),VLOOKUP(I18845,'DE-PARA'!C:D,2,0)),"NÃO ENCONTRADO")</f>
        <v>Encargos sobre Folha de Pagamento</v>
      </c>
      <c r="L18845" s="50" t="str">
        <f>VLOOKUP(K18845,'Base -Receita-Despesa'!$B:$AS,1,FALSE)</f>
        <v>Encargos sobre Folha de Pagamento</v>
      </c>
    </row>
    <row r="18846" spans="1:12" x14ac:dyDescent="0.3">
      <c r="A18846" s="82" t="str">
        <f t="shared" si="588"/>
        <v>2020</v>
      </c>
      <c r="B18846" s="260" t="s">
        <v>2228</v>
      </c>
      <c r="C18846" s="261" t="s">
        <v>138</v>
      </c>
      <c r="D18846" s="74" t="str">
        <f t="shared" si="589"/>
        <v>mai/2020</v>
      </c>
      <c r="E18846" s="264">
        <v>43971</v>
      </c>
      <c r="F18846" s="282" t="s">
        <v>5515</v>
      </c>
      <c r="G18846" s="282" t="s">
        <v>2229</v>
      </c>
      <c r="H18846" s="265" t="s">
        <v>5522</v>
      </c>
      <c r="I18846" s="265" t="s">
        <v>195</v>
      </c>
      <c r="J18846" s="266">
        <v>-14417.19</v>
      </c>
      <c r="K18846" s="83" t="str">
        <f>IFERROR(IFERROR(VLOOKUP(I18846,'DE-PARA'!B:D,3,0),VLOOKUP(I18846,'DE-PARA'!C:D,2,0)),"NÃO ENCONTRADO")</f>
        <v>Encargos sobre Folha de Pagamento</v>
      </c>
      <c r="L18846" s="50" t="str">
        <f>VLOOKUP(K18846,'Base -Receita-Despesa'!$B:$AS,1,FALSE)</f>
        <v>Encargos sobre Folha de Pagamento</v>
      </c>
    </row>
    <row r="18847" spans="1:12" x14ac:dyDescent="0.3">
      <c r="A18847" s="82" t="str">
        <f t="shared" si="588"/>
        <v>2020</v>
      </c>
      <c r="B18847" s="260" t="s">
        <v>2228</v>
      </c>
      <c r="C18847" s="261" t="s">
        <v>138</v>
      </c>
      <c r="D18847" s="74" t="str">
        <f t="shared" si="589"/>
        <v>mai/2020</v>
      </c>
      <c r="E18847" s="264">
        <v>43971</v>
      </c>
      <c r="F18847" s="321">
        <v>2005010000000</v>
      </c>
      <c r="G18847" s="282" t="s">
        <v>2229</v>
      </c>
      <c r="H18847" s="265" t="s">
        <v>3582</v>
      </c>
      <c r="I18847" s="265" t="s">
        <v>151</v>
      </c>
      <c r="J18847" s="327">
        <v>-1801.74</v>
      </c>
      <c r="K18847" s="83" t="str">
        <f>IFERROR(IFERROR(VLOOKUP(I18847,'DE-PARA'!B:D,3,0),VLOOKUP(I18847,'DE-PARA'!C:D,2,0)),"NÃO ENCONTRADO")</f>
        <v>Concessionárias (água, luz e telefone)</v>
      </c>
      <c r="L18847" s="50" t="str">
        <f>VLOOKUP(K18847,'Base -Receita-Despesa'!$B:$AS,1,FALSE)</f>
        <v>Concessionárias (água, luz e telefone)</v>
      </c>
    </row>
    <row r="18848" spans="1:12" x14ac:dyDescent="0.3">
      <c r="A18848" s="82" t="str">
        <f t="shared" si="588"/>
        <v>2020</v>
      </c>
      <c r="B18848" s="260" t="s">
        <v>2228</v>
      </c>
      <c r="C18848" s="261" t="s">
        <v>138</v>
      </c>
      <c r="D18848" s="74" t="str">
        <f t="shared" si="589"/>
        <v>mai/2020</v>
      </c>
      <c r="E18848" s="264">
        <v>43971</v>
      </c>
      <c r="F18848" s="321">
        <v>2005010000000</v>
      </c>
      <c r="G18848" s="282" t="s">
        <v>2229</v>
      </c>
      <c r="H18848" s="265" t="s">
        <v>3582</v>
      </c>
      <c r="I18848" s="265" t="s">
        <v>151</v>
      </c>
      <c r="J18848" s="266">
        <v>-3159.23</v>
      </c>
      <c r="K18848" s="83" t="str">
        <f>IFERROR(IFERROR(VLOOKUP(I18848,'DE-PARA'!B:D,3,0),VLOOKUP(I18848,'DE-PARA'!C:D,2,0)),"NÃO ENCONTRADO")</f>
        <v>Concessionárias (água, luz e telefone)</v>
      </c>
      <c r="L18848" s="50" t="str">
        <f>VLOOKUP(K18848,'Base -Receita-Despesa'!$B:$AS,1,FALSE)</f>
        <v>Concessionárias (água, luz e telefone)</v>
      </c>
    </row>
    <row r="18849" spans="1:12" x14ac:dyDescent="0.3">
      <c r="A18849" s="82" t="str">
        <f t="shared" si="588"/>
        <v>2020</v>
      </c>
      <c r="B18849" s="260" t="s">
        <v>2228</v>
      </c>
      <c r="C18849" s="261" t="s">
        <v>138</v>
      </c>
      <c r="D18849" s="74" t="str">
        <f t="shared" si="589"/>
        <v>mai/2020</v>
      </c>
      <c r="E18849" s="264">
        <v>43971</v>
      </c>
      <c r="F18849" s="282">
        <v>181401</v>
      </c>
      <c r="G18849" s="282" t="s">
        <v>2229</v>
      </c>
      <c r="H18849" s="265" t="s">
        <v>5214</v>
      </c>
      <c r="I18849" s="265" t="s">
        <v>145</v>
      </c>
      <c r="J18849" s="265">
        <v>-597.97</v>
      </c>
      <c r="K18849" s="83" t="str">
        <f>IFERROR(IFERROR(VLOOKUP(I18849,'DE-PARA'!B:D,3,0),VLOOKUP(I18849,'DE-PARA'!C:D,2,0)),"NÃO ENCONTRADO")</f>
        <v>Serviços</v>
      </c>
      <c r="L18849" s="50" t="str">
        <f>VLOOKUP(K18849,'Base -Receita-Despesa'!$B:$AS,1,FALSE)</f>
        <v>Serviços</v>
      </c>
    </row>
    <row r="18850" spans="1:12" x14ac:dyDescent="0.3">
      <c r="A18850" s="82" t="str">
        <f t="shared" si="588"/>
        <v>2020</v>
      </c>
      <c r="B18850" s="260" t="s">
        <v>2228</v>
      </c>
      <c r="C18850" s="261" t="s">
        <v>138</v>
      </c>
      <c r="D18850" s="74" t="str">
        <f t="shared" si="589"/>
        <v>mai/2020</v>
      </c>
      <c r="E18850" s="264">
        <v>43971</v>
      </c>
      <c r="F18850" s="282">
        <v>46230</v>
      </c>
      <c r="G18850" s="282" t="s">
        <v>2229</v>
      </c>
      <c r="H18850" s="265" t="s">
        <v>5308</v>
      </c>
      <c r="I18850" s="265" t="s">
        <v>145</v>
      </c>
      <c r="J18850" s="328">
        <v>-90</v>
      </c>
      <c r="K18850" s="83" t="str">
        <f>IFERROR(IFERROR(VLOOKUP(I18850,'DE-PARA'!B:D,3,0),VLOOKUP(I18850,'DE-PARA'!C:D,2,0)),"NÃO ENCONTRADO")</f>
        <v>Serviços</v>
      </c>
      <c r="L18850" s="50" t="str">
        <f>VLOOKUP(K18850,'Base -Receita-Despesa'!$B:$AS,1,FALSE)</f>
        <v>Serviços</v>
      </c>
    </row>
    <row r="18851" spans="1:12" x14ac:dyDescent="0.3">
      <c r="A18851" s="82" t="str">
        <f t="shared" si="588"/>
        <v>2020</v>
      </c>
      <c r="B18851" s="260" t="s">
        <v>2228</v>
      </c>
      <c r="C18851" s="261" t="s">
        <v>138</v>
      </c>
      <c r="D18851" s="74" t="str">
        <f t="shared" si="589"/>
        <v>mai/2020</v>
      </c>
      <c r="E18851" s="264">
        <v>43971</v>
      </c>
      <c r="F18851" s="282">
        <v>2975</v>
      </c>
      <c r="G18851" s="282" t="s">
        <v>2229</v>
      </c>
      <c r="H18851" s="265" t="s">
        <v>2322</v>
      </c>
      <c r="I18851" s="265" t="s">
        <v>120</v>
      </c>
      <c r="J18851" s="266">
        <v>-1355.16</v>
      </c>
      <c r="K18851" s="83" t="str">
        <f>IFERROR(IFERROR(VLOOKUP(I18851,'DE-PARA'!B:D,3,0),VLOOKUP(I18851,'DE-PARA'!C:D,2,0)),"NÃO ENCONTRADO")</f>
        <v>Serviços</v>
      </c>
      <c r="L18851" s="50" t="str">
        <f>VLOOKUP(K18851,'Base -Receita-Despesa'!$B:$AS,1,FALSE)</f>
        <v>Serviços</v>
      </c>
    </row>
    <row r="18852" spans="1:12" x14ac:dyDescent="0.3">
      <c r="A18852" s="82" t="str">
        <f t="shared" si="588"/>
        <v>2020</v>
      </c>
      <c r="B18852" s="260" t="s">
        <v>2228</v>
      </c>
      <c r="C18852" s="261" t="s">
        <v>138</v>
      </c>
      <c r="D18852" s="74" t="str">
        <f t="shared" si="589"/>
        <v>mai/2020</v>
      </c>
      <c r="E18852" s="264">
        <v>43971</v>
      </c>
      <c r="F18852" s="282">
        <v>4262</v>
      </c>
      <c r="G18852" s="282" t="s">
        <v>2229</v>
      </c>
      <c r="H18852" s="265" t="s">
        <v>2231</v>
      </c>
      <c r="I18852" s="265" t="s">
        <v>2181</v>
      </c>
      <c r="J18852" s="265">
        <v>-831.89</v>
      </c>
      <c r="K18852" s="83" t="str">
        <f>IFERROR(IFERROR(VLOOKUP(I18852,'DE-PARA'!B:D,3,0),VLOOKUP(I18852,'DE-PARA'!C:D,2,0)),"NÃO ENCONTRADO")</f>
        <v>Materiais</v>
      </c>
      <c r="L18852" s="50" t="str">
        <f>VLOOKUP(K18852,'Base -Receita-Despesa'!$B:$AS,1,FALSE)</f>
        <v>Materiais</v>
      </c>
    </row>
    <row r="18853" spans="1:12" x14ac:dyDescent="0.3">
      <c r="A18853" s="82" t="str">
        <f t="shared" si="588"/>
        <v>2020</v>
      </c>
      <c r="B18853" s="260" t="s">
        <v>2228</v>
      </c>
      <c r="C18853" s="261" t="s">
        <v>138</v>
      </c>
      <c r="D18853" s="74" t="str">
        <f t="shared" si="589"/>
        <v>mai/2020</v>
      </c>
      <c r="E18853" s="264">
        <v>43971</v>
      </c>
      <c r="F18853" s="282">
        <v>816</v>
      </c>
      <c r="G18853" s="282" t="s">
        <v>4648</v>
      </c>
      <c r="H18853" s="265" t="s">
        <v>5165</v>
      </c>
      <c r="I18853" s="265" t="s">
        <v>215</v>
      </c>
      <c r="J18853" s="266">
        <v>-4340.5600000000004</v>
      </c>
      <c r="K18853" s="83" t="str">
        <f>IFERROR(IFERROR(VLOOKUP(I18853,'DE-PARA'!B:D,3,0),VLOOKUP(I18853,'DE-PARA'!C:D,2,0)),"NÃO ENCONTRADO")</f>
        <v>Serviços</v>
      </c>
      <c r="L18853" s="50" t="str">
        <f>VLOOKUP(K18853,'Base -Receita-Despesa'!$B:$AS,1,FALSE)</f>
        <v>Serviços</v>
      </c>
    </row>
    <row r="18854" spans="1:12" x14ac:dyDescent="0.3">
      <c r="A18854" s="82" t="str">
        <f t="shared" si="588"/>
        <v>2020</v>
      </c>
      <c r="B18854" s="260" t="s">
        <v>2228</v>
      </c>
      <c r="C18854" s="261" t="s">
        <v>138</v>
      </c>
      <c r="D18854" s="74" t="str">
        <f t="shared" si="589"/>
        <v>mai/2020</v>
      </c>
      <c r="E18854" s="264">
        <v>43971</v>
      </c>
      <c r="F18854" s="282">
        <v>297</v>
      </c>
      <c r="G18854" s="282" t="s">
        <v>2229</v>
      </c>
      <c r="H18854" s="265" t="s">
        <v>4736</v>
      </c>
      <c r="I18854" s="265" t="s">
        <v>188</v>
      </c>
      <c r="J18854" s="266">
        <v>-47251.88</v>
      </c>
      <c r="K18854" s="83" t="str">
        <f>IFERROR(IFERROR(VLOOKUP(I18854,'DE-PARA'!B:D,3,0),VLOOKUP(I18854,'DE-PARA'!C:D,2,0)),"NÃO ENCONTRADO")</f>
        <v>Serviços</v>
      </c>
      <c r="L18854" s="50" t="str">
        <f>VLOOKUP(K18854,'Base -Receita-Despesa'!$B:$AS,1,FALSE)</f>
        <v>Serviços</v>
      </c>
    </row>
    <row r="18855" spans="1:12" x14ac:dyDescent="0.3">
      <c r="A18855" s="82" t="str">
        <f t="shared" si="588"/>
        <v>2020</v>
      </c>
      <c r="B18855" s="260" t="s">
        <v>2228</v>
      </c>
      <c r="C18855" s="261" t="s">
        <v>138</v>
      </c>
      <c r="D18855" s="74" t="str">
        <f t="shared" si="589"/>
        <v>mai/2020</v>
      </c>
      <c r="E18855" s="264">
        <v>43971</v>
      </c>
      <c r="F18855" s="282">
        <v>60</v>
      </c>
      <c r="G18855" s="282" t="s">
        <v>2229</v>
      </c>
      <c r="H18855" s="265" t="s">
        <v>5522</v>
      </c>
      <c r="I18855" s="265" t="s">
        <v>118</v>
      </c>
      <c r="J18855" s="266">
        <v>-11402.48</v>
      </c>
      <c r="K18855" s="83" t="str">
        <f>IFERROR(IFERROR(VLOOKUP(I18855,'DE-PARA'!B:D,3,0),VLOOKUP(I18855,'DE-PARA'!C:D,2,0)),"NÃO ENCONTRADO")</f>
        <v>Serviços</v>
      </c>
      <c r="L18855" s="50" t="str">
        <f>VLOOKUP(K18855,'Base -Receita-Despesa'!$B:$AS,1,FALSE)</f>
        <v>Serviços</v>
      </c>
    </row>
    <row r="18856" spans="1:12" x14ac:dyDescent="0.3">
      <c r="A18856" s="82" t="str">
        <f t="shared" si="588"/>
        <v>2020</v>
      </c>
      <c r="B18856" s="260" t="s">
        <v>2228</v>
      </c>
      <c r="C18856" s="261" t="s">
        <v>138</v>
      </c>
      <c r="D18856" s="74" t="str">
        <f t="shared" si="589"/>
        <v>mai/2020</v>
      </c>
      <c r="E18856" s="264">
        <v>43971</v>
      </c>
      <c r="F18856" s="282">
        <v>2310440</v>
      </c>
      <c r="G18856" s="282" t="s">
        <v>2229</v>
      </c>
      <c r="H18856" s="265" t="s">
        <v>5636</v>
      </c>
      <c r="I18856" s="265" t="s">
        <v>120</v>
      </c>
      <c r="J18856" s="266">
        <v>-16552.43</v>
      </c>
      <c r="K18856" s="83" t="str">
        <f>IFERROR(IFERROR(VLOOKUP(I18856,'DE-PARA'!B:D,3,0),VLOOKUP(I18856,'DE-PARA'!C:D,2,0)),"NÃO ENCONTRADO")</f>
        <v>Serviços</v>
      </c>
      <c r="L18856" s="50" t="str">
        <f>VLOOKUP(K18856,'Base -Receita-Despesa'!$B:$AS,1,FALSE)</f>
        <v>Serviços</v>
      </c>
    </row>
    <row r="18857" spans="1:12" x14ac:dyDescent="0.3">
      <c r="A18857" s="82" t="str">
        <f t="shared" si="588"/>
        <v>2020</v>
      </c>
      <c r="B18857" s="260" t="s">
        <v>2228</v>
      </c>
      <c r="C18857" s="261" t="s">
        <v>138</v>
      </c>
      <c r="D18857" s="74" t="str">
        <f t="shared" si="589"/>
        <v>mai/2020</v>
      </c>
      <c r="E18857" s="264">
        <v>43971</v>
      </c>
      <c r="F18857" s="282" t="s">
        <v>1261</v>
      </c>
      <c r="G18857" s="282" t="s">
        <v>2229</v>
      </c>
      <c r="H18857" s="265" t="s">
        <v>879</v>
      </c>
      <c r="I18857" s="265" t="s">
        <v>135</v>
      </c>
      <c r="J18857" s="265">
        <v>-10</v>
      </c>
      <c r="K18857" s="83" t="str">
        <f>IFERROR(IFERROR(VLOOKUP(I18857,'DE-PARA'!B:D,3,0),VLOOKUP(I18857,'DE-PARA'!C:D,2,0)),"NÃO ENCONTRADO")</f>
        <v>Outras Saídas</v>
      </c>
      <c r="L18857" s="50" t="str">
        <f>VLOOKUP(K18857,'Base -Receita-Despesa'!$B:$AS,1,FALSE)</f>
        <v>Outras Saídas</v>
      </c>
    </row>
    <row r="18858" spans="1:12" x14ac:dyDescent="0.3">
      <c r="A18858" s="82" t="str">
        <f t="shared" ref="A18858:A18921" si="590">IF(K18858="NÃO ENCONTRADO",0,RIGHT(D18858,4))</f>
        <v>2020</v>
      </c>
      <c r="B18858" s="260" t="s">
        <v>2228</v>
      </c>
      <c r="C18858" s="261" t="s">
        <v>138</v>
      </c>
      <c r="D18858" s="74" t="str">
        <f t="shared" si="589"/>
        <v>mai/2020</v>
      </c>
      <c r="E18858" s="264">
        <v>43971</v>
      </c>
      <c r="F18858" s="282" t="s">
        <v>1261</v>
      </c>
      <c r="G18858" s="282" t="s">
        <v>2229</v>
      </c>
      <c r="H18858" s="265" t="s">
        <v>879</v>
      </c>
      <c r="I18858" s="265" t="s">
        <v>135</v>
      </c>
      <c r="J18858" s="265">
        <v>-10</v>
      </c>
      <c r="K18858" s="83" t="str">
        <f>IFERROR(IFERROR(VLOOKUP(I18858,'DE-PARA'!B:D,3,0),VLOOKUP(I18858,'DE-PARA'!C:D,2,0)),"NÃO ENCONTRADO")</f>
        <v>Outras Saídas</v>
      </c>
      <c r="L18858" s="50" t="str">
        <f>VLOOKUP(K18858,'Base -Receita-Despesa'!$B:$AS,1,FALSE)</f>
        <v>Outras Saídas</v>
      </c>
    </row>
    <row r="18859" spans="1:12" x14ac:dyDescent="0.3">
      <c r="A18859" s="82" t="str">
        <f t="shared" si="590"/>
        <v>2020</v>
      </c>
      <c r="B18859" s="260" t="s">
        <v>2228</v>
      </c>
      <c r="C18859" s="261" t="s">
        <v>138</v>
      </c>
      <c r="D18859" s="74" t="str">
        <f t="shared" si="589"/>
        <v>mai/2020</v>
      </c>
      <c r="E18859" s="264">
        <v>43971</v>
      </c>
      <c r="F18859" s="282" t="s">
        <v>1261</v>
      </c>
      <c r="G18859" s="282" t="s">
        <v>2229</v>
      </c>
      <c r="H18859" s="265" t="s">
        <v>879</v>
      </c>
      <c r="I18859" s="265" t="s">
        <v>135</v>
      </c>
      <c r="J18859" s="265">
        <v>-10</v>
      </c>
      <c r="K18859" s="83" t="str">
        <f>IFERROR(IFERROR(VLOOKUP(I18859,'DE-PARA'!B:D,3,0),VLOOKUP(I18859,'DE-PARA'!C:D,2,0)),"NÃO ENCONTRADO")</f>
        <v>Outras Saídas</v>
      </c>
      <c r="L18859" s="50" t="str">
        <f>VLOOKUP(K18859,'Base -Receita-Despesa'!$B:$AS,1,FALSE)</f>
        <v>Outras Saídas</v>
      </c>
    </row>
    <row r="18860" spans="1:12" x14ac:dyDescent="0.3">
      <c r="A18860" s="82" t="str">
        <f t="shared" si="590"/>
        <v>2020</v>
      </c>
      <c r="B18860" s="260" t="s">
        <v>2228</v>
      </c>
      <c r="C18860" s="261" t="s">
        <v>138</v>
      </c>
      <c r="D18860" s="74" t="str">
        <f t="shared" si="589"/>
        <v>mai/2020</v>
      </c>
      <c r="E18860" s="264">
        <v>43971</v>
      </c>
      <c r="F18860" s="282" t="s">
        <v>1261</v>
      </c>
      <c r="G18860" s="282" t="s">
        <v>2229</v>
      </c>
      <c r="H18860" s="265" t="s">
        <v>879</v>
      </c>
      <c r="I18860" s="265" t="s">
        <v>135</v>
      </c>
      <c r="J18860" s="265">
        <v>-10</v>
      </c>
      <c r="K18860" s="83" t="str">
        <f>IFERROR(IFERROR(VLOOKUP(I18860,'DE-PARA'!B:D,3,0),VLOOKUP(I18860,'DE-PARA'!C:D,2,0)),"NÃO ENCONTRADO")</f>
        <v>Outras Saídas</v>
      </c>
      <c r="L18860" s="50" t="str">
        <f>VLOOKUP(K18860,'Base -Receita-Despesa'!$B:$AS,1,FALSE)</f>
        <v>Outras Saídas</v>
      </c>
    </row>
    <row r="18861" spans="1:12" x14ac:dyDescent="0.3">
      <c r="A18861" s="82" t="str">
        <f t="shared" si="590"/>
        <v>2020</v>
      </c>
      <c r="B18861" s="260" t="s">
        <v>2228</v>
      </c>
      <c r="C18861" s="261" t="s">
        <v>138</v>
      </c>
      <c r="D18861" s="74" t="str">
        <f t="shared" si="589"/>
        <v>mai/2020</v>
      </c>
      <c r="E18861" s="264">
        <v>43971</v>
      </c>
      <c r="F18861" s="282" t="s">
        <v>1070</v>
      </c>
      <c r="G18861" s="282" t="s">
        <v>2229</v>
      </c>
      <c r="H18861" s="265" t="s">
        <v>1071</v>
      </c>
      <c r="I18861" s="265" t="s">
        <v>2237</v>
      </c>
      <c r="J18861" s="266">
        <v>356347.01</v>
      </c>
      <c r="K18861" s="83" t="str">
        <f>IFERROR(IFERROR(VLOOKUP(I18861,'DE-PARA'!B:D,3,0),VLOOKUP(I18861,'DE-PARA'!C:D,2,0)),"NÃO ENCONTRADO")</f>
        <v>Entrada Conta Aplicação (+)</v>
      </c>
      <c r="L18861" s="50" t="str">
        <f>VLOOKUP(K18861,'Base -Receita-Despesa'!$B:$AS,1,FALSE)</f>
        <v>ENTRADA CONTA APLICAÇÃO (+)</v>
      </c>
    </row>
    <row r="18862" spans="1:12" x14ac:dyDescent="0.3">
      <c r="A18862" s="82" t="str">
        <f t="shared" si="590"/>
        <v>2020</v>
      </c>
      <c r="B18862" s="260" t="s">
        <v>5091</v>
      </c>
      <c r="C18862" s="261" t="s">
        <v>138</v>
      </c>
      <c r="D18862" s="74" t="str">
        <f t="shared" si="589"/>
        <v>mai/2020</v>
      </c>
      <c r="E18862" s="264">
        <v>43971</v>
      </c>
      <c r="F18862" s="282" t="s">
        <v>161</v>
      </c>
      <c r="G18862" s="282" t="s">
        <v>2229</v>
      </c>
      <c r="H18862" s="265" t="s">
        <v>161</v>
      </c>
      <c r="I18862" s="265" t="s">
        <v>2168</v>
      </c>
      <c r="J18862" s="266">
        <v>45960</v>
      </c>
      <c r="K18862" s="83" t="str">
        <f>IFERROR(IFERROR(VLOOKUP(I18862,'DE-PARA'!B:D,3,0),VLOOKUP(I18862,'DE-PARA'!C:D,2,0)),"NÃO ENCONTRADO")</f>
        <v>Repasses Contrato de Gestão</v>
      </c>
      <c r="L18862" s="50" t="str">
        <f>VLOOKUP(K18862,'Base -Receita-Despesa'!$B:$AS,1,FALSE)</f>
        <v>Repasses Contrato de Gestão</v>
      </c>
    </row>
    <row r="18863" spans="1:12" x14ac:dyDescent="0.3">
      <c r="A18863" s="82" t="str">
        <f t="shared" si="590"/>
        <v>2020</v>
      </c>
      <c r="B18863" s="260" t="s">
        <v>2228</v>
      </c>
      <c r="C18863" s="261" t="s">
        <v>138</v>
      </c>
      <c r="D18863" s="74" t="str">
        <f t="shared" si="589"/>
        <v>mai/2020</v>
      </c>
      <c r="E18863" s="264">
        <v>43972</v>
      </c>
      <c r="F18863" s="321">
        <v>1.26025E+16</v>
      </c>
      <c r="G18863" s="282" t="s">
        <v>2229</v>
      </c>
      <c r="H18863" s="265" t="s">
        <v>2668</v>
      </c>
      <c r="I18863" s="265" t="s">
        <v>540</v>
      </c>
      <c r="J18863" s="265">
        <v>-155.31</v>
      </c>
      <c r="K18863" s="83" t="str">
        <f>IFERROR(IFERROR(VLOOKUP(I18863,'DE-PARA'!B:D,3,0),VLOOKUP(I18863,'DE-PARA'!C:D,2,0)),"NÃO ENCONTRADO")</f>
        <v>Tributos, Taxas e Contribuições</v>
      </c>
      <c r="L18863" s="50" t="str">
        <f>VLOOKUP(K18863,'Base -Receita-Despesa'!$B:$AS,1,FALSE)</f>
        <v>Tributos, Taxas e Contribuições</v>
      </c>
    </row>
    <row r="18864" spans="1:12" x14ac:dyDescent="0.3">
      <c r="A18864" s="82" t="str">
        <f t="shared" si="590"/>
        <v>2020</v>
      </c>
      <c r="B18864" s="260" t="s">
        <v>2228</v>
      </c>
      <c r="C18864" s="261" t="s">
        <v>138</v>
      </c>
      <c r="D18864" s="74" t="str">
        <f t="shared" si="589"/>
        <v>mai/2020</v>
      </c>
      <c r="E18864" s="264">
        <v>43972</v>
      </c>
      <c r="F18864" s="321">
        <v>1.26025E+16</v>
      </c>
      <c r="G18864" s="282" t="s">
        <v>2229</v>
      </c>
      <c r="H18864" s="265" t="s">
        <v>2668</v>
      </c>
      <c r="I18864" s="265" t="s">
        <v>540</v>
      </c>
      <c r="J18864" s="266">
        <v>-34590.5</v>
      </c>
      <c r="K18864" s="83" t="str">
        <f>IFERROR(IFERROR(VLOOKUP(I18864,'DE-PARA'!B:D,3,0),VLOOKUP(I18864,'DE-PARA'!C:D,2,0)),"NÃO ENCONTRADO")</f>
        <v>Tributos, Taxas e Contribuições</v>
      </c>
      <c r="L18864" s="50" t="str">
        <f>VLOOKUP(K18864,'Base -Receita-Despesa'!$B:$AS,1,FALSE)</f>
        <v>Tributos, Taxas e Contribuições</v>
      </c>
    </row>
    <row r="18865" spans="1:12" x14ac:dyDescent="0.3">
      <c r="A18865" s="82" t="str">
        <f t="shared" si="590"/>
        <v>2020</v>
      </c>
      <c r="B18865" s="260" t="s">
        <v>2228</v>
      </c>
      <c r="C18865" s="261" t="s">
        <v>138</v>
      </c>
      <c r="D18865" s="74" t="str">
        <f t="shared" si="589"/>
        <v>mai/2020</v>
      </c>
      <c r="E18865" s="264">
        <v>43972</v>
      </c>
      <c r="F18865" s="282">
        <v>3755</v>
      </c>
      <c r="G18865" s="282" t="s">
        <v>2229</v>
      </c>
      <c r="H18865" s="265" t="s">
        <v>5164</v>
      </c>
      <c r="I18865" s="265" t="s">
        <v>157</v>
      </c>
      <c r="J18865" s="266">
        <v>-3850.66</v>
      </c>
      <c r="K18865" s="83" t="str">
        <f>IFERROR(IFERROR(VLOOKUP(I18865,'DE-PARA'!B:D,3,0),VLOOKUP(I18865,'DE-PARA'!C:D,2,0)),"NÃO ENCONTRADO")</f>
        <v>Materiais</v>
      </c>
      <c r="L18865" s="50" t="str">
        <f>VLOOKUP(K18865,'Base -Receita-Despesa'!$B:$AS,1,FALSE)</f>
        <v>Materiais</v>
      </c>
    </row>
    <row r="18866" spans="1:12" x14ac:dyDescent="0.3">
      <c r="A18866" s="82" t="str">
        <f t="shared" si="590"/>
        <v>2020</v>
      </c>
      <c r="B18866" s="260" t="s">
        <v>2228</v>
      </c>
      <c r="C18866" s="261" t="s">
        <v>138</v>
      </c>
      <c r="D18866" s="74" t="str">
        <f t="shared" si="589"/>
        <v>mai/2020</v>
      </c>
      <c r="E18866" s="264">
        <v>43972</v>
      </c>
      <c r="F18866" s="282">
        <v>3756</v>
      </c>
      <c r="G18866" s="282" t="s">
        <v>2229</v>
      </c>
      <c r="H18866" s="265" t="s">
        <v>5164</v>
      </c>
      <c r="I18866" s="265" t="s">
        <v>157</v>
      </c>
      <c r="J18866" s="266">
        <v>-7658.4</v>
      </c>
      <c r="K18866" s="83" t="str">
        <f>IFERROR(IFERROR(VLOOKUP(I18866,'DE-PARA'!B:D,3,0),VLOOKUP(I18866,'DE-PARA'!C:D,2,0)),"NÃO ENCONTRADO")</f>
        <v>Materiais</v>
      </c>
      <c r="L18866" s="50" t="str">
        <f>VLOOKUP(K18866,'Base -Receita-Despesa'!$B:$AS,1,FALSE)</f>
        <v>Materiais</v>
      </c>
    </row>
    <row r="18867" spans="1:12" x14ac:dyDescent="0.3">
      <c r="A18867" s="82" t="str">
        <f t="shared" si="590"/>
        <v>2020</v>
      </c>
      <c r="B18867" s="260" t="s">
        <v>2228</v>
      </c>
      <c r="C18867" s="261" t="s">
        <v>138</v>
      </c>
      <c r="D18867" s="74" t="str">
        <f t="shared" si="589"/>
        <v>mai/2020</v>
      </c>
      <c r="E18867" s="264">
        <v>43972</v>
      </c>
      <c r="F18867" s="282">
        <v>3754</v>
      </c>
      <c r="G18867" s="282" t="s">
        <v>2229</v>
      </c>
      <c r="H18867" s="265" t="s">
        <v>5164</v>
      </c>
      <c r="I18867" s="265" t="s">
        <v>157</v>
      </c>
      <c r="J18867" s="266">
        <v>-4937.76</v>
      </c>
      <c r="K18867" s="83" t="str">
        <f>IFERROR(IFERROR(VLOOKUP(I18867,'DE-PARA'!B:D,3,0),VLOOKUP(I18867,'DE-PARA'!C:D,2,0)),"NÃO ENCONTRADO")</f>
        <v>Materiais</v>
      </c>
      <c r="L18867" s="50" t="str">
        <f>VLOOKUP(K18867,'Base -Receita-Despesa'!$B:$AS,1,FALSE)</f>
        <v>Materiais</v>
      </c>
    </row>
    <row r="18868" spans="1:12" x14ac:dyDescent="0.3">
      <c r="A18868" s="82" t="str">
        <f t="shared" si="590"/>
        <v>2020</v>
      </c>
      <c r="B18868" s="260" t="s">
        <v>2228</v>
      </c>
      <c r="C18868" s="261" t="s">
        <v>138</v>
      </c>
      <c r="D18868" s="74" t="str">
        <f t="shared" si="589"/>
        <v>mai/2020</v>
      </c>
      <c r="E18868" s="264">
        <v>43972</v>
      </c>
      <c r="F18868" s="282">
        <v>1379</v>
      </c>
      <c r="G18868" s="282" t="s">
        <v>2229</v>
      </c>
      <c r="H18868" s="265" t="s">
        <v>5275</v>
      </c>
      <c r="I18868" s="265" t="s">
        <v>157</v>
      </c>
      <c r="J18868" s="266">
        <v>-16254.41</v>
      </c>
      <c r="K18868" s="83" t="str">
        <f>IFERROR(IFERROR(VLOOKUP(I18868,'DE-PARA'!B:D,3,0),VLOOKUP(I18868,'DE-PARA'!C:D,2,0)),"NÃO ENCONTRADO")</f>
        <v>Materiais</v>
      </c>
      <c r="L18868" s="50" t="str">
        <f>VLOOKUP(K18868,'Base -Receita-Despesa'!$B:$AS,1,FALSE)</f>
        <v>Materiais</v>
      </c>
    </row>
    <row r="18869" spans="1:12" x14ac:dyDescent="0.3">
      <c r="A18869" s="82" t="str">
        <f t="shared" si="590"/>
        <v>2020</v>
      </c>
      <c r="B18869" s="260" t="s">
        <v>2228</v>
      </c>
      <c r="C18869" s="261" t="s">
        <v>138</v>
      </c>
      <c r="D18869" s="74" t="str">
        <f t="shared" si="589"/>
        <v>mai/2020</v>
      </c>
      <c r="E18869" s="264">
        <v>43972</v>
      </c>
      <c r="F18869" s="282">
        <v>2786653</v>
      </c>
      <c r="G18869" s="282" t="s">
        <v>2229</v>
      </c>
      <c r="H18869" s="265" t="s">
        <v>5175</v>
      </c>
      <c r="I18869" s="265" t="s">
        <v>145</v>
      </c>
      <c r="J18869" s="266">
        <v>-4355.25</v>
      </c>
      <c r="K18869" s="83" t="str">
        <f>IFERROR(IFERROR(VLOOKUP(I18869,'DE-PARA'!B:D,3,0),VLOOKUP(I18869,'DE-PARA'!C:D,2,0)),"NÃO ENCONTRADO")</f>
        <v>Serviços</v>
      </c>
      <c r="L18869" s="50" t="str">
        <f>VLOOKUP(K18869,'Base -Receita-Despesa'!$B:$AS,1,FALSE)</f>
        <v>Serviços</v>
      </c>
    </row>
    <row r="18870" spans="1:12" x14ac:dyDescent="0.3">
      <c r="A18870" s="82" t="str">
        <f t="shared" si="590"/>
        <v>2020</v>
      </c>
      <c r="B18870" s="260" t="s">
        <v>2228</v>
      </c>
      <c r="C18870" s="261" t="s">
        <v>138</v>
      </c>
      <c r="D18870" s="74" t="str">
        <f t="shared" si="589"/>
        <v>mai/2020</v>
      </c>
      <c r="E18870" s="264">
        <v>43972</v>
      </c>
      <c r="F18870" s="282">
        <v>119</v>
      </c>
      <c r="G18870" s="282" t="s">
        <v>2229</v>
      </c>
      <c r="H18870" s="265" t="s">
        <v>4753</v>
      </c>
      <c r="I18870" s="265" t="s">
        <v>2176</v>
      </c>
      <c r="J18870" s="266">
        <v>-7601.85</v>
      </c>
      <c r="K18870" s="83" t="str">
        <f>IFERROR(IFERROR(VLOOKUP(I18870,'DE-PARA'!B:D,3,0),VLOOKUP(I18870,'DE-PARA'!C:D,2,0)),"NÃO ENCONTRADO")</f>
        <v>Pessoal</v>
      </c>
      <c r="L18870" s="50" t="str">
        <f>VLOOKUP(K18870,'Base -Receita-Despesa'!$B:$AS,1,FALSE)</f>
        <v>Pessoal</v>
      </c>
    </row>
    <row r="18871" spans="1:12" x14ac:dyDescent="0.3">
      <c r="A18871" s="82" t="str">
        <f t="shared" si="590"/>
        <v>2020</v>
      </c>
      <c r="B18871" s="260" t="s">
        <v>2228</v>
      </c>
      <c r="C18871" s="261" t="s">
        <v>138</v>
      </c>
      <c r="D18871" s="74" t="str">
        <f t="shared" si="589"/>
        <v>mai/2020</v>
      </c>
      <c r="E18871" s="264">
        <v>43972</v>
      </c>
      <c r="F18871" s="282">
        <v>118</v>
      </c>
      <c r="G18871" s="282" t="s">
        <v>2229</v>
      </c>
      <c r="H18871" s="265" t="s">
        <v>4753</v>
      </c>
      <c r="I18871" s="265" t="s">
        <v>2176</v>
      </c>
      <c r="J18871" s="266">
        <v>-18770</v>
      </c>
      <c r="K18871" s="83" t="str">
        <f>IFERROR(IFERROR(VLOOKUP(I18871,'DE-PARA'!B:D,3,0),VLOOKUP(I18871,'DE-PARA'!C:D,2,0)),"NÃO ENCONTRADO")</f>
        <v>Pessoal</v>
      </c>
      <c r="L18871" s="50" t="str">
        <f>VLOOKUP(K18871,'Base -Receita-Despesa'!$B:$AS,1,FALSE)</f>
        <v>Pessoal</v>
      </c>
    </row>
    <row r="18872" spans="1:12" x14ac:dyDescent="0.3">
      <c r="A18872" s="82" t="str">
        <f t="shared" si="590"/>
        <v>2020</v>
      </c>
      <c r="B18872" s="260" t="s">
        <v>2228</v>
      </c>
      <c r="C18872" s="261" t="s">
        <v>138</v>
      </c>
      <c r="D18872" s="74" t="str">
        <f t="shared" si="589"/>
        <v>mai/2020</v>
      </c>
      <c r="E18872" s="264">
        <v>43972</v>
      </c>
      <c r="F18872" s="282" t="s">
        <v>1261</v>
      </c>
      <c r="G18872" s="282" t="s">
        <v>2229</v>
      </c>
      <c r="H18872" s="265" t="s">
        <v>879</v>
      </c>
      <c r="I18872" s="265" t="s">
        <v>540</v>
      </c>
      <c r="J18872" s="265">
        <v>-10</v>
      </c>
      <c r="K18872" s="83" t="str">
        <f>IFERROR(IFERROR(VLOOKUP(I18872,'DE-PARA'!B:D,3,0),VLOOKUP(I18872,'DE-PARA'!C:D,2,0)),"NÃO ENCONTRADO")</f>
        <v>Tributos, Taxas e Contribuições</v>
      </c>
      <c r="L18872" s="50" t="str">
        <f>VLOOKUP(K18872,'Base -Receita-Despesa'!$B:$AS,1,FALSE)</f>
        <v>Tributos, Taxas e Contribuições</v>
      </c>
    </row>
    <row r="18873" spans="1:12" x14ac:dyDescent="0.3">
      <c r="A18873" s="82" t="str">
        <f t="shared" si="590"/>
        <v>2020</v>
      </c>
      <c r="B18873" s="260" t="s">
        <v>2228</v>
      </c>
      <c r="C18873" s="261" t="s">
        <v>138</v>
      </c>
      <c r="D18873" s="74" t="str">
        <f t="shared" si="589"/>
        <v>mai/2020</v>
      </c>
      <c r="E18873" s="264">
        <v>43972</v>
      </c>
      <c r="F18873" s="282" t="s">
        <v>1261</v>
      </c>
      <c r="G18873" s="282" t="s">
        <v>2229</v>
      </c>
      <c r="H18873" s="265" t="s">
        <v>879</v>
      </c>
      <c r="I18873" s="265" t="s">
        <v>540</v>
      </c>
      <c r="J18873" s="265">
        <v>-10</v>
      </c>
      <c r="K18873" s="83" t="str">
        <f>IFERROR(IFERROR(VLOOKUP(I18873,'DE-PARA'!B:D,3,0),VLOOKUP(I18873,'DE-PARA'!C:D,2,0)),"NÃO ENCONTRADO")</f>
        <v>Tributos, Taxas e Contribuições</v>
      </c>
      <c r="L18873" s="50" t="str">
        <f>VLOOKUP(K18873,'Base -Receita-Despesa'!$B:$AS,1,FALSE)</f>
        <v>Tributos, Taxas e Contribuições</v>
      </c>
    </row>
    <row r="18874" spans="1:12" x14ac:dyDescent="0.3">
      <c r="A18874" s="82" t="str">
        <f t="shared" si="590"/>
        <v>2020</v>
      </c>
      <c r="B18874" s="260" t="s">
        <v>2228</v>
      </c>
      <c r="C18874" s="261" t="s">
        <v>138</v>
      </c>
      <c r="D18874" s="74" t="str">
        <f t="shared" si="589"/>
        <v>mai/2020</v>
      </c>
      <c r="E18874" s="264">
        <v>43972</v>
      </c>
      <c r="F18874" s="282" t="s">
        <v>1261</v>
      </c>
      <c r="G18874" s="282" t="s">
        <v>2229</v>
      </c>
      <c r="H18874" s="265" t="s">
        <v>879</v>
      </c>
      <c r="I18874" s="265" t="s">
        <v>540</v>
      </c>
      <c r="J18874" s="265">
        <v>-10</v>
      </c>
      <c r="K18874" s="83" t="str">
        <f>IFERROR(IFERROR(VLOOKUP(I18874,'DE-PARA'!B:D,3,0),VLOOKUP(I18874,'DE-PARA'!C:D,2,0)),"NÃO ENCONTRADO")</f>
        <v>Tributos, Taxas e Contribuições</v>
      </c>
      <c r="L18874" s="50" t="str">
        <f>VLOOKUP(K18874,'Base -Receita-Despesa'!$B:$AS,1,FALSE)</f>
        <v>Tributos, Taxas e Contribuições</v>
      </c>
    </row>
    <row r="18875" spans="1:12" x14ac:dyDescent="0.3">
      <c r="A18875" s="82" t="str">
        <f t="shared" si="590"/>
        <v>2020</v>
      </c>
      <c r="B18875" s="260" t="s">
        <v>2228</v>
      </c>
      <c r="C18875" s="261" t="s">
        <v>138</v>
      </c>
      <c r="D18875" s="74" t="str">
        <f t="shared" si="589"/>
        <v>mai/2020</v>
      </c>
      <c r="E18875" s="264">
        <v>43972</v>
      </c>
      <c r="F18875" s="282" t="s">
        <v>1261</v>
      </c>
      <c r="G18875" s="282" t="s">
        <v>2229</v>
      </c>
      <c r="H18875" s="265" t="s">
        <v>879</v>
      </c>
      <c r="I18875" s="265" t="s">
        <v>540</v>
      </c>
      <c r="J18875" s="265">
        <v>-10</v>
      </c>
      <c r="K18875" s="83" t="str">
        <f>IFERROR(IFERROR(VLOOKUP(I18875,'DE-PARA'!B:D,3,0),VLOOKUP(I18875,'DE-PARA'!C:D,2,0)),"NÃO ENCONTRADO")</f>
        <v>Tributos, Taxas e Contribuições</v>
      </c>
      <c r="L18875" s="50" t="str">
        <f>VLOOKUP(K18875,'Base -Receita-Despesa'!$B:$AS,1,FALSE)</f>
        <v>Tributos, Taxas e Contribuições</v>
      </c>
    </row>
    <row r="18876" spans="1:12" x14ac:dyDescent="0.3">
      <c r="A18876" s="82" t="str">
        <f t="shared" si="590"/>
        <v>2020</v>
      </c>
      <c r="B18876" s="260" t="s">
        <v>2228</v>
      </c>
      <c r="C18876" s="261" t="s">
        <v>138</v>
      </c>
      <c r="D18876" s="74" t="str">
        <f t="shared" si="589"/>
        <v>mai/2020</v>
      </c>
      <c r="E18876" s="264">
        <v>43972</v>
      </c>
      <c r="F18876" s="282" t="s">
        <v>1261</v>
      </c>
      <c r="G18876" s="282" t="s">
        <v>2229</v>
      </c>
      <c r="H18876" s="265" t="s">
        <v>262</v>
      </c>
      <c r="I18876" s="265" t="s">
        <v>135</v>
      </c>
      <c r="J18876" s="265">
        <v>-207.87</v>
      </c>
      <c r="K18876" s="83" t="str">
        <f>IFERROR(IFERROR(VLOOKUP(I18876,'DE-PARA'!B:D,3,0),VLOOKUP(I18876,'DE-PARA'!C:D,2,0)),"NÃO ENCONTRADO")</f>
        <v>Outras Saídas</v>
      </c>
      <c r="L18876" s="50" t="str">
        <f>VLOOKUP(K18876,'Base -Receita-Despesa'!$B:$AS,1,FALSE)</f>
        <v>Outras Saídas</v>
      </c>
    </row>
    <row r="18877" spans="1:12" x14ac:dyDescent="0.3">
      <c r="A18877" s="82" t="str">
        <f t="shared" si="590"/>
        <v>2020</v>
      </c>
      <c r="B18877" s="260" t="s">
        <v>2228</v>
      </c>
      <c r="C18877" s="261" t="s">
        <v>138</v>
      </c>
      <c r="D18877" s="74" t="str">
        <f t="shared" si="589"/>
        <v>mai/2020</v>
      </c>
      <c r="E18877" s="264">
        <v>43972</v>
      </c>
      <c r="F18877" s="282" t="s">
        <v>1070</v>
      </c>
      <c r="G18877" s="282" t="s">
        <v>2229</v>
      </c>
      <c r="H18877" s="265" t="s">
        <v>1071</v>
      </c>
      <c r="I18877" s="265" t="s">
        <v>2237</v>
      </c>
      <c r="J18877" s="266">
        <v>98422.01</v>
      </c>
      <c r="K18877" s="83" t="str">
        <f>IFERROR(IFERROR(VLOOKUP(I18877,'DE-PARA'!B:D,3,0),VLOOKUP(I18877,'DE-PARA'!C:D,2,0)),"NÃO ENCONTRADO")</f>
        <v>Entrada Conta Aplicação (+)</v>
      </c>
      <c r="L18877" s="50" t="str">
        <f>VLOOKUP(K18877,'Base -Receita-Despesa'!$B:$AS,1,FALSE)</f>
        <v>ENTRADA CONTA APLICAÇÃO (+)</v>
      </c>
    </row>
    <row r="18878" spans="1:12" x14ac:dyDescent="0.3">
      <c r="A18878" s="82" t="str">
        <f t="shared" si="590"/>
        <v>2020</v>
      </c>
      <c r="B18878" s="260" t="s">
        <v>2228</v>
      </c>
      <c r="C18878" s="261" t="s">
        <v>138</v>
      </c>
      <c r="D18878" s="74" t="str">
        <f t="shared" si="589"/>
        <v>mai/2020</v>
      </c>
      <c r="E18878" s="264">
        <v>43973</v>
      </c>
      <c r="F18878" s="282">
        <v>46296</v>
      </c>
      <c r="G18878" s="282" t="s">
        <v>2229</v>
      </c>
      <c r="H18878" s="265" t="s">
        <v>5308</v>
      </c>
      <c r="I18878" s="265" t="s">
        <v>540</v>
      </c>
      <c r="J18878" s="265">
        <v>-100</v>
      </c>
      <c r="K18878" s="83" t="str">
        <f>IFERROR(IFERROR(VLOOKUP(I18878,'DE-PARA'!B:D,3,0),VLOOKUP(I18878,'DE-PARA'!C:D,2,0)),"NÃO ENCONTRADO")</f>
        <v>Tributos, Taxas e Contribuições</v>
      </c>
      <c r="L18878" s="50" t="str">
        <f>VLOOKUP(K18878,'Base -Receita-Despesa'!$B:$AS,1,FALSE)</f>
        <v>Tributos, Taxas e Contribuições</v>
      </c>
    </row>
    <row r="18879" spans="1:12" x14ac:dyDescent="0.3">
      <c r="A18879" s="82" t="str">
        <f t="shared" si="590"/>
        <v>2020</v>
      </c>
      <c r="B18879" s="260" t="s">
        <v>2228</v>
      </c>
      <c r="C18879" s="261" t="s">
        <v>138</v>
      </c>
      <c r="D18879" s="74" t="str">
        <f t="shared" si="589"/>
        <v>mai/2020</v>
      </c>
      <c r="E18879" s="264">
        <v>43973</v>
      </c>
      <c r="F18879" s="282" t="s">
        <v>1070</v>
      </c>
      <c r="G18879" s="282" t="s">
        <v>2229</v>
      </c>
      <c r="H18879" s="265" t="s">
        <v>1071</v>
      </c>
      <c r="I18879" s="265" t="s">
        <v>2237</v>
      </c>
      <c r="J18879" s="265">
        <v>100</v>
      </c>
      <c r="K18879" s="83" t="str">
        <f>IFERROR(IFERROR(VLOOKUP(I18879,'DE-PARA'!B:D,3,0),VLOOKUP(I18879,'DE-PARA'!C:D,2,0)),"NÃO ENCONTRADO")</f>
        <v>Entrada Conta Aplicação (+)</v>
      </c>
      <c r="L18879" s="50" t="str">
        <f>VLOOKUP(K18879,'Base -Receita-Despesa'!$B:$AS,1,FALSE)</f>
        <v>ENTRADA CONTA APLICAÇÃO (+)</v>
      </c>
    </row>
    <row r="18880" spans="1:12" x14ac:dyDescent="0.3">
      <c r="A18880" s="82" t="str">
        <f t="shared" si="590"/>
        <v>2020</v>
      </c>
      <c r="B18880" s="260" t="s">
        <v>2228</v>
      </c>
      <c r="C18880" s="261" t="s">
        <v>138</v>
      </c>
      <c r="D18880" s="74" t="str">
        <f t="shared" si="589"/>
        <v>mai/2020</v>
      </c>
      <c r="E18880" s="264">
        <v>43976</v>
      </c>
      <c r="F18880" s="282" t="s">
        <v>5637</v>
      </c>
      <c r="G18880" s="282" t="s">
        <v>2229</v>
      </c>
      <c r="H18880" s="265" t="s">
        <v>5638</v>
      </c>
      <c r="I18880" s="265" t="s">
        <v>2172</v>
      </c>
      <c r="J18880" s="266">
        <v>1950</v>
      </c>
      <c r="K18880" s="83" t="str">
        <f>IFERROR(IFERROR(VLOOKUP(I18880,'DE-PARA'!B:D,3,0),VLOOKUP(I18880,'DE-PARA'!C:D,2,0)),"NÃO ENCONTRADO")</f>
        <v>Outras entradas (desbloqueio judicial)</v>
      </c>
      <c r="L18880" s="50" t="str">
        <f>VLOOKUP(K18880,'Base -Receita-Despesa'!$B:$AS,1,FALSE)</f>
        <v>Outras entradas (desbloqueio judicial)</v>
      </c>
    </row>
    <row r="18881" spans="1:12" x14ac:dyDescent="0.3">
      <c r="A18881" s="82" t="str">
        <f t="shared" si="590"/>
        <v>2020</v>
      </c>
      <c r="B18881" s="260" t="s">
        <v>2228</v>
      </c>
      <c r="C18881" s="261" t="s">
        <v>138</v>
      </c>
      <c r="D18881" s="74" t="str">
        <f t="shared" si="589"/>
        <v>mai/2020</v>
      </c>
      <c r="E18881" s="264">
        <v>43976</v>
      </c>
      <c r="F18881" s="282" t="s">
        <v>5127</v>
      </c>
      <c r="G18881" s="282" t="s">
        <v>2229</v>
      </c>
      <c r="H18881" s="265" t="s">
        <v>2251</v>
      </c>
      <c r="I18881" s="265" t="s">
        <v>126</v>
      </c>
      <c r="J18881" s="266">
        <v>500000</v>
      </c>
      <c r="K18881" s="83" t="str">
        <f>IFERROR(IFERROR(VLOOKUP(I18881,'DE-PARA'!B:D,3,0),VLOOKUP(I18881,'DE-PARA'!C:D,2,0)),"NÃO ENCONTRADO")</f>
        <v>TEV – Transferências Entre Contas (Entradas)</v>
      </c>
      <c r="L18881" s="50" t="str">
        <f>VLOOKUP(K18881,'Base -Receita-Despesa'!$B:$AS,1,FALSE)</f>
        <v>TEV – Transferências Entre Contas (Entradas)</v>
      </c>
    </row>
    <row r="18882" spans="1:12" x14ac:dyDescent="0.3">
      <c r="A18882" s="82" t="str">
        <f t="shared" si="590"/>
        <v>2020</v>
      </c>
      <c r="B18882" s="260" t="s">
        <v>2228</v>
      </c>
      <c r="C18882" s="261" t="s">
        <v>138</v>
      </c>
      <c r="D18882" s="74" t="str">
        <f t="shared" si="589"/>
        <v>mai/2020</v>
      </c>
      <c r="E18882" s="264">
        <v>43976</v>
      </c>
      <c r="F18882" s="282" t="s">
        <v>4542</v>
      </c>
      <c r="G18882" s="282" t="s">
        <v>2229</v>
      </c>
      <c r="H18882" s="265" t="s">
        <v>5639</v>
      </c>
      <c r="I18882" s="265" t="s">
        <v>194</v>
      </c>
      <c r="J18882" s="266">
        <v>-5763.66</v>
      </c>
      <c r="K18882" s="83" t="str">
        <f>IFERROR(IFERROR(VLOOKUP(I18882,'DE-PARA'!B:D,3,0),VLOOKUP(I18882,'DE-PARA'!C:D,2,0)),"NÃO ENCONTRADO")</f>
        <v>Encargos sobre Folha de Pagamento</v>
      </c>
      <c r="L18882" s="50" t="str">
        <f>VLOOKUP(K18882,'Base -Receita-Despesa'!$B:$AS,1,FALSE)</f>
        <v>Encargos sobre Folha de Pagamento</v>
      </c>
    </row>
    <row r="18883" spans="1:12" x14ac:dyDescent="0.3">
      <c r="A18883" s="82" t="str">
        <f t="shared" si="590"/>
        <v>2020</v>
      </c>
      <c r="B18883" s="260" t="s">
        <v>2228</v>
      </c>
      <c r="C18883" s="261" t="s">
        <v>138</v>
      </c>
      <c r="D18883" s="74" t="str">
        <f t="shared" si="589"/>
        <v>mai/2020</v>
      </c>
      <c r="E18883" s="264">
        <v>43976</v>
      </c>
      <c r="F18883" s="282">
        <v>304196</v>
      </c>
      <c r="G18883" s="282" t="s">
        <v>2229</v>
      </c>
      <c r="H18883" s="265" t="s">
        <v>222</v>
      </c>
      <c r="I18883" s="265" t="s">
        <v>2181</v>
      </c>
      <c r="J18883" s="266">
        <v>-1897.14</v>
      </c>
      <c r="K18883" s="83" t="str">
        <f>IFERROR(IFERROR(VLOOKUP(I18883,'DE-PARA'!B:D,3,0),VLOOKUP(I18883,'DE-PARA'!C:D,2,0)),"NÃO ENCONTRADO")</f>
        <v>Materiais</v>
      </c>
      <c r="L18883" s="50" t="str">
        <f>VLOOKUP(K18883,'Base -Receita-Despesa'!$B:$AS,1,FALSE)</f>
        <v>Materiais</v>
      </c>
    </row>
    <row r="18884" spans="1:12" x14ac:dyDescent="0.3">
      <c r="A18884" s="82" t="str">
        <f t="shared" si="590"/>
        <v>2020</v>
      </c>
      <c r="B18884" s="260" t="s">
        <v>2228</v>
      </c>
      <c r="C18884" s="261" t="s">
        <v>138</v>
      </c>
      <c r="D18884" s="74" t="str">
        <f t="shared" ref="D18884:D18947" si="591">TEXT(E18884,"mmm/aaaa")</f>
        <v>mai/2020</v>
      </c>
      <c r="E18884" s="264">
        <v>43976</v>
      </c>
      <c r="F18884" s="282">
        <v>117256</v>
      </c>
      <c r="G18884" s="282" t="s">
        <v>2229</v>
      </c>
      <c r="H18884" s="265" t="s">
        <v>528</v>
      </c>
      <c r="I18884" s="265" t="s">
        <v>2181</v>
      </c>
      <c r="J18884" s="266">
        <v>-1404</v>
      </c>
      <c r="K18884" s="83" t="str">
        <f>IFERROR(IFERROR(VLOOKUP(I18884,'DE-PARA'!B:D,3,0),VLOOKUP(I18884,'DE-PARA'!C:D,2,0)),"NÃO ENCONTRADO")</f>
        <v>Materiais</v>
      </c>
      <c r="L18884" s="50" t="str">
        <f>VLOOKUP(K18884,'Base -Receita-Despesa'!$B:$AS,1,FALSE)</f>
        <v>Materiais</v>
      </c>
    </row>
    <row r="18885" spans="1:12" x14ac:dyDescent="0.3">
      <c r="A18885" s="82" t="str">
        <f t="shared" si="590"/>
        <v>2020</v>
      </c>
      <c r="B18885" s="260" t="s">
        <v>2228</v>
      </c>
      <c r="C18885" s="261" t="s">
        <v>138</v>
      </c>
      <c r="D18885" s="74" t="str">
        <f t="shared" si="591"/>
        <v>mai/2020</v>
      </c>
      <c r="E18885" s="264">
        <v>43976</v>
      </c>
      <c r="F18885" s="282">
        <v>75405</v>
      </c>
      <c r="G18885" s="282" t="s">
        <v>2229</v>
      </c>
      <c r="H18885" s="265" t="s">
        <v>5602</v>
      </c>
      <c r="I18885" s="265" t="s">
        <v>2183</v>
      </c>
      <c r="J18885" s="266">
        <v>-1200</v>
      </c>
      <c r="K18885" s="83" t="str">
        <f>IFERROR(IFERROR(VLOOKUP(I18885,'DE-PARA'!B:D,3,0),VLOOKUP(I18885,'DE-PARA'!C:D,2,0)),"NÃO ENCONTRADO")</f>
        <v>Materiais</v>
      </c>
      <c r="L18885" s="50" t="str">
        <f>VLOOKUP(K18885,'Base -Receita-Despesa'!$B:$AS,1,FALSE)</f>
        <v>Materiais</v>
      </c>
    </row>
    <row r="18886" spans="1:12" x14ac:dyDescent="0.3">
      <c r="A18886" s="82" t="str">
        <f t="shared" si="590"/>
        <v>2020</v>
      </c>
      <c r="B18886" s="260" t="s">
        <v>2228</v>
      </c>
      <c r="C18886" s="261" t="s">
        <v>138</v>
      </c>
      <c r="D18886" s="74" t="str">
        <f t="shared" si="591"/>
        <v>mai/2020</v>
      </c>
      <c r="E18886" s="264">
        <v>43976</v>
      </c>
      <c r="F18886" s="282">
        <v>22275</v>
      </c>
      <c r="G18886" s="282" t="s">
        <v>2229</v>
      </c>
      <c r="H18886" s="265" t="s">
        <v>2370</v>
      </c>
      <c r="I18886" s="265" t="s">
        <v>145</v>
      </c>
      <c r="J18886" s="266">
        <v>-4996.57</v>
      </c>
      <c r="K18886" s="83" t="str">
        <f>IFERROR(IFERROR(VLOOKUP(I18886,'DE-PARA'!B:D,3,0),VLOOKUP(I18886,'DE-PARA'!C:D,2,0)),"NÃO ENCONTRADO")</f>
        <v>Serviços</v>
      </c>
      <c r="L18886" s="50" t="str">
        <f>VLOOKUP(K18886,'Base -Receita-Despesa'!$B:$AS,1,FALSE)</f>
        <v>Serviços</v>
      </c>
    </row>
    <row r="18887" spans="1:12" x14ac:dyDescent="0.3">
      <c r="A18887" s="82" t="str">
        <f t="shared" si="590"/>
        <v>2020</v>
      </c>
      <c r="B18887" s="260" t="s">
        <v>2228</v>
      </c>
      <c r="C18887" s="261" t="s">
        <v>138</v>
      </c>
      <c r="D18887" s="74" t="str">
        <f t="shared" si="591"/>
        <v>mai/2020</v>
      </c>
      <c r="E18887" s="264">
        <v>43976</v>
      </c>
      <c r="F18887" s="282">
        <v>859</v>
      </c>
      <c r="G18887" s="282" t="s">
        <v>2229</v>
      </c>
      <c r="H18887" s="265" t="s">
        <v>4393</v>
      </c>
      <c r="I18887" s="265" t="s">
        <v>116</v>
      </c>
      <c r="J18887" s="266">
        <v>-1909.29</v>
      </c>
      <c r="K18887" s="83" t="str">
        <f>IFERROR(IFERROR(VLOOKUP(I18887,'DE-PARA'!B:D,3,0),VLOOKUP(I18887,'DE-PARA'!C:D,2,0)),"NÃO ENCONTRADO")</f>
        <v>Serviços</v>
      </c>
      <c r="L18887" s="50" t="str">
        <f>VLOOKUP(K18887,'Base -Receita-Despesa'!$B:$AS,1,FALSE)</f>
        <v>Serviços</v>
      </c>
    </row>
    <row r="18888" spans="1:12" x14ac:dyDescent="0.3">
      <c r="A18888" s="82" t="str">
        <f t="shared" si="590"/>
        <v>2020</v>
      </c>
      <c r="B18888" s="260" t="s">
        <v>2228</v>
      </c>
      <c r="C18888" s="261" t="s">
        <v>138</v>
      </c>
      <c r="D18888" s="74" t="str">
        <f t="shared" si="591"/>
        <v>mai/2020</v>
      </c>
      <c r="E18888" s="264">
        <v>43976</v>
      </c>
      <c r="F18888" s="282" t="s">
        <v>1261</v>
      </c>
      <c r="G18888" s="282" t="s">
        <v>2229</v>
      </c>
      <c r="H18888" s="265" t="s">
        <v>879</v>
      </c>
      <c r="I18888" s="265" t="s">
        <v>135</v>
      </c>
      <c r="J18888" s="265">
        <v>-10</v>
      </c>
      <c r="K18888" s="83" t="str">
        <f>IFERROR(IFERROR(VLOOKUP(I18888,'DE-PARA'!B:D,3,0),VLOOKUP(I18888,'DE-PARA'!C:D,2,0)),"NÃO ENCONTRADO")</f>
        <v>Outras Saídas</v>
      </c>
      <c r="L18888" s="50" t="str">
        <f>VLOOKUP(K18888,'Base -Receita-Despesa'!$B:$AS,1,FALSE)</f>
        <v>Outras Saídas</v>
      </c>
    </row>
    <row r="18889" spans="1:12" x14ac:dyDescent="0.3">
      <c r="A18889" s="82" t="str">
        <f t="shared" si="590"/>
        <v>2020</v>
      </c>
      <c r="B18889" s="260" t="s">
        <v>5091</v>
      </c>
      <c r="C18889" s="261" t="s">
        <v>138</v>
      </c>
      <c r="D18889" s="74" t="str">
        <f t="shared" si="591"/>
        <v>mai/2020</v>
      </c>
      <c r="E18889" s="264">
        <v>43976</v>
      </c>
      <c r="F18889" s="282" t="s">
        <v>161</v>
      </c>
      <c r="G18889" s="282" t="s">
        <v>2229</v>
      </c>
      <c r="H18889" s="265" t="s">
        <v>161</v>
      </c>
      <c r="I18889" s="265" t="s">
        <v>2168</v>
      </c>
      <c r="J18889" s="266">
        <v>1040779.27</v>
      </c>
      <c r="K18889" s="83" t="str">
        <f>IFERROR(IFERROR(VLOOKUP(I18889,'DE-PARA'!B:D,3,0),VLOOKUP(I18889,'DE-PARA'!C:D,2,0)),"NÃO ENCONTRADO")</f>
        <v>Repasses Contrato de Gestão</v>
      </c>
      <c r="L18889" s="50" t="str">
        <f>VLOOKUP(K18889,'Base -Receita-Despesa'!$B:$AS,1,FALSE)</f>
        <v>Repasses Contrato de Gestão</v>
      </c>
    </row>
    <row r="18890" spans="1:12" x14ac:dyDescent="0.3">
      <c r="A18890" s="82" t="str">
        <f t="shared" si="590"/>
        <v>2020</v>
      </c>
      <c r="B18890" s="260" t="s">
        <v>5091</v>
      </c>
      <c r="C18890" s="261" t="s">
        <v>138</v>
      </c>
      <c r="D18890" s="74" t="str">
        <f t="shared" si="591"/>
        <v>mai/2020</v>
      </c>
      <c r="E18890" s="264">
        <v>43976</v>
      </c>
      <c r="F18890" s="282" t="s">
        <v>5127</v>
      </c>
      <c r="G18890" s="282" t="s">
        <v>2229</v>
      </c>
      <c r="H18890" s="265" t="s">
        <v>2251</v>
      </c>
      <c r="I18890" s="265" t="s">
        <v>126</v>
      </c>
      <c r="J18890" s="266">
        <v>-500000</v>
      </c>
      <c r="K18890" s="83" t="str">
        <f>IFERROR(IFERROR(VLOOKUP(I18890,'DE-PARA'!B:D,3,0),VLOOKUP(I18890,'DE-PARA'!C:D,2,0)),"NÃO ENCONTRADO")</f>
        <v>TEV – Transferências Entre Contas (Entradas)</v>
      </c>
      <c r="L18890" s="50" t="str">
        <f>VLOOKUP(K18890,'Base -Receita-Despesa'!$B:$AS,1,FALSE)</f>
        <v>TEV – Transferências Entre Contas (Entradas)</v>
      </c>
    </row>
    <row r="18891" spans="1:12" x14ac:dyDescent="0.3">
      <c r="A18891" s="82" t="str">
        <f t="shared" si="590"/>
        <v>2020</v>
      </c>
      <c r="B18891" s="260" t="s">
        <v>2228</v>
      </c>
      <c r="C18891" s="261" t="s">
        <v>138</v>
      </c>
      <c r="D18891" s="74" t="str">
        <f t="shared" si="591"/>
        <v>mai/2020</v>
      </c>
      <c r="E18891" s="264">
        <v>43977</v>
      </c>
      <c r="F18891" s="282" t="s">
        <v>5130</v>
      </c>
      <c r="G18891" s="282" t="s">
        <v>2229</v>
      </c>
      <c r="H18891" s="265" t="s">
        <v>72</v>
      </c>
      <c r="I18891" s="265" t="s">
        <v>1064</v>
      </c>
      <c r="J18891" s="266">
        <v>-880000</v>
      </c>
      <c r="K18891" s="83" t="str">
        <f>IFERROR(IFERROR(VLOOKUP(I18891,'DE-PARA'!B:D,3,0),VLOOKUP(I18891,'DE-PARA'!C:D,2,0)),"NÃO ENCONTRADO")</f>
        <v>Saídas Da C/A Por Regates (-)</v>
      </c>
      <c r="L18891" s="50" t="str">
        <f>VLOOKUP(K18891,'Base -Receita-Despesa'!$B:$AS,1,FALSE)</f>
        <v>SAÍDAS DA C/A POR REGATES (-)</v>
      </c>
    </row>
    <row r="18892" spans="1:12" x14ac:dyDescent="0.3">
      <c r="A18892" s="82" t="str">
        <f t="shared" si="590"/>
        <v>2020</v>
      </c>
      <c r="B18892" s="260" t="s">
        <v>2228</v>
      </c>
      <c r="C18892" s="261" t="s">
        <v>138</v>
      </c>
      <c r="D18892" s="74" t="str">
        <f t="shared" si="591"/>
        <v>mai/2020</v>
      </c>
      <c r="E18892" s="264">
        <v>43977</v>
      </c>
      <c r="F18892" s="282" t="s">
        <v>5127</v>
      </c>
      <c r="G18892" s="282" t="s">
        <v>2229</v>
      </c>
      <c r="H18892" s="265" t="s">
        <v>2251</v>
      </c>
      <c r="I18892" s="265" t="s">
        <v>126</v>
      </c>
      <c r="J18892" s="266">
        <v>500000</v>
      </c>
      <c r="K18892" s="83" t="str">
        <f>IFERROR(IFERROR(VLOOKUP(I18892,'DE-PARA'!B:D,3,0),VLOOKUP(I18892,'DE-PARA'!C:D,2,0)),"NÃO ENCONTRADO")</f>
        <v>TEV – Transferências Entre Contas (Entradas)</v>
      </c>
      <c r="L18892" s="50" t="str">
        <f>VLOOKUP(K18892,'Base -Receita-Despesa'!$B:$AS,1,FALSE)</f>
        <v>TEV – Transferências Entre Contas (Entradas)</v>
      </c>
    </row>
    <row r="18893" spans="1:12" x14ac:dyDescent="0.3">
      <c r="A18893" s="82" t="str">
        <f t="shared" si="590"/>
        <v>2020</v>
      </c>
      <c r="B18893" s="260" t="s">
        <v>2228</v>
      </c>
      <c r="C18893" s="261" t="s">
        <v>138</v>
      </c>
      <c r="D18893" s="74" t="str">
        <f t="shared" si="591"/>
        <v>mai/2020</v>
      </c>
      <c r="E18893" s="264">
        <v>43977</v>
      </c>
      <c r="F18893" s="282" t="s">
        <v>4412</v>
      </c>
      <c r="G18893" s="282" t="s">
        <v>2229</v>
      </c>
      <c r="H18893" s="265" t="s">
        <v>2965</v>
      </c>
      <c r="I18893" s="265" t="s">
        <v>130</v>
      </c>
      <c r="J18893" s="266">
        <v>-22478.85</v>
      </c>
      <c r="K18893" s="83" t="str">
        <f>IFERROR(IFERROR(VLOOKUP(I18893,'DE-PARA'!B:D,3,0),VLOOKUP(I18893,'DE-PARA'!C:D,2,0)),"NÃO ENCONTRADO")</f>
        <v>Rescisões Trabalhistas</v>
      </c>
      <c r="L18893" s="50" t="str">
        <f>VLOOKUP(K18893,'Base -Receita-Despesa'!$B:$AS,1,FALSE)</f>
        <v>Rescisões Trabalhistas</v>
      </c>
    </row>
    <row r="18894" spans="1:12" x14ac:dyDescent="0.3">
      <c r="A18894" s="82" t="str">
        <f t="shared" si="590"/>
        <v>2020</v>
      </c>
      <c r="B18894" s="260" t="s">
        <v>2228</v>
      </c>
      <c r="C18894" s="261" t="s">
        <v>138</v>
      </c>
      <c r="D18894" s="74" t="str">
        <f t="shared" si="591"/>
        <v>mai/2020</v>
      </c>
      <c r="E18894" s="264">
        <v>43977</v>
      </c>
      <c r="F18894" s="282">
        <v>121</v>
      </c>
      <c r="G18894" s="282" t="s">
        <v>2229</v>
      </c>
      <c r="H18894" s="265" t="s">
        <v>4753</v>
      </c>
      <c r="I18894" s="265" t="s">
        <v>2176</v>
      </c>
      <c r="J18894" s="266">
        <v>-43606.62</v>
      </c>
      <c r="K18894" s="83" t="str">
        <f>IFERROR(IFERROR(VLOOKUP(I18894,'DE-PARA'!B:D,3,0),VLOOKUP(I18894,'DE-PARA'!C:D,2,0)),"NÃO ENCONTRADO")</f>
        <v>Pessoal</v>
      </c>
      <c r="L18894" s="50" t="str">
        <f>VLOOKUP(K18894,'Base -Receita-Despesa'!$B:$AS,1,FALSE)</f>
        <v>Pessoal</v>
      </c>
    </row>
    <row r="18895" spans="1:12" x14ac:dyDescent="0.3">
      <c r="A18895" s="82" t="str">
        <f t="shared" si="590"/>
        <v>2020</v>
      </c>
      <c r="B18895" s="260" t="s">
        <v>2228</v>
      </c>
      <c r="C18895" s="261" t="s">
        <v>138</v>
      </c>
      <c r="D18895" s="74" t="str">
        <f t="shared" si="591"/>
        <v>mai/2020</v>
      </c>
      <c r="E18895" s="264">
        <v>43977</v>
      </c>
      <c r="F18895" s="282" t="s">
        <v>3376</v>
      </c>
      <c r="G18895" s="282" t="s">
        <v>2229</v>
      </c>
      <c r="H18895" s="265" t="s">
        <v>2965</v>
      </c>
      <c r="I18895" s="265" t="s">
        <v>130</v>
      </c>
      <c r="J18895" s="266">
        <v>-23346</v>
      </c>
      <c r="K18895" s="83" t="str">
        <f>IFERROR(IFERROR(VLOOKUP(I18895,'DE-PARA'!B:D,3,0),VLOOKUP(I18895,'DE-PARA'!C:D,2,0)),"NÃO ENCONTRADO")</f>
        <v>Rescisões Trabalhistas</v>
      </c>
      <c r="L18895" s="50" t="str">
        <f>VLOOKUP(K18895,'Base -Receita-Despesa'!$B:$AS,1,FALSE)</f>
        <v>Rescisões Trabalhistas</v>
      </c>
    </row>
    <row r="18896" spans="1:12" x14ac:dyDescent="0.3">
      <c r="A18896" s="82" t="str">
        <f t="shared" si="590"/>
        <v>2020</v>
      </c>
      <c r="B18896" s="260" t="s">
        <v>2228</v>
      </c>
      <c r="C18896" s="261" t="s">
        <v>138</v>
      </c>
      <c r="D18896" s="74" t="str">
        <f t="shared" si="591"/>
        <v>mai/2020</v>
      </c>
      <c r="E18896" s="264">
        <v>43977</v>
      </c>
      <c r="F18896" s="282" t="s">
        <v>2326</v>
      </c>
      <c r="G18896" s="282" t="s">
        <v>2229</v>
      </c>
      <c r="H18896" s="265" t="s">
        <v>385</v>
      </c>
      <c r="I18896" s="265" t="s">
        <v>2209</v>
      </c>
      <c r="J18896" s="265">
        <v>-34.700000000000003</v>
      </c>
      <c r="K18896" s="83" t="str">
        <f>IFERROR(IFERROR(VLOOKUP(I18896,'DE-PARA'!B:D,3,0),VLOOKUP(I18896,'DE-PARA'!C:D,2,0)),"NÃO ENCONTRADO")</f>
        <v>Despesas com Viagens</v>
      </c>
      <c r="L18896" s="50" t="str">
        <f>VLOOKUP(K18896,'Base -Receita-Despesa'!$B:$AS,1,FALSE)</f>
        <v>Despesas com Viagens</v>
      </c>
    </row>
    <row r="18897" spans="1:12" x14ac:dyDescent="0.3">
      <c r="A18897" s="82" t="str">
        <f t="shared" si="590"/>
        <v>2020</v>
      </c>
      <c r="B18897" s="260" t="s">
        <v>2228</v>
      </c>
      <c r="C18897" s="261" t="s">
        <v>138</v>
      </c>
      <c r="D18897" s="74" t="str">
        <f t="shared" si="591"/>
        <v>mai/2020</v>
      </c>
      <c r="E18897" s="264">
        <v>43977</v>
      </c>
      <c r="F18897" s="282" t="s">
        <v>2326</v>
      </c>
      <c r="G18897" s="282" t="s">
        <v>2229</v>
      </c>
      <c r="H18897" s="265" t="s">
        <v>5640</v>
      </c>
      <c r="I18897" s="265" t="s">
        <v>2209</v>
      </c>
      <c r="J18897" s="265">
        <v>-34.700000000000003</v>
      </c>
      <c r="K18897" s="83" t="str">
        <f>IFERROR(IFERROR(VLOOKUP(I18897,'DE-PARA'!B:D,3,0),VLOOKUP(I18897,'DE-PARA'!C:D,2,0)),"NÃO ENCONTRADO")</f>
        <v>Despesas com Viagens</v>
      </c>
      <c r="L18897" s="50" t="str">
        <f>VLOOKUP(K18897,'Base -Receita-Despesa'!$B:$AS,1,FALSE)</f>
        <v>Despesas com Viagens</v>
      </c>
    </row>
    <row r="18898" spans="1:12" x14ac:dyDescent="0.3">
      <c r="A18898" s="82" t="str">
        <f t="shared" si="590"/>
        <v>2020</v>
      </c>
      <c r="B18898" s="260" t="s">
        <v>2228</v>
      </c>
      <c r="C18898" s="261" t="s">
        <v>138</v>
      </c>
      <c r="D18898" s="74" t="str">
        <f t="shared" si="591"/>
        <v>mai/2020</v>
      </c>
      <c r="E18898" s="264">
        <v>43977</v>
      </c>
      <c r="F18898" s="282" t="s">
        <v>2326</v>
      </c>
      <c r="G18898" s="282" t="s">
        <v>2229</v>
      </c>
      <c r="H18898" s="265" t="s">
        <v>5641</v>
      </c>
      <c r="I18898" s="265" t="s">
        <v>2209</v>
      </c>
      <c r="J18898" s="265">
        <v>-34.700000000000003</v>
      </c>
      <c r="K18898" s="83" t="str">
        <f>IFERROR(IFERROR(VLOOKUP(I18898,'DE-PARA'!B:D,3,0),VLOOKUP(I18898,'DE-PARA'!C:D,2,0)),"NÃO ENCONTRADO")</f>
        <v>Despesas com Viagens</v>
      </c>
      <c r="L18898" s="50" t="str">
        <f>VLOOKUP(K18898,'Base -Receita-Despesa'!$B:$AS,1,FALSE)</f>
        <v>Despesas com Viagens</v>
      </c>
    </row>
    <row r="18899" spans="1:12" x14ac:dyDescent="0.3">
      <c r="A18899" s="82" t="str">
        <f t="shared" si="590"/>
        <v>2020</v>
      </c>
      <c r="B18899" s="260" t="s">
        <v>2228</v>
      </c>
      <c r="C18899" s="261" t="s">
        <v>138</v>
      </c>
      <c r="D18899" s="74" t="str">
        <f t="shared" si="591"/>
        <v>mai/2020</v>
      </c>
      <c r="E18899" s="264">
        <v>43977</v>
      </c>
      <c r="F18899" s="282" t="s">
        <v>1261</v>
      </c>
      <c r="G18899" s="282" t="s">
        <v>2229</v>
      </c>
      <c r="H18899" s="265" t="s">
        <v>879</v>
      </c>
      <c r="I18899" s="265" t="s">
        <v>135</v>
      </c>
      <c r="J18899" s="265">
        <v>-10</v>
      </c>
      <c r="K18899" s="83" t="str">
        <f>IFERROR(IFERROR(VLOOKUP(I18899,'DE-PARA'!B:D,3,0),VLOOKUP(I18899,'DE-PARA'!C:D,2,0)),"NÃO ENCONTRADO")</f>
        <v>Outras Saídas</v>
      </c>
      <c r="L18899" s="50" t="str">
        <f>VLOOKUP(K18899,'Base -Receita-Despesa'!$B:$AS,1,FALSE)</f>
        <v>Outras Saídas</v>
      </c>
    </row>
    <row r="18900" spans="1:12" x14ac:dyDescent="0.3">
      <c r="A18900" s="82" t="str">
        <f t="shared" si="590"/>
        <v>2020</v>
      </c>
      <c r="B18900" s="260" t="s">
        <v>2228</v>
      </c>
      <c r="C18900" s="261" t="s">
        <v>138</v>
      </c>
      <c r="D18900" s="74" t="str">
        <f t="shared" si="591"/>
        <v>mai/2020</v>
      </c>
      <c r="E18900" s="264">
        <v>43977</v>
      </c>
      <c r="F18900" s="282" t="s">
        <v>1261</v>
      </c>
      <c r="G18900" s="282" t="s">
        <v>2229</v>
      </c>
      <c r="H18900" s="265" t="s">
        <v>879</v>
      </c>
      <c r="I18900" s="265" t="s">
        <v>135</v>
      </c>
      <c r="J18900" s="265">
        <v>-10</v>
      </c>
      <c r="K18900" s="83" t="str">
        <f>IFERROR(IFERROR(VLOOKUP(I18900,'DE-PARA'!B:D,3,0),VLOOKUP(I18900,'DE-PARA'!C:D,2,0)),"NÃO ENCONTRADO")</f>
        <v>Outras Saídas</v>
      </c>
      <c r="L18900" s="50" t="str">
        <f>VLOOKUP(K18900,'Base -Receita-Despesa'!$B:$AS,1,FALSE)</f>
        <v>Outras Saídas</v>
      </c>
    </row>
    <row r="18901" spans="1:12" x14ac:dyDescent="0.3">
      <c r="A18901" s="82" t="str">
        <f t="shared" si="590"/>
        <v>2020</v>
      </c>
      <c r="B18901" s="260" t="s">
        <v>2228</v>
      </c>
      <c r="C18901" s="261" t="s">
        <v>138</v>
      </c>
      <c r="D18901" s="74" t="str">
        <f t="shared" si="591"/>
        <v>mai/2020</v>
      </c>
      <c r="E18901" s="264">
        <v>43977</v>
      </c>
      <c r="F18901" s="282" t="s">
        <v>131</v>
      </c>
      <c r="G18901" s="282" t="s">
        <v>2229</v>
      </c>
      <c r="H18901" s="265" t="s">
        <v>4615</v>
      </c>
      <c r="I18901" s="265" t="s">
        <v>133</v>
      </c>
      <c r="J18901" s="266">
        <v>-2004.78</v>
      </c>
      <c r="K18901" s="83" t="str">
        <f>IFERROR(IFERROR(VLOOKUP(I18901,'DE-PARA'!B:D,3,0),VLOOKUP(I18901,'DE-PARA'!C:D,2,0)),"NÃO ENCONTRADO")</f>
        <v>Pessoal</v>
      </c>
      <c r="L18901" s="50" t="str">
        <f>VLOOKUP(K18901,'Base -Receita-Despesa'!$B:$AS,1,FALSE)</f>
        <v>Pessoal</v>
      </c>
    </row>
    <row r="18902" spans="1:12" x14ac:dyDescent="0.3">
      <c r="A18902" s="82" t="str">
        <f t="shared" si="590"/>
        <v>2020</v>
      </c>
      <c r="B18902" s="260" t="s">
        <v>2228</v>
      </c>
      <c r="C18902" s="261" t="s">
        <v>138</v>
      </c>
      <c r="D18902" s="74" t="str">
        <f t="shared" si="591"/>
        <v>mai/2020</v>
      </c>
      <c r="E18902" s="264">
        <v>43977</v>
      </c>
      <c r="F18902" s="282" t="s">
        <v>131</v>
      </c>
      <c r="G18902" s="282" t="s">
        <v>2229</v>
      </c>
      <c r="H18902" s="265" t="s">
        <v>1078</v>
      </c>
      <c r="I18902" s="265" t="s">
        <v>133</v>
      </c>
      <c r="J18902" s="266">
        <v>-3822.34</v>
      </c>
      <c r="K18902" s="83" t="str">
        <f>IFERROR(IFERROR(VLOOKUP(I18902,'DE-PARA'!B:D,3,0),VLOOKUP(I18902,'DE-PARA'!C:D,2,0)),"NÃO ENCONTRADO")</f>
        <v>Pessoal</v>
      </c>
      <c r="L18902" s="50" t="str">
        <f>VLOOKUP(K18902,'Base -Receita-Despesa'!$B:$AS,1,FALSE)</f>
        <v>Pessoal</v>
      </c>
    </row>
    <row r="18903" spans="1:12" x14ac:dyDescent="0.3">
      <c r="A18903" s="82" t="str">
        <f t="shared" si="590"/>
        <v>2020</v>
      </c>
      <c r="B18903" s="260" t="s">
        <v>2228</v>
      </c>
      <c r="C18903" s="261" t="s">
        <v>138</v>
      </c>
      <c r="D18903" s="74" t="str">
        <f t="shared" si="591"/>
        <v>mai/2020</v>
      </c>
      <c r="E18903" s="264">
        <v>43977</v>
      </c>
      <c r="F18903" s="282" t="s">
        <v>1008</v>
      </c>
      <c r="G18903" s="282" t="s">
        <v>2229</v>
      </c>
      <c r="H18903" s="265" t="s">
        <v>2139</v>
      </c>
      <c r="I18903" s="265" t="s">
        <v>133</v>
      </c>
      <c r="J18903" s="266">
        <v>-2686.54</v>
      </c>
      <c r="K18903" s="83" t="str">
        <f>IFERROR(IFERROR(VLOOKUP(I18903,'DE-PARA'!B:D,3,0),VLOOKUP(I18903,'DE-PARA'!C:D,2,0)),"NÃO ENCONTRADO")</f>
        <v>Pessoal</v>
      </c>
      <c r="L18903" s="50" t="str">
        <f>VLOOKUP(K18903,'Base -Receita-Despesa'!$B:$AS,1,FALSE)</f>
        <v>Pessoal</v>
      </c>
    </row>
    <row r="18904" spans="1:12" x14ac:dyDescent="0.3">
      <c r="A18904" s="82" t="str">
        <f t="shared" si="590"/>
        <v>2020</v>
      </c>
      <c r="B18904" s="260" t="s">
        <v>2228</v>
      </c>
      <c r="C18904" s="261" t="s">
        <v>138</v>
      </c>
      <c r="D18904" s="74" t="str">
        <f t="shared" si="591"/>
        <v>mai/2020</v>
      </c>
      <c r="E18904" s="264">
        <v>43977</v>
      </c>
      <c r="F18904" s="282" t="s">
        <v>131</v>
      </c>
      <c r="G18904" s="282" t="s">
        <v>2229</v>
      </c>
      <c r="H18904" s="265" t="s">
        <v>5642</v>
      </c>
      <c r="I18904" s="265" t="s">
        <v>133</v>
      </c>
      <c r="J18904" s="266">
        <v>-3769.97</v>
      </c>
      <c r="K18904" s="83" t="str">
        <f>IFERROR(IFERROR(VLOOKUP(I18904,'DE-PARA'!B:D,3,0),VLOOKUP(I18904,'DE-PARA'!C:D,2,0)),"NÃO ENCONTRADO")</f>
        <v>Pessoal</v>
      </c>
      <c r="L18904" s="50" t="str">
        <f>VLOOKUP(K18904,'Base -Receita-Despesa'!$B:$AS,1,FALSE)</f>
        <v>Pessoal</v>
      </c>
    </row>
    <row r="18905" spans="1:12" x14ac:dyDescent="0.3">
      <c r="A18905" s="82" t="str">
        <f t="shared" si="590"/>
        <v>2020</v>
      </c>
      <c r="B18905" s="260" t="s">
        <v>2228</v>
      </c>
      <c r="C18905" s="261" t="s">
        <v>138</v>
      </c>
      <c r="D18905" s="74" t="str">
        <f t="shared" si="591"/>
        <v>mai/2020</v>
      </c>
      <c r="E18905" s="264">
        <v>43977</v>
      </c>
      <c r="F18905" s="282" t="s">
        <v>131</v>
      </c>
      <c r="G18905" s="282" t="s">
        <v>2229</v>
      </c>
      <c r="H18905" s="265" t="s">
        <v>837</v>
      </c>
      <c r="I18905" s="265" t="s">
        <v>133</v>
      </c>
      <c r="J18905" s="266">
        <v>-1700.99</v>
      </c>
      <c r="K18905" s="83" t="str">
        <f>IFERROR(IFERROR(VLOOKUP(I18905,'DE-PARA'!B:D,3,0),VLOOKUP(I18905,'DE-PARA'!C:D,2,0)),"NÃO ENCONTRADO")</f>
        <v>Pessoal</v>
      </c>
      <c r="L18905" s="50" t="str">
        <f>VLOOKUP(K18905,'Base -Receita-Despesa'!$B:$AS,1,FALSE)</f>
        <v>Pessoal</v>
      </c>
    </row>
    <row r="18906" spans="1:12" x14ac:dyDescent="0.3">
      <c r="A18906" s="82" t="str">
        <f t="shared" si="590"/>
        <v>2020</v>
      </c>
      <c r="B18906" s="260" t="s">
        <v>5091</v>
      </c>
      <c r="C18906" s="261" t="s">
        <v>138</v>
      </c>
      <c r="D18906" s="74" t="str">
        <f t="shared" si="591"/>
        <v>mai/2020</v>
      </c>
      <c r="E18906" s="264">
        <v>43977</v>
      </c>
      <c r="F18906" s="282" t="s">
        <v>5127</v>
      </c>
      <c r="G18906" s="282" t="s">
        <v>2229</v>
      </c>
      <c r="H18906" s="265" t="s">
        <v>2251</v>
      </c>
      <c r="I18906" s="265" t="s">
        <v>126</v>
      </c>
      <c r="J18906" s="266">
        <v>-500000</v>
      </c>
      <c r="K18906" s="83" t="str">
        <f>IFERROR(IFERROR(VLOOKUP(I18906,'DE-PARA'!B:D,3,0),VLOOKUP(I18906,'DE-PARA'!C:D,2,0)),"NÃO ENCONTRADO")</f>
        <v>TEV – Transferências Entre Contas (Entradas)</v>
      </c>
      <c r="L18906" s="50" t="str">
        <f>VLOOKUP(K18906,'Base -Receita-Despesa'!$B:$AS,1,FALSE)</f>
        <v>TEV – Transferências Entre Contas (Entradas)</v>
      </c>
    </row>
    <row r="18907" spans="1:12" x14ac:dyDescent="0.3">
      <c r="A18907" s="82" t="str">
        <f t="shared" si="590"/>
        <v>2020</v>
      </c>
      <c r="B18907" s="260" t="s">
        <v>2228</v>
      </c>
      <c r="C18907" s="261" t="s">
        <v>138</v>
      </c>
      <c r="D18907" s="74" t="str">
        <f t="shared" si="591"/>
        <v>mai/2020</v>
      </c>
      <c r="E18907" s="264">
        <v>43978</v>
      </c>
      <c r="F18907" s="282" t="s">
        <v>5127</v>
      </c>
      <c r="G18907" s="282" t="s">
        <v>2229</v>
      </c>
      <c r="H18907" s="265" t="s">
        <v>2251</v>
      </c>
      <c r="I18907" s="265" t="s">
        <v>126</v>
      </c>
      <c r="J18907" s="266">
        <v>500000</v>
      </c>
      <c r="K18907" s="83" t="str">
        <f>IFERROR(IFERROR(VLOOKUP(I18907,'DE-PARA'!B:D,3,0),VLOOKUP(I18907,'DE-PARA'!C:D,2,0)),"NÃO ENCONTRADO")</f>
        <v>TEV – Transferências Entre Contas (Entradas)</v>
      </c>
      <c r="L18907" s="50" t="str">
        <f>VLOOKUP(K18907,'Base -Receita-Despesa'!$B:$AS,1,FALSE)</f>
        <v>TEV – Transferências Entre Contas (Entradas)</v>
      </c>
    </row>
    <row r="18908" spans="1:12" x14ac:dyDescent="0.3">
      <c r="A18908" s="82" t="str">
        <f t="shared" si="590"/>
        <v>2020</v>
      </c>
      <c r="B18908" s="260" t="s">
        <v>2228</v>
      </c>
      <c r="C18908" s="261" t="s">
        <v>138</v>
      </c>
      <c r="D18908" s="74" t="str">
        <f t="shared" si="591"/>
        <v>mai/2020</v>
      </c>
      <c r="E18908" s="264">
        <v>43978</v>
      </c>
      <c r="F18908" s="282" t="s">
        <v>4412</v>
      </c>
      <c r="G18908" s="282" t="s">
        <v>2229</v>
      </c>
      <c r="H18908" s="265" t="s">
        <v>5003</v>
      </c>
      <c r="I18908" s="265" t="s">
        <v>130</v>
      </c>
      <c r="J18908" s="265">
        <v>-503.91</v>
      </c>
      <c r="K18908" s="83" t="str">
        <f>IFERROR(IFERROR(VLOOKUP(I18908,'DE-PARA'!B:D,3,0),VLOOKUP(I18908,'DE-PARA'!C:D,2,0)),"NÃO ENCONTRADO")</f>
        <v>Rescisões Trabalhistas</v>
      </c>
      <c r="L18908" s="50" t="str">
        <f>VLOOKUP(K18908,'Base -Receita-Despesa'!$B:$AS,1,FALSE)</f>
        <v>Rescisões Trabalhistas</v>
      </c>
    </row>
    <row r="18909" spans="1:12" x14ac:dyDescent="0.3">
      <c r="A18909" s="82" t="str">
        <f t="shared" si="590"/>
        <v>2020</v>
      </c>
      <c r="B18909" s="260" t="s">
        <v>2228</v>
      </c>
      <c r="C18909" s="261" t="s">
        <v>138</v>
      </c>
      <c r="D18909" s="74" t="str">
        <f t="shared" si="591"/>
        <v>mai/2020</v>
      </c>
      <c r="E18909" s="264">
        <v>43978</v>
      </c>
      <c r="F18909" s="282" t="s">
        <v>4412</v>
      </c>
      <c r="G18909" s="282" t="s">
        <v>2229</v>
      </c>
      <c r="H18909" s="265" t="s">
        <v>5643</v>
      </c>
      <c r="I18909" s="265" t="s">
        <v>130</v>
      </c>
      <c r="J18909" s="265">
        <v>-957.52</v>
      </c>
      <c r="K18909" s="83" t="str">
        <f>IFERROR(IFERROR(VLOOKUP(I18909,'DE-PARA'!B:D,3,0),VLOOKUP(I18909,'DE-PARA'!C:D,2,0)),"NÃO ENCONTRADO")</f>
        <v>Rescisões Trabalhistas</v>
      </c>
      <c r="L18909" s="50" t="str">
        <f>VLOOKUP(K18909,'Base -Receita-Despesa'!$B:$AS,1,FALSE)</f>
        <v>Rescisões Trabalhistas</v>
      </c>
    </row>
    <row r="18910" spans="1:12" x14ac:dyDescent="0.3">
      <c r="A18910" s="82" t="str">
        <f t="shared" si="590"/>
        <v>2020</v>
      </c>
      <c r="B18910" s="260" t="s">
        <v>2228</v>
      </c>
      <c r="C18910" s="261" t="s">
        <v>138</v>
      </c>
      <c r="D18910" s="74" t="str">
        <f t="shared" si="591"/>
        <v>mai/2020</v>
      </c>
      <c r="E18910" s="264">
        <v>43978</v>
      </c>
      <c r="F18910" s="282" t="s">
        <v>4412</v>
      </c>
      <c r="G18910" s="282" t="s">
        <v>2229</v>
      </c>
      <c r="H18910" s="265" t="s">
        <v>1258</v>
      </c>
      <c r="I18910" s="265" t="s">
        <v>130</v>
      </c>
      <c r="J18910" s="266">
        <v>-1916.55</v>
      </c>
      <c r="K18910" s="83" t="str">
        <f>IFERROR(IFERROR(VLOOKUP(I18910,'DE-PARA'!B:D,3,0),VLOOKUP(I18910,'DE-PARA'!C:D,2,0)),"NÃO ENCONTRADO")</f>
        <v>Rescisões Trabalhistas</v>
      </c>
      <c r="L18910" s="50" t="str">
        <f>VLOOKUP(K18910,'Base -Receita-Despesa'!$B:$AS,1,FALSE)</f>
        <v>Rescisões Trabalhistas</v>
      </c>
    </row>
    <row r="18911" spans="1:12" x14ac:dyDescent="0.3">
      <c r="A18911" s="82" t="str">
        <f t="shared" si="590"/>
        <v>2020</v>
      </c>
      <c r="B18911" s="260" t="s">
        <v>2228</v>
      </c>
      <c r="C18911" s="261" t="s">
        <v>138</v>
      </c>
      <c r="D18911" s="74" t="str">
        <f t="shared" si="591"/>
        <v>mai/2020</v>
      </c>
      <c r="E18911" s="264">
        <v>43978</v>
      </c>
      <c r="F18911" s="282">
        <v>12</v>
      </c>
      <c r="G18911" s="282" t="s">
        <v>2229</v>
      </c>
      <c r="H18911" s="265" t="s">
        <v>5049</v>
      </c>
      <c r="I18911" s="265" t="s">
        <v>2176</v>
      </c>
      <c r="J18911" s="266">
        <v>-50794.11</v>
      </c>
      <c r="K18911" s="83" t="str">
        <f>IFERROR(IFERROR(VLOOKUP(I18911,'DE-PARA'!B:D,3,0),VLOOKUP(I18911,'DE-PARA'!C:D,2,0)),"NÃO ENCONTRADO")</f>
        <v>Pessoal</v>
      </c>
      <c r="L18911" s="50" t="str">
        <f>VLOOKUP(K18911,'Base -Receita-Despesa'!$B:$AS,1,FALSE)</f>
        <v>Pessoal</v>
      </c>
    </row>
    <row r="18912" spans="1:12" x14ac:dyDescent="0.3">
      <c r="A18912" s="82" t="str">
        <f t="shared" si="590"/>
        <v>2020</v>
      </c>
      <c r="B18912" s="260" t="s">
        <v>2228</v>
      </c>
      <c r="C18912" s="261" t="s">
        <v>138</v>
      </c>
      <c r="D18912" s="74" t="str">
        <f t="shared" si="591"/>
        <v>mai/2020</v>
      </c>
      <c r="E18912" s="264">
        <v>43978</v>
      </c>
      <c r="F18912" s="282">
        <v>2745</v>
      </c>
      <c r="G18912" s="282" t="s">
        <v>2229</v>
      </c>
      <c r="H18912" s="265" t="s">
        <v>2424</v>
      </c>
      <c r="I18912" s="265" t="s">
        <v>2182</v>
      </c>
      <c r="J18912" s="266">
        <v>-4740.68</v>
      </c>
      <c r="K18912" s="83" t="str">
        <f>IFERROR(IFERROR(VLOOKUP(I18912,'DE-PARA'!B:D,3,0),VLOOKUP(I18912,'DE-PARA'!C:D,2,0)),"NÃO ENCONTRADO")</f>
        <v>Materiais</v>
      </c>
      <c r="L18912" s="50" t="str">
        <f>VLOOKUP(K18912,'Base -Receita-Despesa'!$B:$AS,1,FALSE)</f>
        <v>Materiais</v>
      </c>
    </row>
    <row r="18913" spans="1:12" x14ac:dyDescent="0.3">
      <c r="A18913" s="82" t="str">
        <f t="shared" si="590"/>
        <v>2020</v>
      </c>
      <c r="B18913" s="260" t="s">
        <v>2228</v>
      </c>
      <c r="C18913" s="261" t="s">
        <v>138</v>
      </c>
      <c r="D18913" s="74" t="str">
        <f t="shared" si="591"/>
        <v>mai/2020</v>
      </c>
      <c r="E18913" s="264">
        <v>43978</v>
      </c>
      <c r="F18913" s="282">
        <v>127</v>
      </c>
      <c r="G18913" s="282" t="s">
        <v>2229</v>
      </c>
      <c r="H18913" s="265" t="s">
        <v>4753</v>
      </c>
      <c r="I18913" s="265" t="s">
        <v>2176</v>
      </c>
      <c r="J18913" s="266">
        <v>-92778.23</v>
      </c>
      <c r="K18913" s="83" t="str">
        <f>IFERROR(IFERROR(VLOOKUP(I18913,'DE-PARA'!B:D,3,0),VLOOKUP(I18913,'DE-PARA'!C:D,2,0)),"NÃO ENCONTRADO")</f>
        <v>Pessoal</v>
      </c>
      <c r="L18913" s="50" t="str">
        <f>VLOOKUP(K18913,'Base -Receita-Despesa'!$B:$AS,1,FALSE)</f>
        <v>Pessoal</v>
      </c>
    </row>
    <row r="18914" spans="1:12" x14ac:dyDescent="0.3">
      <c r="A18914" s="82" t="str">
        <f t="shared" si="590"/>
        <v>2020</v>
      </c>
      <c r="B18914" s="260" t="s">
        <v>2228</v>
      </c>
      <c r="C18914" s="261" t="s">
        <v>138</v>
      </c>
      <c r="D18914" s="74" t="str">
        <f t="shared" si="591"/>
        <v>mai/2020</v>
      </c>
      <c r="E18914" s="264">
        <v>43978</v>
      </c>
      <c r="F18914" s="282">
        <v>125</v>
      </c>
      <c r="G18914" s="282" t="s">
        <v>2229</v>
      </c>
      <c r="H18914" s="265" t="s">
        <v>4753</v>
      </c>
      <c r="I18914" s="265" t="s">
        <v>2176</v>
      </c>
      <c r="J18914" s="266">
        <v>-230356.8</v>
      </c>
      <c r="K18914" s="83" t="str">
        <f>IFERROR(IFERROR(VLOOKUP(I18914,'DE-PARA'!B:D,3,0),VLOOKUP(I18914,'DE-PARA'!C:D,2,0)),"NÃO ENCONTRADO")</f>
        <v>Pessoal</v>
      </c>
      <c r="L18914" s="50" t="str">
        <f>VLOOKUP(K18914,'Base -Receita-Despesa'!$B:$AS,1,FALSE)</f>
        <v>Pessoal</v>
      </c>
    </row>
    <row r="18915" spans="1:12" x14ac:dyDescent="0.3">
      <c r="A18915" s="82" t="str">
        <f t="shared" si="590"/>
        <v>2020</v>
      </c>
      <c r="B18915" s="260" t="s">
        <v>2228</v>
      </c>
      <c r="C18915" s="261" t="s">
        <v>138</v>
      </c>
      <c r="D18915" s="74" t="str">
        <f t="shared" si="591"/>
        <v>mai/2020</v>
      </c>
      <c r="E18915" s="264">
        <v>43978</v>
      </c>
      <c r="F18915" s="282">
        <v>126</v>
      </c>
      <c r="G18915" s="282" t="s">
        <v>2229</v>
      </c>
      <c r="H18915" s="265" t="s">
        <v>4753</v>
      </c>
      <c r="I18915" s="265" t="s">
        <v>2176</v>
      </c>
      <c r="J18915" s="266">
        <v>-82455.83</v>
      </c>
      <c r="K18915" s="83" t="str">
        <f>IFERROR(IFERROR(VLOOKUP(I18915,'DE-PARA'!B:D,3,0),VLOOKUP(I18915,'DE-PARA'!C:D,2,0)),"NÃO ENCONTRADO")</f>
        <v>Pessoal</v>
      </c>
      <c r="L18915" s="50" t="str">
        <f>VLOOKUP(K18915,'Base -Receita-Despesa'!$B:$AS,1,FALSE)</f>
        <v>Pessoal</v>
      </c>
    </row>
    <row r="18916" spans="1:12" x14ac:dyDescent="0.3">
      <c r="A18916" s="82" t="str">
        <f t="shared" si="590"/>
        <v>2020</v>
      </c>
      <c r="B18916" s="260" t="s">
        <v>2228</v>
      </c>
      <c r="C18916" s="261" t="s">
        <v>138</v>
      </c>
      <c r="D18916" s="74" t="str">
        <f t="shared" si="591"/>
        <v>mai/2020</v>
      </c>
      <c r="E18916" s="264">
        <v>43978</v>
      </c>
      <c r="F18916" s="282" t="s">
        <v>3376</v>
      </c>
      <c r="G18916" s="282" t="s">
        <v>2229</v>
      </c>
      <c r="H18916" s="265" t="s">
        <v>5003</v>
      </c>
      <c r="I18916" s="265" t="s">
        <v>130</v>
      </c>
      <c r="J18916" s="266">
        <v>-3927.84</v>
      </c>
      <c r="K18916" s="83" t="str">
        <f>IFERROR(IFERROR(VLOOKUP(I18916,'DE-PARA'!B:D,3,0),VLOOKUP(I18916,'DE-PARA'!C:D,2,0)),"NÃO ENCONTRADO")</f>
        <v>Rescisões Trabalhistas</v>
      </c>
      <c r="L18916" s="50" t="str">
        <f>VLOOKUP(K18916,'Base -Receita-Despesa'!$B:$AS,1,FALSE)</f>
        <v>Rescisões Trabalhistas</v>
      </c>
    </row>
    <row r="18917" spans="1:12" x14ac:dyDescent="0.3">
      <c r="A18917" s="82" t="str">
        <f t="shared" si="590"/>
        <v>2020</v>
      </c>
      <c r="B18917" s="260" t="s">
        <v>2228</v>
      </c>
      <c r="C18917" s="261" t="s">
        <v>138</v>
      </c>
      <c r="D18917" s="74" t="str">
        <f t="shared" si="591"/>
        <v>mai/2020</v>
      </c>
      <c r="E18917" s="264">
        <v>43978</v>
      </c>
      <c r="F18917" s="282" t="s">
        <v>3376</v>
      </c>
      <c r="G18917" s="282" t="s">
        <v>2229</v>
      </c>
      <c r="H18917" s="265" t="s">
        <v>5643</v>
      </c>
      <c r="I18917" s="265" t="s">
        <v>130</v>
      </c>
      <c r="J18917" s="266">
        <v>-5183.99</v>
      </c>
      <c r="K18917" s="83" t="str">
        <f>IFERROR(IFERROR(VLOOKUP(I18917,'DE-PARA'!B:D,3,0),VLOOKUP(I18917,'DE-PARA'!C:D,2,0)),"NÃO ENCONTRADO")</f>
        <v>Rescisões Trabalhistas</v>
      </c>
      <c r="L18917" s="50" t="str">
        <f>VLOOKUP(K18917,'Base -Receita-Despesa'!$B:$AS,1,FALSE)</f>
        <v>Rescisões Trabalhistas</v>
      </c>
    </row>
    <row r="18918" spans="1:12" x14ac:dyDescent="0.3">
      <c r="A18918" s="82" t="str">
        <f t="shared" si="590"/>
        <v>2020</v>
      </c>
      <c r="B18918" s="260" t="s">
        <v>2228</v>
      </c>
      <c r="C18918" s="261" t="s">
        <v>138</v>
      </c>
      <c r="D18918" s="74" t="str">
        <f t="shared" si="591"/>
        <v>mai/2020</v>
      </c>
      <c r="E18918" s="264">
        <v>43978</v>
      </c>
      <c r="F18918" s="282" t="s">
        <v>3376</v>
      </c>
      <c r="G18918" s="282" t="s">
        <v>2229</v>
      </c>
      <c r="H18918" s="265" t="s">
        <v>1258</v>
      </c>
      <c r="I18918" s="265" t="s">
        <v>130</v>
      </c>
      <c r="J18918" s="266">
        <v>-10290.540000000001</v>
      </c>
      <c r="K18918" s="83" t="str">
        <f>IFERROR(IFERROR(VLOOKUP(I18918,'DE-PARA'!B:D,3,0),VLOOKUP(I18918,'DE-PARA'!C:D,2,0)),"NÃO ENCONTRADO")</f>
        <v>Rescisões Trabalhistas</v>
      </c>
      <c r="L18918" s="50" t="str">
        <f>VLOOKUP(K18918,'Base -Receita-Despesa'!$B:$AS,1,FALSE)</f>
        <v>Rescisões Trabalhistas</v>
      </c>
    </row>
    <row r="18919" spans="1:12" x14ac:dyDescent="0.3">
      <c r="A18919" s="82" t="str">
        <f t="shared" si="590"/>
        <v>2020</v>
      </c>
      <c r="B18919" s="260" t="s">
        <v>2228</v>
      </c>
      <c r="C18919" s="261" t="s">
        <v>138</v>
      </c>
      <c r="D18919" s="74" t="str">
        <f t="shared" si="591"/>
        <v>mai/2020</v>
      </c>
      <c r="E18919" s="264">
        <v>43978</v>
      </c>
      <c r="F18919" s="282" t="s">
        <v>1261</v>
      </c>
      <c r="G18919" s="282" t="s">
        <v>2229</v>
      </c>
      <c r="H18919" s="265" t="s">
        <v>879</v>
      </c>
      <c r="I18919" s="265" t="s">
        <v>135</v>
      </c>
      <c r="J18919" s="265">
        <v>-10</v>
      </c>
      <c r="K18919" s="83" t="str">
        <f>IFERROR(IFERROR(VLOOKUP(I18919,'DE-PARA'!B:D,3,0),VLOOKUP(I18919,'DE-PARA'!C:D,2,0)),"NÃO ENCONTRADO")</f>
        <v>Outras Saídas</v>
      </c>
      <c r="L18919" s="50" t="str">
        <f>VLOOKUP(K18919,'Base -Receita-Despesa'!$B:$AS,1,FALSE)</f>
        <v>Outras Saídas</v>
      </c>
    </row>
    <row r="18920" spans="1:12" x14ac:dyDescent="0.3">
      <c r="A18920" s="82" t="str">
        <f t="shared" si="590"/>
        <v>2020</v>
      </c>
      <c r="B18920" s="260" t="s">
        <v>2228</v>
      </c>
      <c r="C18920" s="261" t="s">
        <v>138</v>
      </c>
      <c r="D18920" s="74" t="str">
        <f t="shared" si="591"/>
        <v>mai/2020</v>
      </c>
      <c r="E18920" s="264">
        <v>43978</v>
      </c>
      <c r="F18920" s="282" t="s">
        <v>1261</v>
      </c>
      <c r="G18920" s="282" t="s">
        <v>2229</v>
      </c>
      <c r="H18920" s="265" t="s">
        <v>879</v>
      </c>
      <c r="I18920" s="265" t="s">
        <v>135</v>
      </c>
      <c r="J18920" s="265">
        <v>-10</v>
      </c>
      <c r="K18920" s="83" t="str">
        <f>IFERROR(IFERROR(VLOOKUP(I18920,'DE-PARA'!B:D,3,0),VLOOKUP(I18920,'DE-PARA'!C:D,2,0)),"NÃO ENCONTRADO")</f>
        <v>Outras Saídas</v>
      </c>
      <c r="L18920" s="50" t="str">
        <f>VLOOKUP(K18920,'Base -Receita-Despesa'!$B:$AS,1,FALSE)</f>
        <v>Outras Saídas</v>
      </c>
    </row>
    <row r="18921" spans="1:12" x14ac:dyDescent="0.3">
      <c r="A18921" s="82" t="str">
        <f t="shared" si="590"/>
        <v>2020</v>
      </c>
      <c r="B18921" s="260" t="s">
        <v>2228</v>
      </c>
      <c r="C18921" s="261" t="s">
        <v>138</v>
      </c>
      <c r="D18921" s="74" t="str">
        <f t="shared" si="591"/>
        <v>mai/2020</v>
      </c>
      <c r="E18921" s="264">
        <v>43978</v>
      </c>
      <c r="F18921" s="282" t="s">
        <v>1261</v>
      </c>
      <c r="G18921" s="282" t="s">
        <v>2229</v>
      </c>
      <c r="H18921" s="265" t="s">
        <v>879</v>
      </c>
      <c r="I18921" s="265" t="s">
        <v>135</v>
      </c>
      <c r="J18921" s="265">
        <v>-10</v>
      </c>
      <c r="K18921" s="83" t="str">
        <f>IFERROR(IFERROR(VLOOKUP(I18921,'DE-PARA'!B:D,3,0),VLOOKUP(I18921,'DE-PARA'!C:D,2,0)),"NÃO ENCONTRADO")</f>
        <v>Outras Saídas</v>
      </c>
      <c r="L18921" s="50" t="str">
        <f>VLOOKUP(K18921,'Base -Receita-Despesa'!$B:$AS,1,FALSE)</f>
        <v>Outras Saídas</v>
      </c>
    </row>
    <row r="18922" spans="1:12" x14ac:dyDescent="0.3">
      <c r="A18922" s="82" t="str">
        <f t="shared" ref="A18922:A18985" si="592">IF(K18922="NÃO ENCONTRADO",0,RIGHT(D18922,4))</f>
        <v>2020</v>
      </c>
      <c r="B18922" s="260" t="s">
        <v>5091</v>
      </c>
      <c r="C18922" s="261" t="s">
        <v>138</v>
      </c>
      <c r="D18922" s="74" t="str">
        <f t="shared" si="591"/>
        <v>mai/2020</v>
      </c>
      <c r="E18922" s="264">
        <v>43978</v>
      </c>
      <c r="F18922" s="282" t="s">
        <v>5127</v>
      </c>
      <c r="G18922" s="282" t="s">
        <v>2229</v>
      </c>
      <c r="H18922" s="265" t="s">
        <v>2251</v>
      </c>
      <c r="I18922" s="265" t="s">
        <v>126</v>
      </c>
      <c r="J18922" s="266">
        <v>-500000</v>
      </c>
      <c r="K18922" s="83" t="str">
        <f>IFERROR(IFERROR(VLOOKUP(I18922,'DE-PARA'!B:D,3,0),VLOOKUP(I18922,'DE-PARA'!C:D,2,0)),"NÃO ENCONTRADO")</f>
        <v>TEV – Transferências Entre Contas (Entradas)</v>
      </c>
      <c r="L18922" s="50" t="str">
        <f>VLOOKUP(K18922,'Base -Receita-Despesa'!$B:$AS,1,FALSE)</f>
        <v>TEV – Transferências Entre Contas (Entradas)</v>
      </c>
    </row>
    <row r="18923" spans="1:12" x14ac:dyDescent="0.3">
      <c r="A18923" s="82" t="str">
        <f t="shared" si="592"/>
        <v>2020</v>
      </c>
      <c r="B18923" s="260" t="s">
        <v>5091</v>
      </c>
      <c r="C18923" s="261" t="s">
        <v>138</v>
      </c>
      <c r="D18923" s="74" t="str">
        <f t="shared" si="591"/>
        <v>mai/2020</v>
      </c>
      <c r="E18923" s="264">
        <v>43978</v>
      </c>
      <c r="F18923" s="282" t="s">
        <v>1070</v>
      </c>
      <c r="G18923" s="282" t="s">
        <v>2229</v>
      </c>
      <c r="H18923" s="265" t="s">
        <v>1071</v>
      </c>
      <c r="I18923" s="265" t="s">
        <v>2237</v>
      </c>
      <c r="J18923" s="266">
        <v>298759.45</v>
      </c>
      <c r="K18923" s="83" t="str">
        <f>IFERROR(IFERROR(VLOOKUP(I18923,'DE-PARA'!B:D,3,0),VLOOKUP(I18923,'DE-PARA'!C:D,2,0)),"NÃO ENCONTRADO")</f>
        <v>Entrada Conta Aplicação (+)</v>
      </c>
      <c r="L18923" s="50" t="str">
        <f>VLOOKUP(K18923,'Base -Receita-Despesa'!$B:$AS,1,FALSE)</f>
        <v>ENTRADA CONTA APLICAÇÃO (+)</v>
      </c>
    </row>
    <row r="18924" spans="1:12" x14ac:dyDescent="0.3">
      <c r="A18924" s="82" t="str">
        <f t="shared" si="592"/>
        <v>2020</v>
      </c>
      <c r="B18924" s="260" t="s">
        <v>5091</v>
      </c>
      <c r="C18924" s="261" t="s">
        <v>138</v>
      </c>
      <c r="D18924" s="74" t="str">
        <f t="shared" si="591"/>
        <v>mai/2020</v>
      </c>
      <c r="E18924" s="264">
        <v>43978</v>
      </c>
      <c r="F18924" s="282" t="s">
        <v>5181</v>
      </c>
      <c r="G18924" s="282" t="s">
        <v>2229</v>
      </c>
      <c r="H18924" s="265" t="s">
        <v>5644</v>
      </c>
      <c r="I18924" s="265" t="s">
        <v>2171</v>
      </c>
      <c r="J18924" s="266">
        <v>4914.68</v>
      </c>
      <c r="K18924" s="83" t="str">
        <f>IFERROR(IFERROR(VLOOKUP(I18924,'DE-PARA'!B:D,3,0),VLOOKUP(I18924,'DE-PARA'!C:D,2,0)),"NÃO ENCONTRADO")</f>
        <v>Rendimentos sobre Aplicações Financeiras</v>
      </c>
      <c r="L18924" s="50" t="str">
        <f>VLOOKUP(K18924,'Base -Receita-Despesa'!$B:$AS,1,FALSE)</f>
        <v>Rendimentos sobre Aplicações Financeiras</v>
      </c>
    </row>
    <row r="18925" spans="1:12" x14ac:dyDescent="0.3">
      <c r="A18925" s="82" t="str">
        <f t="shared" si="592"/>
        <v>2020</v>
      </c>
      <c r="B18925" s="260" t="s">
        <v>2228</v>
      </c>
      <c r="C18925" s="261" t="s">
        <v>138</v>
      </c>
      <c r="D18925" s="74" t="str">
        <f t="shared" si="591"/>
        <v>mai/2020</v>
      </c>
      <c r="E18925" s="264">
        <v>43979</v>
      </c>
      <c r="F18925" s="282">
        <v>74538</v>
      </c>
      <c r="G18925" s="282" t="s">
        <v>2238</v>
      </c>
      <c r="H18925" s="265" t="s">
        <v>5602</v>
      </c>
      <c r="I18925" s="265" t="s">
        <v>2183</v>
      </c>
      <c r="J18925" s="265">
        <v>-852.97</v>
      </c>
      <c r="K18925" s="83" t="str">
        <f>IFERROR(IFERROR(VLOOKUP(I18925,'DE-PARA'!B:D,3,0),VLOOKUP(I18925,'DE-PARA'!C:D,2,0)),"NÃO ENCONTRADO")</f>
        <v>Materiais</v>
      </c>
      <c r="L18925" s="50" t="str">
        <f>VLOOKUP(K18925,'Base -Receita-Despesa'!$B:$AS,1,FALSE)</f>
        <v>Materiais</v>
      </c>
    </row>
    <row r="18926" spans="1:12" x14ac:dyDescent="0.3">
      <c r="A18926" s="82" t="str">
        <f t="shared" si="592"/>
        <v>2020</v>
      </c>
      <c r="B18926" s="260" t="s">
        <v>2228</v>
      </c>
      <c r="C18926" s="261" t="s">
        <v>138</v>
      </c>
      <c r="D18926" s="74" t="str">
        <f t="shared" si="591"/>
        <v>mai/2020</v>
      </c>
      <c r="E18926" s="264">
        <v>43979</v>
      </c>
      <c r="F18926" s="282">
        <v>74539</v>
      </c>
      <c r="G18926" s="282" t="s">
        <v>2238</v>
      </c>
      <c r="H18926" s="265" t="s">
        <v>5602</v>
      </c>
      <c r="I18926" s="265" t="s">
        <v>2183</v>
      </c>
      <c r="J18926" s="265">
        <v>-49.59</v>
      </c>
      <c r="K18926" s="83" t="str">
        <f>IFERROR(IFERROR(VLOOKUP(I18926,'DE-PARA'!B:D,3,0),VLOOKUP(I18926,'DE-PARA'!C:D,2,0)),"NÃO ENCONTRADO")</f>
        <v>Materiais</v>
      </c>
      <c r="L18926" s="50" t="str">
        <f>VLOOKUP(K18926,'Base -Receita-Despesa'!$B:$AS,1,FALSE)</f>
        <v>Materiais</v>
      </c>
    </row>
    <row r="18927" spans="1:12" x14ac:dyDescent="0.3">
      <c r="A18927" s="82" t="str">
        <f t="shared" si="592"/>
        <v>2020</v>
      </c>
      <c r="B18927" s="260" t="s">
        <v>2228</v>
      </c>
      <c r="C18927" s="261" t="s">
        <v>138</v>
      </c>
      <c r="D18927" s="74" t="str">
        <f t="shared" si="591"/>
        <v>mai/2020</v>
      </c>
      <c r="E18927" s="264">
        <v>43979</v>
      </c>
      <c r="F18927" s="282">
        <v>42142</v>
      </c>
      <c r="G18927" s="282" t="s">
        <v>2229</v>
      </c>
      <c r="H18927" s="265" t="s">
        <v>5336</v>
      </c>
      <c r="I18927" s="265" t="s">
        <v>120</v>
      </c>
      <c r="J18927" s="266">
        <v>-4000.01</v>
      </c>
      <c r="K18927" s="83" t="str">
        <f>IFERROR(IFERROR(VLOOKUP(I18927,'DE-PARA'!B:D,3,0),VLOOKUP(I18927,'DE-PARA'!C:D,2,0)),"NÃO ENCONTRADO")</f>
        <v>Serviços</v>
      </c>
      <c r="L18927" s="50" t="str">
        <f>VLOOKUP(K18927,'Base -Receita-Despesa'!$B:$AS,1,FALSE)</f>
        <v>Serviços</v>
      </c>
    </row>
    <row r="18928" spans="1:12" x14ac:dyDescent="0.3">
      <c r="A18928" s="82" t="str">
        <f t="shared" si="592"/>
        <v>2020</v>
      </c>
      <c r="B18928" s="260" t="s">
        <v>2228</v>
      </c>
      <c r="C18928" s="261" t="s">
        <v>138</v>
      </c>
      <c r="D18928" s="74" t="str">
        <f t="shared" si="591"/>
        <v>mai/2020</v>
      </c>
      <c r="E18928" s="264">
        <v>43979</v>
      </c>
      <c r="F18928" s="282" t="s">
        <v>4412</v>
      </c>
      <c r="G18928" s="282" t="s">
        <v>2229</v>
      </c>
      <c r="H18928" s="265" t="s">
        <v>5645</v>
      </c>
      <c r="I18928" s="265" t="s">
        <v>130</v>
      </c>
      <c r="J18928" s="265">
        <v>-127.68</v>
      </c>
      <c r="K18928" s="83" t="str">
        <f>IFERROR(IFERROR(VLOOKUP(I18928,'DE-PARA'!B:D,3,0),VLOOKUP(I18928,'DE-PARA'!C:D,2,0)),"NÃO ENCONTRADO")</f>
        <v>Rescisões Trabalhistas</v>
      </c>
      <c r="L18928" s="50" t="str">
        <f>VLOOKUP(K18928,'Base -Receita-Despesa'!$B:$AS,1,FALSE)</f>
        <v>Rescisões Trabalhistas</v>
      </c>
    </row>
    <row r="18929" spans="1:12" x14ac:dyDescent="0.3">
      <c r="A18929" s="82" t="str">
        <f t="shared" si="592"/>
        <v>2020</v>
      </c>
      <c r="B18929" s="260" t="s">
        <v>2228</v>
      </c>
      <c r="C18929" s="261" t="s">
        <v>138</v>
      </c>
      <c r="D18929" s="74" t="str">
        <f t="shared" si="591"/>
        <v>mai/2020</v>
      </c>
      <c r="E18929" s="264">
        <v>43979</v>
      </c>
      <c r="F18929" s="282" t="s">
        <v>3376</v>
      </c>
      <c r="G18929" s="282" t="s">
        <v>2229</v>
      </c>
      <c r="H18929" s="265" t="s">
        <v>2405</v>
      </c>
      <c r="I18929" s="265" t="s">
        <v>130</v>
      </c>
      <c r="J18929" s="266">
        <v>-1165.71</v>
      </c>
      <c r="K18929" s="83" t="str">
        <f>IFERROR(IFERROR(VLOOKUP(I18929,'DE-PARA'!B:D,3,0),VLOOKUP(I18929,'DE-PARA'!C:D,2,0)),"NÃO ENCONTRADO")</f>
        <v>Rescisões Trabalhistas</v>
      </c>
      <c r="L18929" s="50" t="str">
        <f>VLOOKUP(K18929,'Base -Receita-Despesa'!$B:$AS,1,FALSE)</f>
        <v>Rescisões Trabalhistas</v>
      </c>
    </row>
    <row r="18930" spans="1:12" x14ac:dyDescent="0.3">
      <c r="A18930" s="82" t="str">
        <f t="shared" si="592"/>
        <v>2020</v>
      </c>
      <c r="B18930" s="260" t="s">
        <v>2228</v>
      </c>
      <c r="C18930" s="261" t="s">
        <v>138</v>
      </c>
      <c r="D18930" s="74" t="str">
        <f t="shared" si="591"/>
        <v>mai/2020</v>
      </c>
      <c r="E18930" s="264">
        <v>43979</v>
      </c>
      <c r="F18930" s="282" t="s">
        <v>3376</v>
      </c>
      <c r="G18930" s="282" t="s">
        <v>2229</v>
      </c>
      <c r="H18930" s="265" t="s">
        <v>5209</v>
      </c>
      <c r="I18930" s="265" t="s">
        <v>130</v>
      </c>
      <c r="J18930" s="266">
        <v>-1000.49</v>
      </c>
      <c r="K18930" s="83" t="str">
        <f>IFERROR(IFERROR(VLOOKUP(I18930,'DE-PARA'!B:D,3,0),VLOOKUP(I18930,'DE-PARA'!C:D,2,0)),"NÃO ENCONTRADO")</f>
        <v>Rescisões Trabalhistas</v>
      </c>
      <c r="L18930" s="50" t="str">
        <f>VLOOKUP(K18930,'Base -Receita-Despesa'!$B:$AS,1,FALSE)</f>
        <v>Rescisões Trabalhistas</v>
      </c>
    </row>
    <row r="18931" spans="1:12" x14ac:dyDescent="0.3">
      <c r="A18931" s="82" t="str">
        <f t="shared" si="592"/>
        <v>2020</v>
      </c>
      <c r="B18931" s="260" t="s">
        <v>2228</v>
      </c>
      <c r="C18931" s="261" t="s">
        <v>138</v>
      </c>
      <c r="D18931" s="74" t="str">
        <f t="shared" si="591"/>
        <v>mai/2020</v>
      </c>
      <c r="E18931" s="264">
        <v>43979</v>
      </c>
      <c r="F18931" s="282" t="s">
        <v>1261</v>
      </c>
      <c r="G18931" s="282" t="s">
        <v>2229</v>
      </c>
      <c r="H18931" s="265" t="s">
        <v>879</v>
      </c>
      <c r="I18931" s="265" t="s">
        <v>135</v>
      </c>
      <c r="J18931" s="265">
        <v>-10</v>
      </c>
      <c r="K18931" s="83" t="str">
        <f>IFERROR(IFERROR(VLOOKUP(I18931,'DE-PARA'!B:D,3,0),VLOOKUP(I18931,'DE-PARA'!C:D,2,0)),"NÃO ENCONTRADO")</f>
        <v>Outras Saídas</v>
      </c>
      <c r="L18931" s="50" t="str">
        <f>VLOOKUP(K18931,'Base -Receita-Despesa'!$B:$AS,1,FALSE)</f>
        <v>Outras Saídas</v>
      </c>
    </row>
    <row r="18932" spans="1:12" x14ac:dyDescent="0.3">
      <c r="A18932" s="82" t="str">
        <f t="shared" si="592"/>
        <v>2020</v>
      </c>
      <c r="B18932" s="260" t="s">
        <v>2228</v>
      </c>
      <c r="C18932" s="261" t="s">
        <v>138</v>
      </c>
      <c r="D18932" s="74" t="str">
        <f t="shared" si="591"/>
        <v>mai/2020</v>
      </c>
      <c r="E18932" s="264">
        <v>43979</v>
      </c>
      <c r="F18932" s="282" t="s">
        <v>1261</v>
      </c>
      <c r="G18932" s="282" t="s">
        <v>2229</v>
      </c>
      <c r="H18932" s="265" t="s">
        <v>262</v>
      </c>
      <c r="I18932" s="265" t="s">
        <v>135</v>
      </c>
      <c r="J18932" s="265">
        <v>-6.15</v>
      </c>
      <c r="K18932" s="83" t="str">
        <f>IFERROR(IFERROR(VLOOKUP(I18932,'DE-PARA'!B:D,3,0),VLOOKUP(I18932,'DE-PARA'!C:D,2,0)),"NÃO ENCONTRADO")</f>
        <v>Outras Saídas</v>
      </c>
      <c r="L18932" s="50" t="str">
        <f>VLOOKUP(K18932,'Base -Receita-Despesa'!$B:$AS,1,FALSE)</f>
        <v>Outras Saídas</v>
      </c>
    </row>
    <row r="18933" spans="1:12" x14ac:dyDescent="0.3">
      <c r="A18933" s="82" t="str">
        <f t="shared" si="592"/>
        <v>2020</v>
      </c>
      <c r="B18933" s="260" t="s">
        <v>2228</v>
      </c>
      <c r="C18933" s="261" t="s">
        <v>138</v>
      </c>
      <c r="D18933" s="74" t="str">
        <f t="shared" si="591"/>
        <v>mai/2020</v>
      </c>
      <c r="E18933" s="264">
        <v>43980</v>
      </c>
      <c r="F18933" s="282" t="s">
        <v>1267</v>
      </c>
      <c r="G18933" s="282" t="s">
        <v>2229</v>
      </c>
      <c r="H18933" s="265" t="s">
        <v>5576</v>
      </c>
      <c r="I18933" s="265" t="s">
        <v>160</v>
      </c>
      <c r="J18933" s="265">
        <v>298</v>
      </c>
      <c r="K18933" s="83" t="str">
        <f>IFERROR(IFERROR(VLOOKUP(I18933,'DE-PARA'!B:D,3,0),VLOOKUP(I18933,'DE-PARA'!C:D,2,0)),"NÃO ENCONTRADO")</f>
        <v>Outras Saídas</v>
      </c>
      <c r="L18933" s="50" t="str">
        <f>VLOOKUP(K18933,'Base -Receita-Despesa'!$B:$AS,1,FALSE)</f>
        <v>Outras Saídas</v>
      </c>
    </row>
    <row r="18934" spans="1:12" x14ac:dyDescent="0.3">
      <c r="A18934" s="82" t="str">
        <f t="shared" si="592"/>
        <v>2020</v>
      </c>
      <c r="B18934" s="260" t="s">
        <v>2228</v>
      </c>
      <c r="C18934" s="261" t="s">
        <v>138</v>
      </c>
      <c r="D18934" s="74" t="str">
        <f t="shared" si="591"/>
        <v>mai/2020</v>
      </c>
      <c r="E18934" s="264">
        <v>43980</v>
      </c>
      <c r="F18934" s="282">
        <v>916655</v>
      </c>
      <c r="G18934" s="282" t="s">
        <v>2229</v>
      </c>
      <c r="H18934" s="265" t="s">
        <v>2424</v>
      </c>
      <c r="I18934" s="265" t="s">
        <v>2181</v>
      </c>
      <c r="J18934" s="266">
        <v>-3124.5</v>
      </c>
      <c r="K18934" s="83" t="str">
        <f>IFERROR(IFERROR(VLOOKUP(I18934,'DE-PARA'!B:D,3,0),VLOOKUP(I18934,'DE-PARA'!C:D,2,0)),"NÃO ENCONTRADO")</f>
        <v>Materiais</v>
      </c>
      <c r="L18934" s="50" t="str">
        <f>VLOOKUP(K18934,'Base -Receita-Despesa'!$B:$AS,1,FALSE)</f>
        <v>Materiais</v>
      </c>
    </row>
    <row r="18935" spans="1:12" x14ac:dyDescent="0.3">
      <c r="A18935" s="82" t="str">
        <f t="shared" si="592"/>
        <v>2020</v>
      </c>
      <c r="B18935" s="260" t="s">
        <v>2228</v>
      </c>
      <c r="C18935" s="261" t="s">
        <v>138</v>
      </c>
      <c r="D18935" s="74" t="str">
        <f t="shared" si="591"/>
        <v>mai/2020</v>
      </c>
      <c r="E18935" s="264">
        <v>43980</v>
      </c>
      <c r="F18935" s="282">
        <v>37722</v>
      </c>
      <c r="G18935" s="282" t="s">
        <v>2229</v>
      </c>
      <c r="H18935" s="265" t="s">
        <v>2231</v>
      </c>
      <c r="I18935" s="265" t="s">
        <v>2181</v>
      </c>
      <c r="J18935" s="265">
        <v>-978.5</v>
      </c>
      <c r="K18935" s="83" t="str">
        <f>IFERROR(IFERROR(VLOOKUP(I18935,'DE-PARA'!B:D,3,0),VLOOKUP(I18935,'DE-PARA'!C:D,2,0)),"NÃO ENCONTRADO")</f>
        <v>Materiais</v>
      </c>
      <c r="L18935" s="50" t="str">
        <f>VLOOKUP(K18935,'Base -Receita-Despesa'!$B:$AS,1,FALSE)</f>
        <v>Materiais</v>
      </c>
    </row>
    <row r="18936" spans="1:12" x14ac:dyDescent="0.3">
      <c r="A18936" s="82" t="str">
        <f t="shared" si="592"/>
        <v>2020</v>
      </c>
      <c r="B18936" s="260" t="s">
        <v>2228</v>
      </c>
      <c r="C18936" s="261" t="s">
        <v>138</v>
      </c>
      <c r="D18936" s="74" t="str">
        <f t="shared" si="591"/>
        <v>mai/2020</v>
      </c>
      <c r="E18936" s="264">
        <v>43980</v>
      </c>
      <c r="F18936" s="282" t="s">
        <v>5181</v>
      </c>
      <c r="G18936" s="282" t="s">
        <v>2229</v>
      </c>
      <c r="H18936" s="265" t="s">
        <v>5644</v>
      </c>
      <c r="I18936" s="265" t="s">
        <v>2171</v>
      </c>
      <c r="J18936" s="266">
        <v>4574.62</v>
      </c>
      <c r="K18936" s="83" t="str">
        <f>IFERROR(IFERROR(VLOOKUP(I18936,'DE-PARA'!B:D,3,0),VLOOKUP(I18936,'DE-PARA'!C:D,2,0)),"NÃO ENCONTRADO")</f>
        <v>Rendimentos sobre Aplicações Financeiras</v>
      </c>
      <c r="L18936" s="50" t="str">
        <f>VLOOKUP(K18936,'Base -Receita-Despesa'!$B:$AS,1,FALSE)</f>
        <v>Rendimentos sobre Aplicações Financeiras</v>
      </c>
    </row>
    <row r="18937" spans="1:12" x14ac:dyDescent="0.3">
      <c r="A18937" s="82" t="str">
        <f t="shared" si="592"/>
        <v>2020</v>
      </c>
      <c r="B18937" s="260" t="s">
        <v>2228</v>
      </c>
      <c r="C18937" s="261" t="s">
        <v>138</v>
      </c>
      <c r="D18937" s="74" t="str">
        <f t="shared" si="591"/>
        <v>jun/2020</v>
      </c>
      <c r="E18937" s="264">
        <v>43983</v>
      </c>
      <c r="F18937" s="282" t="s">
        <v>2326</v>
      </c>
      <c r="G18937" s="282" t="s">
        <v>2229</v>
      </c>
      <c r="H18937" s="265" t="s">
        <v>5605</v>
      </c>
      <c r="I18937" s="265" t="s">
        <v>2209</v>
      </c>
      <c r="J18937" s="265">
        <v>439.84</v>
      </c>
      <c r="K18937" s="83" t="str">
        <f>IFERROR(IFERROR(VLOOKUP(I18937,'DE-PARA'!B:D,3,0),VLOOKUP(I18937,'DE-PARA'!C:D,2,0)),"NÃO ENCONTRADO")</f>
        <v>Despesas com Viagens</v>
      </c>
      <c r="L18937" s="50" t="str">
        <f>VLOOKUP(K18937,'Base -Receita-Despesa'!$B:$AS,1,FALSE)</f>
        <v>Despesas com Viagens</v>
      </c>
    </row>
    <row r="18938" spans="1:12" x14ac:dyDescent="0.3">
      <c r="A18938" s="82" t="str">
        <f t="shared" si="592"/>
        <v>2020</v>
      </c>
      <c r="B18938" s="260" t="s">
        <v>2228</v>
      </c>
      <c r="C18938" s="261" t="s">
        <v>138</v>
      </c>
      <c r="D18938" s="74" t="str">
        <f t="shared" si="591"/>
        <v>jun/2020</v>
      </c>
      <c r="E18938" s="264">
        <v>43983</v>
      </c>
      <c r="F18938" s="282">
        <v>1325</v>
      </c>
      <c r="G18938" s="282" t="s">
        <v>2229</v>
      </c>
      <c r="H18938" s="265" t="s">
        <v>5646</v>
      </c>
      <c r="I18938" s="265" t="s">
        <v>157</v>
      </c>
      <c r="J18938" s="266">
        <v>-1159.6600000000001</v>
      </c>
      <c r="K18938" s="83" t="str">
        <f>IFERROR(IFERROR(VLOOKUP(I18938,'DE-PARA'!B:D,3,0),VLOOKUP(I18938,'DE-PARA'!C:D,2,0)),"NÃO ENCONTRADO")</f>
        <v>Materiais</v>
      </c>
      <c r="L18938" s="50" t="str">
        <f>VLOOKUP(K18938,'Base -Receita-Despesa'!$B:$AS,1,FALSE)</f>
        <v>Materiais</v>
      </c>
    </row>
    <row r="18939" spans="1:12" x14ac:dyDescent="0.3">
      <c r="A18939" s="82" t="str">
        <f t="shared" si="592"/>
        <v>2020</v>
      </c>
      <c r="B18939" s="260" t="s">
        <v>2228</v>
      </c>
      <c r="C18939" s="261" t="s">
        <v>138</v>
      </c>
      <c r="D18939" s="74" t="str">
        <f t="shared" si="591"/>
        <v>jun/2020</v>
      </c>
      <c r="E18939" s="264">
        <v>43983</v>
      </c>
      <c r="F18939" s="282">
        <v>1326</v>
      </c>
      <c r="G18939" s="282" t="s">
        <v>2229</v>
      </c>
      <c r="H18939" s="265" t="s">
        <v>3467</v>
      </c>
      <c r="I18939" s="265" t="s">
        <v>157</v>
      </c>
      <c r="J18939" s="266">
        <v>-4989.6400000000003</v>
      </c>
      <c r="K18939" s="83" t="str">
        <f>IFERROR(IFERROR(VLOOKUP(I18939,'DE-PARA'!B:D,3,0),VLOOKUP(I18939,'DE-PARA'!C:D,2,0)),"NÃO ENCONTRADO")</f>
        <v>Materiais</v>
      </c>
      <c r="L18939" s="50" t="str">
        <f>VLOOKUP(K18939,'Base -Receita-Despesa'!$B:$AS,1,FALSE)</f>
        <v>Materiais</v>
      </c>
    </row>
    <row r="18940" spans="1:12" x14ac:dyDescent="0.3">
      <c r="A18940" s="82" t="str">
        <f t="shared" si="592"/>
        <v>2020</v>
      </c>
      <c r="B18940" s="260" t="s">
        <v>2228</v>
      </c>
      <c r="C18940" s="261" t="s">
        <v>138</v>
      </c>
      <c r="D18940" s="74" t="str">
        <f t="shared" si="591"/>
        <v>jun/2020</v>
      </c>
      <c r="E18940" s="264">
        <v>43983</v>
      </c>
      <c r="F18940" s="282">
        <v>1324</v>
      </c>
      <c r="G18940" s="282" t="s">
        <v>2229</v>
      </c>
      <c r="H18940" s="265" t="s">
        <v>3467</v>
      </c>
      <c r="I18940" s="265" t="s">
        <v>157</v>
      </c>
      <c r="J18940" s="266">
        <v>-2536.61</v>
      </c>
      <c r="K18940" s="83" t="str">
        <f>IFERROR(IFERROR(VLOOKUP(I18940,'DE-PARA'!B:D,3,0),VLOOKUP(I18940,'DE-PARA'!C:D,2,0)),"NÃO ENCONTRADO")</f>
        <v>Materiais</v>
      </c>
      <c r="L18940" s="50" t="str">
        <f>VLOOKUP(K18940,'Base -Receita-Despesa'!$B:$AS,1,FALSE)</f>
        <v>Materiais</v>
      </c>
    </row>
    <row r="18941" spans="1:12" x14ac:dyDescent="0.3">
      <c r="A18941" s="82" t="str">
        <f t="shared" si="592"/>
        <v>2020</v>
      </c>
      <c r="B18941" s="260" t="s">
        <v>2228</v>
      </c>
      <c r="C18941" s="261" t="s">
        <v>138</v>
      </c>
      <c r="D18941" s="74" t="str">
        <f t="shared" si="591"/>
        <v>jun/2020</v>
      </c>
      <c r="E18941" s="264">
        <v>43983</v>
      </c>
      <c r="F18941" s="282">
        <v>26439</v>
      </c>
      <c r="G18941" s="282" t="s">
        <v>2229</v>
      </c>
      <c r="H18941" s="265" t="s">
        <v>4591</v>
      </c>
      <c r="I18941" s="265" t="s">
        <v>151</v>
      </c>
      <c r="J18941" s="265">
        <v>-425</v>
      </c>
      <c r="K18941" s="83" t="str">
        <f>IFERROR(IFERROR(VLOOKUP(I18941,'DE-PARA'!B:D,3,0),VLOOKUP(I18941,'DE-PARA'!C:D,2,0)),"NÃO ENCONTRADO")</f>
        <v>Concessionárias (água, luz e telefone)</v>
      </c>
      <c r="L18941" s="50" t="str">
        <f>VLOOKUP(K18941,'Base -Receita-Despesa'!$B:$AS,1,FALSE)</f>
        <v>Concessionárias (água, luz e telefone)</v>
      </c>
    </row>
    <row r="18942" spans="1:12" x14ac:dyDescent="0.3">
      <c r="A18942" s="82" t="str">
        <f t="shared" si="592"/>
        <v>2020</v>
      </c>
      <c r="B18942" s="260" t="s">
        <v>2228</v>
      </c>
      <c r="C18942" s="261" t="s">
        <v>138</v>
      </c>
      <c r="D18942" s="74" t="str">
        <f t="shared" si="591"/>
        <v>jun/2020</v>
      </c>
      <c r="E18942" s="264">
        <v>43983</v>
      </c>
      <c r="F18942" s="282">
        <v>26439</v>
      </c>
      <c r="G18942" s="282" t="s">
        <v>2229</v>
      </c>
      <c r="H18942" s="265" t="s">
        <v>4591</v>
      </c>
      <c r="I18942" s="265" t="s">
        <v>151</v>
      </c>
      <c r="J18942" s="265">
        <v>-59.5</v>
      </c>
      <c r="K18942" s="83" t="str">
        <f>IFERROR(IFERROR(VLOOKUP(I18942,'DE-PARA'!B:D,3,0),VLOOKUP(I18942,'DE-PARA'!C:D,2,0)),"NÃO ENCONTRADO")</f>
        <v>Concessionárias (água, luz e telefone)</v>
      </c>
      <c r="L18942" s="50" t="str">
        <f>VLOOKUP(K18942,'Base -Receita-Despesa'!$B:$AS,1,FALSE)</f>
        <v>Concessionárias (água, luz e telefone)</v>
      </c>
    </row>
    <row r="18943" spans="1:12" x14ac:dyDescent="0.3">
      <c r="A18943" s="82" t="str">
        <f t="shared" si="592"/>
        <v>2020</v>
      </c>
      <c r="B18943" s="260" t="s">
        <v>2228</v>
      </c>
      <c r="C18943" s="261" t="s">
        <v>138</v>
      </c>
      <c r="D18943" s="74" t="str">
        <f t="shared" si="591"/>
        <v>jun/2020</v>
      </c>
      <c r="E18943" s="264">
        <v>43983</v>
      </c>
      <c r="F18943" s="282">
        <v>7799</v>
      </c>
      <c r="G18943" s="282" t="s">
        <v>2229</v>
      </c>
      <c r="H18943" s="265" t="s">
        <v>4691</v>
      </c>
      <c r="I18943" s="265" t="s">
        <v>2207</v>
      </c>
      <c r="J18943" s="266">
        <v>-3500</v>
      </c>
      <c r="K18943" s="83" t="str">
        <f>IFERROR(IFERROR(VLOOKUP(I18943,'DE-PARA'!B:D,3,0),VLOOKUP(I18943,'DE-PARA'!C:D,2,0)),"NÃO ENCONTRADO")</f>
        <v>Serviços</v>
      </c>
      <c r="L18943" s="50" t="str">
        <f>VLOOKUP(K18943,'Base -Receita-Despesa'!$B:$AS,1,FALSE)</f>
        <v>Serviços</v>
      </c>
    </row>
    <row r="18944" spans="1:12" x14ac:dyDescent="0.3">
      <c r="A18944" s="82" t="str">
        <f t="shared" si="592"/>
        <v>2020</v>
      </c>
      <c r="B18944" s="260" t="s">
        <v>2228</v>
      </c>
      <c r="C18944" s="261" t="s">
        <v>138</v>
      </c>
      <c r="D18944" s="74" t="str">
        <f t="shared" si="591"/>
        <v>jun/2020</v>
      </c>
      <c r="E18944" s="264">
        <v>43983</v>
      </c>
      <c r="F18944" s="282">
        <v>20853</v>
      </c>
      <c r="G18944" s="282" t="s">
        <v>2229</v>
      </c>
      <c r="H18944" s="265" t="s">
        <v>4876</v>
      </c>
      <c r="I18944" s="265" t="s">
        <v>2204</v>
      </c>
      <c r="J18944" s="266">
        <v>-3073</v>
      </c>
      <c r="K18944" s="83" t="str">
        <f>IFERROR(IFERROR(VLOOKUP(I18944,'DE-PARA'!B:D,3,0),VLOOKUP(I18944,'DE-PARA'!C:D,2,0)),"NÃO ENCONTRADO")</f>
        <v>Serviços</v>
      </c>
      <c r="L18944" s="50" t="str">
        <f>VLOOKUP(K18944,'Base -Receita-Despesa'!$B:$AS,1,FALSE)</f>
        <v>Serviços</v>
      </c>
    </row>
    <row r="18945" spans="1:12" x14ac:dyDescent="0.3">
      <c r="A18945" s="82" t="str">
        <f t="shared" si="592"/>
        <v>2020</v>
      </c>
      <c r="B18945" s="260" t="s">
        <v>2228</v>
      </c>
      <c r="C18945" s="261" t="s">
        <v>138</v>
      </c>
      <c r="D18945" s="74" t="str">
        <f t="shared" si="591"/>
        <v>jun/2020</v>
      </c>
      <c r="E18945" s="264">
        <v>43983</v>
      </c>
      <c r="F18945" s="282">
        <v>896</v>
      </c>
      <c r="G18945" s="282" t="s">
        <v>2229</v>
      </c>
      <c r="H18945" s="265" t="s">
        <v>5647</v>
      </c>
      <c r="I18945" s="265" t="s">
        <v>157</v>
      </c>
      <c r="J18945" s="265">
        <v>-930</v>
      </c>
      <c r="K18945" s="83" t="str">
        <f>IFERROR(IFERROR(VLOOKUP(I18945,'DE-PARA'!B:D,3,0),VLOOKUP(I18945,'DE-PARA'!C:D,2,0)),"NÃO ENCONTRADO")</f>
        <v>Materiais</v>
      </c>
      <c r="L18945" s="50" t="str">
        <f>VLOOKUP(K18945,'Base -Receita-Despesa'!$B:$AS,1,FALSE)</f>
        <v>Materiais</v>
      </c>
    </row>
    <row r="18946" spans="1:12" x14ac:dyDescent="0.3">
      <c r="A18946" s="82" t="str">
        <f t="shared" si="592"/>
        <v>2020</v>
      </c>
      <c r="B18946" s="260" t="s">
        <v>2228</v>
      </c>
      <c r="C18946" s="261" t="s">
        <v>138</v>
      </c>
      <c r="D18946" s="74" t="str">
        <f t="shared" si="591"/>
        <v>jun/2020</v>
      </c>
      <c r="E18946" s="264">
        <v>43983</v>
      </c>
      <c r="F18946" s="282" t="s">
        <v>1070</v>
      </c>
      <c r="G18946" s="282" t="s">
        <v>2229</v>
      </c>
      <c r="H18946" s="265" t="s">
        <v>1071</v>
      </c>
      <c r="I18946" s="265" t="s">
        <v>2237</v>
      </c>
      <c r="J18946" s="266">
        <v>9958.02</v>
      </c>
      <c r="K18946" s="83" t="str">
        <f>IFERROR(IFERROR(VLOOKUP(I18946,'DE-PARA'!B:D,3,0),VLOOKUP(I18946,'DE-PARA'!C:D,2,0)),"NÃO ENCONTRADO")</f>
        <v>Entrada Conta Aplicação (+)</v>
      </c>
      <c r="L18946" s="50" t="str">
        <f>VLOOKUP(K18946,'Base -Receita-Despesa'!$B:$AS,1,FALSE)</f>
        <v>ENTRADA CONTA APLICAÇÃO (+)</v>
      </c>
    </row>
    <row r="18947" spans="1:12" x14ac:dyDescent="0.3">
      <c r="A18947" s="82" t="str">
        <f t="shared" si="592"/>
        <v>2020</v>
      </c>
      <c r="B18947" s="260" t="s">
        <v>2228</v>
      </c>
      <c r="C18947" s="261" t="s">
        <v>138</v>
      </c>
      <c r="D18947" s="74" t="str">
        <f t="shared" si="591"/>
        <v>jun/2020</v>
      </c>
      <c r="E18947" s="264">
        <v>43984</v>
      </c>
      <c r="F18947" s="282">
        <v>86</v>
      </c>
      <c r="G18947" s="282" t="s">
        <v>2229</v>
      </c>
      <c r="H18947" s="265" t="s">
        <v>5648</v>
      </c>
      <c r="I18947" s="265" t="s">
        <v>120</v>
      </c>
      <c r="J18947" s="266">
        <v>-6500</v>
      </c>
      <c r="K18947" s="83" t="str">
        <f>IFERROR(IFERROR(VLOOKUP(I18947,'DE-PARA'!B:D,3,0),VLOOKUP(I18947,'DE-PARA'!C:D,2,0)),"NÃO ENCONTRADO")</f>
        <v>Serviços</v>
      </c>
      <c r="L18947" s="50" t="str">
        <f>VLOOKUP(K18947,'Base -Receita-Despesa'!$B:$AS,1,FALSE)</f>
        <v>Serviços</v>
      </c>
    </row>
    <row r="18948" spans="1:12" x14ac:dyDescent="0.3">
      <c r="A18948" s="82" t="str">
        <f t="shared" si="592"/>
        <v>2020</v>
      </c>
      <c r="B18948" s="260" t="s">
        <v>2228</v>
      </c>
      <c r="C18948" s="261" t="s">
        <v>138</v>
      </c>
      <c r="D18948" s="74" t="str">
        <f t="shared" ref="D18948:D19011" si="593">TEXT(E18948,"mmm/aaaa")</f>
        <v>jun/2020</v>
      </c>
      <c r="E18948" s="264">
        <v>43984</v>
      </c>
      <c r="F18948" s="282" t="s">
        <v>1267</v>
      </c>
      <c r="G18948" s="282" t="s">
        <v>2229</v>
      </c>
      <c r="H18948" s="265" t="s">
        <v>5649</v>
      </c>
      <c r="I18948" s="265" t="s">
        <v>160</v>
      </c>
      <c r="J18948" s="266">
        <v>-3000</v>
      </c>
      <c r="K18948" s="83" t="str">
        <f>IFERROR(IFERROR(VLOOKUP(I18948,'DE-PARA'!B:D,3,0),VLOOKUP(I18948,'DE-PARA'!C:D,2,0)),"NÃO ENCONTRADO")</f>
        <v>Outras Saídas</v>
      </c>
      <c r="L18948" s="50" t="str">
        <f>VLOOKUP(K18948,'Base -Receita-Despesa'!$B:$AS,1,FALSE)</f>
        <v>Outras Saídas</v>
      </c>
    </row>
    <row r="18949" spans="1:12" x14ac:dyDescent="0.3">
      <c r="A18949" s="82" t="str">
        <f t="shared" si="592"/>
        <v>2020</v>
      </c>
      <c r="B18949" s="260" t="s">
        <v>2228</v>
      </c>
      <c r="C18949" s="261" t="s">
        <v>138</v>
      </c>
      <c r="D18949" s="74" t="str">
        <f t="shared" si="593"/>
        <v>jun/2020</v>
      </c>
      <c r="E18949" s="264">
        <v>43984</v>
      </c>
      <c r="F18949" s="282">
        <v>7</v>
      </c>
      <c r="G18949" s="282" t="s">
        <v>2229</v>
      </c>
      <c r="H18949" s="265" t="s">
        <v>5293</v>
      </c>
      <c r="I18949" s="265" t="s">
        <v>846</v>
      </c>
      <c r="J18949" s="266">
        <v>-14000</v>
      </c>
      <c r="K18949" s="83" t="str">
        <f>IFERROR(IFERROR(VLOOKUP(I18949,'DE-PARA'!B:D,3,0),VLOOKUP(I18949,'DE-PARA'!C:D,2,0)),"NÃO ENCONTRADO")</f>
        <v>Pessoal</v>
      </c>
      <c r="L18949" s="50" t="str">
        <f>VLOOKUP(K18949,'Base -Receita-Despesa'!$B:$AS,1,FALSE)</f>
        <v>Pessoal</v>
      </c>
    </row>
    <row r="18950" spans="1:12" x14ac:dyDescent="0.3">
      <c r="A18950" s="82" t="str">
        <f t="shared" si="592"/>
        <v>2020</v>
      </c>
      <c r="B18950" s="260" t="s">
        <v>2228</v>
      </c>
      <c r="C18950" s="261" t="s">
        <v>138</v>
      </c>
      <c r="D18950" s="74" t="str">
        <f t="shared" si="593"/>
        <v>jun/2020</v>
      </c>
      <c r="E18950" s="264">
        <v>43984</v>
      </c>
      <c r="F18950" s="282">
        <v>72</v>
      </c>
      <c r="G18950" s="282" t="s">
        <v>2229</v>
      </c>
      <c r="H18950" s="265" t="s">
        <v>1391</v>
      </c>
      <c r="I18950" s="265" t="s">
        <v>846</v>
      </c>
      <c r="J18950" s="266">
        <v>-20000</v>
      </c>
      <c r="K18950" s="83" t="str">
        <f>IFERROR(IFERROR(VLOOKUP(I18950,'DE-PARA'!B:D,3,0),VLOOKUP(I18950,'DE-PARA'!C:D,2,0)),"NÃO ENCONTRADO")</f>
        <v>Pessoal</v>
      </c>
      <c r="L18950" s="50" t="str">
        <f>VLOOKUP(K18950,'Base -Receita-Despesa'!$B:$AS,1,FALSE)</f>
        <v>Pessoal</v>
      </c>
    </row>
    <row r="18951" spans="1:12" x14ac:dyDescent="0.3">
      <c r="A18951" s="82" t="str">
        <f t="shared" si="592"/>
        <v>2020</v>
      </c>
      <c r="B18951" s="260" t="s">
        <v>2228</v>
      </c>
      <c r="C18951" s="261" t="s">
        <v>138</v>
      </c>
      <c r="D18951" s="74" t="str">
        <f t="shared" si="593"/>
        <v>jun/2020</v>
      </c>
      <c r="E18951" s="264">
        <v>43984</v>
      </c>
      <c r="F18951" s="282" t="s">
        <v>1261</v>
      </c>
      <c r="G18951" s="282" t="s">
        <v>2229</v>
      </c>
      <c r="H18951" s="265" t="s">
        <v>879</v>
      </c>
      <c r="I18951" s="265" t="s">
        <v>135</v>
      </c>
      <c r="J18951" s="265">
        <v>-10</v>
      </c>
      <c r="K18951" s="83" t="str">
        <f>IFERROR(IFERROR(VLOOKUP(I18951,'DE-PARA'!B:D,3,0),VLOOKUP(I18951,'DE-PARA'!C:D,2,0)),"NÃO ENCONTRADO")</f>
        <v>Outras Saídas</v>
      </c>
      <c r="L18951" s="50" t="str">
        <f>VLOOKUP(K18951,'Base -Receita-Despesa'!$B:$AS,1,FALSE)</f>
        <v>Outras Saídas</v>
      </c>
    </row>
    <row r="18952" spans="1:12" x14ac:dyDescent="0.3">
      <c r="A18952" s="82" t="str">
        <f t="shared" si="592"/>
        <v>2020</v>
      </c>
      <c r="B18952" s="260" t="s">
        <v>2228</v>
      </c>
      <c r="C18952" s="261" t="s">
        <v>138</v>
      </c>
      <c r="D18952" s="74" t="str">
        <f t="shared" si="593"/>
        <v>jun/2020</v>
      </c>
      <c r="E18952" s="264">
        <v>43984</v>
      </c>
      <c r="F18952" s="282" t="s">
        <v>1070</v>
      </c>
      <c r="G18952" s="282" t="s">
        <v>2229</v>
      </c>
      <c r="H18952" s="265" t="s">
        <v>1071</v>
      </c>
      <c r="I18952" s="265" t="s">
        <v>2237</v>
      </c>
      <c r="J18952" s="266">
        <v>43510</v>
      </c>
      <c r="K18952" s="83" t="str">
        <f>IFERROR(IFERROR(VLOOKUP(I18952,'DE-PARA'!B:D,3,0),VLOOKUP(I18952,'DE-PARA'!C:D,2,0)),"NÃO ENCONTRADO")</f>
        <v>Entrada Conta Aplicação (+)</v>
      </c>
      <c r="L18952" s="50" t="str">
        <f>VLOOKUP(K18952,'Base -Receita-Despesa'!$B:$AS,1,FALSE)</f>
        <v>ENTRADA CONTA APLICAÇÃO (+)</v>
      </c>
    </row>
    <row r="18953" spans="1:12" x14ac:dyDescent="0.3">
      <c r="A18953" s="82" t="str">
        <f t="shared" si="592"/>
        <v>2020</v>
      </c>
      <c r="B18953" s="260" t="s">
        <v>2228</v>
      </c>
      <c r="C18953" s="261" t="s">
        <v>138</v>
      </c>
      <c r="D18953" s="74" t="str">
        <f t="shared" si="593"/>
        <v>jun/2020</v>
      </c>
      <c r="E18953" s="264">
        <v>43985</v>
      </c>
      <c r="F18953" s="282">
        <v>46495</v>
      </c>
      <c r="G18953" s="282" t="s">
        <v>2229</v>
      </c>
      <c r="H18953" s="265" t="s">
        <v>3285</v>
      </c>
      <c r="I18953" s="265" t="s">
        <v>540</v>
      </c>
      <c r="J18953" s="265">
        <v>-90</v>
      </c>
      <c r="K18953" s="83" t="str">
        <f>IFERROR(IFERROR(VLOOKUP(I18953,'DE-PARA'!B:D,3,0),VLOOKUP(I18953,'DE-PARA'!C:D,2,0)),"NÃO ENCONTRADO")</f>
        <v>Tributos, Taxas e Contribuições</v>
      </c>
      <c r="L18953" s="50" t="str">
        <f>VLOOKUP(K18953,'Base -Receita-Despesa'!$B:$AS,1,FALSE)</f>
        <v>Tributos, Taxas e Contribuições</v>
      </c>
    </row>
    <row r="18954" spans="1:12" x14ac:dyDescent="0.3">
      <c r="A18954" s="82" t="str">
        <f t="shared" si="592"/>
        <v>2020</v>
      </c>
      <c r="B18954" s="260" t="s">
        <v>2228</v>
      </c>
      <c r="C18954" s="261" t="s">
        <v>138</v>
      </c>
      <c r="D18954" s="74" t="str">
        <f t="shared" si="593"/>
        <v>jun/2020</v>
      </c>
      <c r="E18954" s="264">
        <v>43985</v>
      </c>
      <c r="F18954" s="282" t="s">
        <v>1431</v>
      </c>
      <c r="G18954" s="282" t="s">
        <v>2229</v>
      </c>
      <c r="H18954" s="265" t="s">
        <v>5650</v>
      </c>
      <c r="I18954" s="265" t="s">
        <v>141</v>
      </c>
      <c r="J18954" s="266">
        <v>-1227.94</v>
      </c>
      <c r="K18954" s="83" t="str">
        <f>IFERROR(IFERROR(VLOOKUP(I18954,'DE-PARA'!B:D,3,0),VLOOKUP(I18954,'DE-PARA'!C:D,2,0)),"NÃO ENCONTRADO")</f>
        <v>Pessoal</v>
      </c>
      <c r="L18954" s="50" t="str">
        <f>VLOOKUP(K18954,'Base -Receita-Despesa'!$B:$AS,1,FALSE)</f>
        <v>Pessoal</v>
      </c>
    </row>
    <row r="18955" spans="1:12" x14ac:dyDescent="0.3">
      <c r="A18955" s="82" t="str">
        <f t="shared" si="592"/>
        <v>2020</v>
      </c>
      <c r="B18955" s="260" t="s">
        <v>2228</v>
      </c>
      <c r="C18955" s="261" t="s">
        <v>138</v>
      </c>
      <c r="D18955" s="74" t="str">
        <f t="shared" si="593"/>
        <v>jun/2020</v>
      </c>
      <c r="E18955" s="264">
        <v>43985</v>
      </c>
      <c r="F18955" s="282" t="s">
        <v>1431</v>
      </c>
      <c r="G18955" s="282" t="s">
        <v>2229</v>
      </c>
      <c r="H18955" s="265" t="s">
        <v>209</v>
      </c>
      <c r="I18955" s="265" t="s">
        <v>141</v>
      </c>
      <c r="J18955" s="266">
        <v>-2102.3000000000002</v>
      </c>
      <c r="K18955" s="83" t="str">
        <f>IFERROR(IFERROR(VLOOKUP(I18955,'DE-PARA'!B:D,3,0),VLOOKUP(I18955,'DE-PARA'!C:D,2,0)),"NÃO ENCONTRADO")</f>
        <v>Pessoal</v>
      </c>
      <c r="L18955" s="50" t="str">
        <f>VLOOKUP(K18955,'Base -Receita-Despesa'!$B:$AS,1,FALSE)</f>
        <v>Pessoal</v>
      </c>
    </row>
    <row r="18956" spans="1:12" x14ac:dyDescent="0.3">
      <c r="A18956" s="82" t="str">
        <f t="shared" si="592"/>
        <v>2020</v>
      </c>
      <c r="B18956" s="260" t="s">
        <v>2228</v>
      </c>
      <c r="C18956" s="261" t="s">
        <v>138</v>
      </c>
      <c r="D18956" s="74" t="str">
        <f t="shared" si="593"/>
        <v>jun/2020</v>
      </c>
      <c r="E18956" s="264">
        <v>43985</v>
      </c>
      <c r="F18956" s="282" t="s">
        <v>1431</v>
      </c>
      <c r="G18956" s="282" t="s">
        <v>2229</v>
      </c>
      <c r="H18956" s="265" t="s">
        <v>5385</v>
      </c>
      <c r="I18956" s="265" t="s">
        <v>141</v>
      </c>
      <c r="J18956" s="266">
        <v>-1397.28</v>
      </c>
      <c r="K18956" s="83" t="str">
        <f>IFERROR(IFERROR(VLOOKUP(I18956,'DE-PARA'!B:D,3,0),VLOOKUP(I18956,'DE-PARA'!C:D,2,0)),"NÃO ENCONTRADO")</f>
        <v>Pessoal</v>
      </c>
      <c r="L18956" s="50" t="str">
        <f>VLOOKUP(K18956,'Base -Receita-Despesa'!$B:$AS,1,FALSE)</f>
        <v>Pessoal</v>
      </c>
    </row>
    <row r="18957" spans="1:12" x14ac:dyDescent="0.3">
      <c r="A18957" s="82" t="str">
        <f t="shared" si="592"/>
        <v>2020</v>
      </c>
      <c r="B18957" s="260" t="s">
        <v>2228</v>
      </c>
      <c r="C18957" s="261" t="s">
        <v>138</v>
      </c>
      <c r="D18957" s="74" t="str">
        <f t="shared" si="593"/>
        <v>jun/2020</v>
      </c>
      <c r="E18957" s="264">
        <v>43985</v>
      </c>
      <c r="F18957" s="282" t="s">
        <v>1431</v>
      </c>
      <c r="G18957" s="282" t="s">
        <v>2229</v>
      </c>
      <c r="H18957" s="265" t="s">
        <v>5386</v>
      </c>
      <c r="I18957" s="265" t="s">
        <v>141</v>
      </c>
      <c r="J18957" s="266">
        <v>-2186.1799999999998</v>
      </c>
      <c r="K18957" s="83" t="str">
        <f>IFERROR(IFERROR(VLOOKUP(I18957,'DE-PARA'!B:D,3,0),VLOOKUP(I18957,'DE-PARA'!C:D,2,0)),"NÃO ENCONTRADO")</f>
        <v>Pessoal</v>
      </c>
      <c r="L18957" s="50" t="str">
        <f>VLOOKUP(K18957,'Base -Receita-Despesa'!$B:$AS,1,FALSE)</f>
        <v>Pessoal</v>
      </c>
    </row>
    <row r="18958" spans="1:12" x14ac:dyDescent="0.3">
      <c r="A18958" s="82" t="str">
        <f t="shared" si="592"/>
        <v>2020</v>
      </c>
      <c r="B18958" s="260" t="s">
        <v>2228</v>
      </c>
      <c r="C18958" s="261" t="s">
        <v>138</v>
      </c>
      <c r="D18958" s="74" t="str">
        <f t="shared" si="593"/>
        <v>jun/2020</v>
      </c>
      <c r="E18958" s="264">
        <v>43985</v>
      </c>
      <c r="F18958" s="282" t="s">
        <v>1431</v>
      </c>
      <c r="G18958" s="282" t="s">
        <v>2229</v>
      </c>
      <c r="H18958" s="265" t="s">
        <v>5388</v>
      </c>
      <c r="I18958" s="265" t="s">
        <v>141</v>
      </c>
      <c r="J18958" s="266">
        <v>-1055.95</v>
      </c>
      <c r="K18958" s="83" t="str">
        <f>IFERROR(IFERROR(VLOOKUP(I18958,'DE-PARA'!B:D,3,0),VLOOKUP(I18958,'DE-PARA'!C:D,2,0)),"NÃO ENCONTRADO")</f>
        <v>Pessoal</v>
      </c>
      <c r="L18958" s="50" t="str">
        <f>VLOOKUP(K18958,'Base -Receita-Despesa'!$B:$AS,1,FALSE)</f>
        <v>Pessoal</v>
      </c>
    </row>
    <row r="18959" spans="1:12" x14ac:dyDescent="0.3">
      <c r="A18959" s="82" t="str">
        <f t="shared" si="592"/>
        <v>2020</v>
      </c>
      <c r="B18959" s="260" t="s">
        <v>2228</v>
      </c>
      <c r="C18959" s="261" t="s">
        <v>138</v>
      </c>
      <c r="D18959" s="74" t="str">
        <f t="shared" si="593"/>
        <v>jun/2020</v>
      </c>
      <c r="E18959" s="264">
        <v>43985</v>
      </c>
      <c r="F18959" s="282" t="s">
        <v>1431</v>
      </c>
      <c r="G18959" s="282" t="s">
        <v>2229</v>
      </c>
      <c r="H18959" s="265" t="s">
        <v>4614</v>
      </c>
      <c r="I18959" s="265" t="s">
        <v>141</v>
      </c>
      <c r="J18959" s="266">
        <v>-1448.05</v>
      </c>
      <c r="K18959" s="83" t="str">
        <f>IFERROR(IFERROR(VLOOKUP(I18959,'DE-PARA'!B:D,3,0),VLOOKUP(I18959,'DE-PARA'!C:D,2,0)),"NÃO ENCONTRADO")</f>
        <v>Pessoal</v>
      </c>
      <c r="L18959" s="50" t="str">
        <f>VLOOKUP(K18959,'Base -Receita-Despesa'!$B:$AS,1,FALSE)</f>
        <v>Pessoal</v>
      </c>
    </row>
    <row r="18960" spans="1:12" x14ac:dyDescent="0.3">
      <c r="A18960" s="82" t="str">
        <f t="shared" si="592"/>
        <v>2020</v>
      </c>
      <c r="B18960" s="260" t="s">
        <v>2228</v>
      </c>
      <c r="C18960" s="261" t="s">
        <v>138</v>
      </c>
      <c r="D18960" s="74" t="str">
        <f t="shared" si="593"/>
        <v>jun/2020</v>
      </c>
      <c r="E18960" s="264">
        <v>43985</v>
      </c>
      <c r="F18960" s="282" t="s">
        <v>1431</v>
      </c>
      <c r="G18960" s="282" t="s">
        <v>2229</v>
      </c>
      <c r="H18960" s="265" t="s">
        <v>542</v>
      </c>
      <c r="I18960" s="265" t="s">
        <v>141</v>
      </c>
      <c r="J18960" s="266">
        <v>-4293</v>
      </c>
      <c r="K18960" s="83" t="str">
        <f>IFERROR(IFERROR(VLOOKUP(I18960,'DE-PARA'!B:D,3,0),VLOOKUP(I18960,'DE-PARA'!C:D,2,0)),"NÃO ENCONTRADO")</f>
        <v>Pessoal</v>
      </c>
      <c r="L18960" s="50" t="str">
        <f>VLOOKUP(K18960,'Base -Receita-Despesa'!$B:$AS,1,FALSE)</f>
        <v>Pessoal</v>
      </c>
    </row>
    <row r="18961" spans="1:12" x14ac:dyDescent="0.3">
      <c r="A18961" s="82" t="str">
        <f t="shared" si="592"/>
        <v>2020</v>
      </c>
      <c r="B18961" s="260" t="s">
        <v>2228</v>
      </c>
      <c r="C18961" s="261" t="s">
        <v>138</v>
      </c>
      <c r="D18961" s="74" t="str">
        <f t="shared" si="593"/>
        <v>jun/2020</v>
      </c>
      <c r="E18961" s="264">
        <v>43985</v>
      </c>
      <c r="F18961" s="282" t="s">
        <v>1431</v>
      </c>
      <c r="G18961" s="282" t="s">
        <v>2229</v>
      </c>
      <c r="H18961" s="265" t="s">
        <v>5129</v>
      </c>
      <c r="I18961" s="265" t="s">
        <v>141</v>
      </c>
      <c r="J18961" s="266">
        <v>-2366.04</v>
      </c>
      <c r="K18961" s="83" t="str">
        <f>IFERROR(IFERROR(VLOOKUP(I18961,'DE-PARA'!B:D,3,0),VLOOKUP(I18961,'DE-PARA'!C:D,2,0)),"NÃO ENCONTRADO")</f>
        <v>Pessoal</v>
      </c>
      <c r="L18961" s="50" t="str">
        <f>VLOOKUP(K18961,'Base -Receita-Despesa'!$B:$AS,1,FALSE)</f>
        <v>Pessoal</v>
      </c>
    </row>
    <row r="18962" spans="1:12" x14ac:dyDescent="0.3">
      <c r="A18962" s="82" t="str">
        <f t="shared" si="592"/>
        <v>2020</v>
      </c>
      <c r="B18962" s="260" t="s">
        <v>2228</v>
      </c>
      <c r="C18962" s="261" t="s">
        <v>138</v>
      </c>
      <c r="D18962" s="74" t="str">
        <f t="shared" si="593"/>
        <v>jun/2020</v>
      </c>
      <c r="E18962" s="264">
        <v>43985</v>
      </c>
      <c r="F18962" s="282" t="s">
        <v>1431</v>
      </c>
      <c r="G18962" s="282" t="s">
        <v>2229</v>
      </c>
      <c r="H18962" s="265" t="s">
        <v>5651</v>
      </c>
      <c r="I18962" s="265" t="s">
        <v>141</v>
      </c>
      <c r="J18962" s="266">
        <v>-1007.33</v>
      </c>
      <c r="K18962" s="83" t="str">
        <f>IFERROR(IFERROR(VLOOKUP(I18962,'DE-PARA'!B:D,3,0),VLOOKUP(I18962,'DE-PARA'!C:D,2,0)),"NÃO ENCONTRADO")</f>
        <v>Pessoal</v>
      </c>
      <c r="L18962" s="50" t="str">
        <f>VLOOKUP(K18962,'Base -Receita-Despesa'!$B:$AS,1,FALSE)</f>
        <v>Pessoal</v>
      </c>
    </row>
    <row r="18963" spans="1:12" x14ac:dyDescent="0.3">
      <c r="A18963" s="82" t="str">
        <f t="shared" si="592"/>
        <v>2020</v>
      </c>
      <c r="B18963" s="260" t="s">
        <v>2228</v>
      </c>
      <c r="C18963" s="261" t="s">
        <v>138</v>
      </c>
      <c r="D18963" s="74" t="str">
        <f t="shared" si="593"/>
        <v>jun/2020</v>
      </c>
      <c r="E18963" s="264">
        <v>43985</v>
      </c>
      <c r="F18963" s="282" t="s">
        <v>1431</v>
      </c>
      <c r="G18963" s="282" t="s">
        <v>2229</v>
      </c>
      <c r="H18963" s="265" t="s">
        <v>5271</v>
      </c>
      <c r="I18963" s="265" t="s">
        <v>141</v>
      </c>
      <c r="J18963" s="266">
        <v>-2004.33</v>
      </c>
      <c r="K18963" s="83" t="str">
        <f>IFERROR(IFERROR(VLOOKUP(I18963,'DE-PARA'!B:D,3,0),VLOOKUP(I18963,'DE-PARA'!C:D,2,0)),"NÃO ENCONTRADO")</f>
        <v>Pessoal</v>
      </c>
      <c r="L18963" s="50" t="str">
        <f>VLOOKUP(K18963,'Base -Receita-Despesa'!$B:$AS,1,FALSE)</f>
        <v>Pessoal</v>
      </c>
    </row>
    <row r="18964" spans="1:12" x14ac:dyDescent="0.3">
      <c r="A18964" s="82" t="str">
        <f t="shared" si="592"/>
        <v>2020</v>
      </c>
      <c r="B18964" s="260" t="s">
        <v>2228</v>
      </c>
      <c r="C18964" s="261" t="s">
        <v>138</v>
      </c>
      <c r="D18964" s="74" t="str">
        <f t="shared" si="593"/>
        <v>jun/2020</v>
      </c>
      <c r="E18964" s="264">
        <v>43985</v>
      </c>
      <c r="F18964" s="282" t="s">
        <v>1431</v>
      </c>
      <c r="G18964" s="282" t="s">
        <v>2229</v>
      </c>
      <c r="H18964" s="265" t="s">
        <v>5389</v>
      </c>
      <c r="I18964" s="265" t="s">
        <v>141</v>
      </c>
      <c r="J18964" s="266">
        <v>-2796.56</v>
      </c>
      <c r="K18964" s="83" t="str">
        <f>IFERROR(IFERROR(VLOOKUP(I18964,'DE-PARA'!B:D,3,0),VLOOKUP(I18964,'DE-PARA'!C:D,2,0)),"NÃO ENCONTRADO")</f>
        <v>Pessoal</v>
      </c>
      <c r="L18964" s="50" t="str">
        <f>VLOOKUP(K18964,'Base -Receita-Despesa'!$B:$AS,1,FALSE)</f>
        <v>Pessoal</v>
      </c>
    </row>
    <row r="18965" spans="1:12" x14ac:dyDescent="0.3">
      <c r="A18965" s="82" t="str">
        <f t="shared" si="592"/>
        <v>2020</v>
      </c>
      <c r="B18965" s="260" t="s">
        <v>2228</v>
      </c>
      <c r="C18965" s="261" t="s">
        <v>138</v>
      </c>
      <c r="D18965" s="74" t="str">
        <f t="shared" si="593"/>
        <v>jun/2020</v>
      </c>
      <c r="E18965" s="264">
        <v>43985</v>
      </c>
      <c r="F18965" s="282" t="s">
        <v>1431</v>
      </c>
      <c r="G18965" s="282" t="s">
        <v>2229</v>
      </c>
      <c r="H18965" s="265" t="s">
        <v>5390</v>
      </c>
      <c r="I18965" s="265" t="s">
        <v>141</v>
      </c>
      <c r="J18965" s="266">
        <v>-3557.17</v>
      </c>
      <c r="K18965" s="83" t="str">
        <f>IFERROR(IFERROR(VLOOKUP(I18965,'DE-PARA'!B:D,3,0),VLOOKUP(I18965,'DE-PARA'!C:D,2,0)),"NÃO ENCONTRADO")</f>
        <v>Pessoal</v>
      </c>
      <c r="L18965" s="50" t="str">
        <f>VLOOKUP(K18965,'Base -Receita-Despesa'!$B:$AS,1,FALSE)</f>
        <v>Pessoal</v>
      </c>
    </row>
    <row r="18966" spans="1:12" x14ac:dyDescent="0.3">
      <c r="A18966" s="82" t="str">
        <f t="shared" si="592"/>
        <v>2020</v>
      </c>
      <c r="B18966" s="260" t="s">
        <v>2228</v>
      </c>
      <c r="C18966" s="261" t="s">
        <v>138</v>
      </c>
      <c r="D18966" s="74" t="str">
        <f t="shared" si="593"/>
        <v>jun/2020</v>
      </c>
      <c r="E18966" s="264">
        <v>43985</v>
      </c>
      <c r="F18966" s="282" t="s">
        <v>1431</v>
      </c>
      <c r="G18966" s="282" t="s">
        <v>2229</v>
      </c>
      <c r="H18966" s="265" t="s">
        <v>5381</v>
      </c>
      <c r="I18966" s="265" t="s">
        <v>141</v>
      </c>
      <c r="J18966" s="266">
        <v>-1464.4</v>
      </c>
      <c r="K18966" s="83" t="str">
        <f>IFERROR(IFERROR(VLOOKUP(I18966,'DE-PARA'!B:D,3,0),VLOOKUP(I18966,'DE-PARA'!C:D,2,0)),"NÃO ENCONTRADO")</f>
        <v>Pessoal</v>
      </c>
      <c r="L18966" s="50" t="str">
        <f>VLOOKUP(K18966,'Base -Receita-Despesa'!$B:$AS,1,FALSE)</f>
        <v>Pessoal</v>
      </c>
    </row>
    <row r="18967" spans="1:12" x14ac:dyDescent="0.3">
      <c r="A18967" s="82" t="str">
        <f t="shared" si="592"/>
        <v>2020</v>
      </c>
      <c r="B18967" s="260" t="s">
        <v>2228</v>
      </c>
      <c r="C18967" s="261" t="s">
        <v>138</v>
      </c>
      <c r="D18967" s="74" t="str">
        <f t="shared" si="593"/>
        <v>jun/2020</v>
      </c>
      <c r="E18967" s="264">
        <v>43985</v>
      </c>
      <c r="F18967" s="282" t="s">
        <v>1431</v>
      </c>
      <c r="G18967" s="282" t="s">
        <v>2229</v>
      </c>
      <c r="H18967" s="265" t="s">
        <v>5212</v>
      </c>
      <c r="I18967" s="265" t="s">
        <v>141</v>
      </c>
      <c r="J18967" s="266">
        <v>-2961.68</v>
      </c>
      <c r="K18967" s="83" t="str">
        <f>IFERROR(IFERROR(VLOOKUP(I18967,'DE-PARA'!B:D,3,0),VLOOKUP(I18967,'DE-PARA'!C:D,2,0)),"NÃO ENCONTRADO")</f>
        <v>Pessoal</v>
      </c>
      <c r="L18967" s="50" t="str">
        <f>VLOOKUP(K18967,'Base -Receita-Despesa'!$B:$AS,1,FALSE)</f>
        <v>Pessoal</v>
      </c>
    </row>
    <row r="18968" spans="1:12" x14ac:dyDescent="0.3">
      <c r="A18968" s="82" t="str">
        <f t="shared" si="592"/>
        <v>2020</v>
      </c>
      <c r="B18968" s="260" t="s">
        <v>2228</v>
      </c>
      <c r="C18968" s="261" t="s">
        <v>138</v>
      </c>
      <c r="D18968" s="74" t="str">
        <f t="shared" si="593"/>
        <v>jun/2020</v>
      </c>
      <c r="E18968" s="264">
        <v>43985</v>
      </c>
      <c r="F18968" s="282" t="s">
        <v>1431</v>
      </c>
      <c r="G18968" s="282" t="s">
        <v>2229</v>
      </c>
      <c r="H18968" s="265" t="s">
        <v>5391</v>
      </c>
      <c r="I18968" s="265" t="s">
        <v>141</v>
      </c>
      <c r="J18968" s="266">
        <v>-2141.13</v>
      </c>
      <c r="K18968" s="83" t="str">
        <f>IFERROR(IFERROR(VLOOKUP(I18968,'DE-PARA'!B:D,3,0),VLOOKUP(I18968,'DE-PARA'!C:D,2,0)),"NÃO ENCONTRADO")</f>
        <v>Pessoal</v>
      </c>
      <c r="L18968" s="50" t="str">
        <f>VLOOKUP(K18968,'Base -Receita-Despesa'!$B:$AS,1,FALSE)</f>
        <v>Pessoal</v>
      </c>
    </row>
    <row r="18969" spans="1:12" x14ac:dyDescent="0.3">
      <c r="A18969" s="82" t="str">
        <f t="shared" si="592"/>
        <v>2020</v>
      </c>
      <c r="B18969" s="260" t="s">
        <v>2228</v>
      </c>
      <c r="C18969" s="261" t="s">
        <v>138</v>
      </c>
      <c r="D18969" s="74" t="str">
        <f t="shared" si="593"/>
        <v>jun/2020</v>
      </c>
      <c r="E18969" s="264">
        <v>43985</v>
      </c>
      <c r="F18969" s="282" t="s">
        <v>1431</v>
      </c>
      <c r="G18969" s="282" t="s">
        <v>2229</v>
      </c>
      <c r="H18969" s="265" t="s">
        <v>879</v>
      </c>
      <c r="I18969" s="265" t="s">
        <v>135</v>
      </c>
      <c r="J18969" s="265">
        <v>-10</v>
      </c>
      <c r="K18969" s="83" t="str">
        <f>IFERROR(IFERROR(VLOOKUP(I18969,'DE-PARA'!B:D,3,0),VLOOKUP(I18969,'DE-PARA'!C:D,2,0)),"NÃO ENCONTRADO")</f>
        <v>Outras Saídas</v>
      </c>
      <c r="L18969" s="50" t="str">
        <f>VLOOKUP(K18969,'Base -Receita-Despesa'!$B:$AS,1,FALSE)</f>
        <v>Outras Saídas</v>
      </c>
    </row>
    <row r="18970" spans="1:12" x14ac:dyDescent="0.3">
      <c r="A18970" s="82" t="str">
        <f t="shared" si="592"/>
        <v>2020</v>
      </c>
      <c r="B18970" s="260" t="s">
        <v>2228</v>
      </c>
      <c r="C18970" s="261" t="s">
        <v>138</v>
      </c>
      <c r="D18970" s="74" t="str">
        <f t="shared" si="593"/>
        <v>jun/2020</v>
      </c>
      <c r="E18970" s="264">
        <v>43985</v>
      </c>
      <c r="F18970" s="282" t="s">
        <v>1431</v>
      </c>
      <c r="G18970" s="282" t="s">
        <v>2229</v>
      </c>
      <c r="H18970" s="265" t="s">
        <v>879</v>
      </c>
      <c r="I18970" s="265" t="s">
        <v>135</v>
      </c>
      <c r="J18970" s="265">
        <v>-10</v>
      </c>
      <c r="K18970" s="83" t="str">
        <f>IFERROR(IFERROR(VLOOKUP(I18970,'DE-PARA'!B:D,3,0),VLOOKUP(I18970,'DE-PARA'!C:D,2,0)),"NÃO ENCONTRADO")</f>
        <v>Outras Saídas</v>
      </c>
      <c r="L18970" s="50" t="str">
        <f>VLOOKUP(K18970,'Base -Receita-Despesa'!$B:$AS,1,FALSE)</f>
        <v>Outras Saídas</v>
      </c>
    </row>
    <row r="18971" spans="1:12" x14ac:dyDescent="0.3">
      <c r="A18971" s="82" t="str">
        <f t="shared" si="592"/>
        <v>2020</v>
      </c>
      <c r="B18971" s="260" t="s">
        <v>2228</v>
      </c>
      <c r="C18971" s="261" t="s">
        <v>138</v>
      </c>
      <c r="D18971" s="74" t="str">
        <f t="shared" si="593"/>
        <v>jun/2020</v>
      </c>
      <c r="E18971" s="264">
        <v>43985</v>
      </c>
      <c r="F18971" s="282" t="s">
        <v>1431</v>
      </c>
      <c r="G18971" s="282" t="s">
        <v>2229</v>
      </c>
      <c r="H18971" s="265" t="s">
        <v>879</v>
      </c>
      <c r="I18971" s="265" t="s">
        <v>135</v>
      </c>
      <c r="J18971" s="265">
        <v>-10</v>
      </c>
      <c r="K18971" s="83" t="str">
        <f>IFERROR(IFERROR(VLOOKUP(I18971,'DE-PARA'!B:D,3,0),VLOOKUP(I18971,'DE-PARA'!C:D,2,0)),"NÃO ENCONTRADO")</f>
        <v>Outras Saídas</v>
      </c>
      <c r="L18971" s="50" t="str">
        <f>VLOOKUP(K18971,'Base -Receita-Despesa'!$B:$AS,1,FALSE)</f>
        <v>Outras Saídas</v>
      </c>
    </row>
    <row r="18972" spans="1:12" x14ac:dyDescent="0.3">
      <c r="A18972" s="82" t="str">
        <f t="shared" si="592"/>
        <v>2020</v>
      </c>
      <c r="B18972" s="260" t="s">
        <v>2228</v>
      </c>
      <c r="C18972" s="261" t="s">
        <v>138</v>
      </c>
      <c r="D18972" s="74" t="str">
        <f t="shared" si="593"/>
        <v>jun/2020</v>
      </c>
      <c r="E18972" s="264">
        <v>43985</v>
      </c>
      <c r="F18972" s="282" t="s">
        <v>1431</v>
      </c>
      <c r="G18972" s="282" t="s">
        <v>2229</v>
      </c>
      <c r="H18972" s="265" t="s">
        <v>879</v>
      </c>
      <c r="I18972" s="265" t="s">
        <v>135</v>
      </c>
      <c r="J18972" s="265">
        <v>-10</v>
      </c>
      <c r="K18972" s="83" t="str">
        <f>IFERROR(IFERROR(VLOOKUP(I18972,'DE-PARA'!B:D,3,0),VLOOKUP(I18972,'DE-PARA'!C:D,2,0)),"NÃO ENCONTRADO")</f>
        <v>Outras Saídas</v>
      </c>
      <c r="L18972" s="50" t="str">
        <f>VLOOKUP(K18972,'Base -Receita-Despesa'!$B:$AS,1,FALSE)</f>
        <v>Outras Saídas</v>
      </c>
    </row>
    <row r="18973" spans="1:12" x14ac:dyDescent="0.3">
      <c r="A18973" s="82" t="str">
        <f t="shared" si="592"/>
        <v>2020</v>
      </c>
      <c r="B18973" s="260" t="s">
        <v>2228</v>
      </c>
      <c r="C18973" s="261" t="s">
        <v>138</v>
      </c>
      <c r="D18973" s="74" t="str">
        <f t="shared" si="593"/>
        <v>jun/2020</v>
      </c>
      <c r="E18973" s="264">
        <v>43985</v>
      </c>
      <c r="F18973" s="282" t="s">
        <v>1431</v>
      </c>
      <c r="G18973" s="282" t="s">
        <v>2229</v>
      </c>
      <c r="H18973" s="265" t="s">
        <v>5652</v>
      </c>
      <c r="I18973" s="265" t="s">
        <v>141</v>
      </c>
      <c r="J18973" s="266">
        <v>-275345.44</v>
      </c>
      <c r="K18973" s="83" t="str">
        <f>IFERROR(IFERROR(VLOOKUP(I18973,'DE-PARA'!B:D,3,0),VLOOKUP(I18973,'DE-PARA'!C:D,2,0)),"NÃO ENCONTRADO")</f>
        <v>Pessoal</v>
      </c>
      <c r="L18973" s="50" t="str">
        <f>VLOOKUP(K18973,'Base -Receita-Despesa'!$B:$AS,1,FALSE)</f>
        <v>Pessoal</v>
      </c>
    </row>
    <row r="18974" spans="1:12" x14ac:dyDescent="0.3">
      <c r="A18974" s="82" t="str">
        <f t="shared" si="592"/>
        <v>2020</v>
      </c>
      <c r="B18974" s="260" t="s">
        <v>2228</v>
      </c>
      <c r="C18974" s="261" t="s">
        <v>138</v>
      </c>
      <c r="D18974" s="74" t="str">
        <f t="shared" si="593"/>
        <v>jun/2020</v>
      </c>
      <c r="E18974" s="264">
        <v>43985</v>
      </c>
      <c r="F18974" s="282" t="s">
        <v>3133</v>
      </c>
      <c r="G18974" s="282" t="s">
        <v>2229</v>
      </c>
      <c r="H18974" s="265" t="s">
        <v>1071</v>
      </c>
      <c r="I18974" s="265" t="s">
        <v>2237</v>
      </c>
      <c r="J18974" s="266">
        <v>307484.78000000003</v>
      </c>
      <c r="K18974" s="83" t="str">
        <f>IFERROR(IFERROR(VLOOKUP(I18974,'DE-PARA'!B:D,3,0),VLOOKUP(I18974,'DE-PARA'!C:D,2,0)),"NÃO ENCONTRADO")</f>
        <v>Entrada Conta Aplicação (+)</v>
      </c>
      <c r="L18974" s="50" t="str">
        <f>VLOOKUP(K18974,'Base -Receita-Despesa'!$B:$AS,1,FALSE)</f>
        <v>ENTRADA CONTA APLICAÇÃO (+)</v>
      </c>
    </row>
    <row r="18975" spans="1:12" x14ac:dyDescent="0.3">
      <c r="A18975" s="82" t="str">
        <f t="shared" si="592"/>
        <v>2020</v>
      </c>
      <c r="B18975" s="260" t="s">
        <v>2228</v>
      </c>
      <c r="C18975" s="261" t="s">
        <v>138</v>
      </c>
      <c r="D18975" s="74" t="str">
        <f t="shared" si="593"/>
        <v>jun/2020</v>
      </c>
      <c r="E18975" s="264">
        <v>43986</v>
      </c>
      <c r="F18975" s="282">
        <v>2985952</v>
      </c>
      <c r="G18975" s="282" t="s">
        <v>2229</v>
      </c>
      <c r="H18975" s="265" t="s">
        <v>2362</v>
      </c>
      <c r="I18975" s="265" t="s">
        <v>164</v>
      </c>
      <c r="J18975" s="265">
        <v>-45.3</v>
      </c>
      <c r="K18975" s="83" t="str">
        <f>IFERROR(IFERROR(VLOOKUP(I18975,'DE-PARA'!B:D,3,0),VLOOKUP(I18975,'DE-PARA'!C:D,2,0)),"NÃO ENCONTRADO")</f>
        <v>Concessionárias (água, luz e telefone)</v>
      </c>
      <c r="L18975" s="50" t="str">
        <f>VLOOKUP(K18975,'Base -Receita-Despesa'!$B:$AS,1,FALSE)</f>
        <v>Concessionárias (água, luz e telefone)</v>
      </c>
    </row>
    <row r="18976" spans="1:12" x14ac:dyDescent="0.3">
      <c r="A18976" s="82" t="str">
        <f t="shared" si="592"/>
        <v>2020</v>
      </c>
      <c r="B18976" s="260" t="s">
        <v>2228</v>
      </c>
      <c r="C18976" s="261" t="s">
        <v>138</v>
      </c>
      <c r="D18976" s="74" t="str">
        <f t="shared" si="593"/>
        <v>jun/2020</v>
      </c>
      <c r="E18976" s="264">
        <v>43986</v>
      </c>
      <c r="F18976" s="282" t="s">
        <v>5127</v>
      </c>
      <c r="G18976" s="282" t="s">
        <v>2229</v>
      </c>
      <c r="H18976" s="265" t="s">
        <v>5185</v>
      </c>
      <c r="I18976" s="265" t="s">
        <v>2170</v>
      </c>
      <c r="J18976" s="266">
        <v>-73257.72</v>
      </c>
      <c r="K18976" s="83" t="str">
        <f>IFERROR(IFERROR(VLOOKUP(I18976,'DE-PARA'!B:D,3,0),VLOOKUP(I18976,'DE-PARA'!C:D,2,0)),"NÃO ENCONTRADO")</f>
        <v>Reembolso de Rateios(-)</v>
      </c>
      <c r="L18976" s="50" t="str">
        <f>VLOOKUP(K18976,'Base -Receita-Despesa'!$B:$AS,1,FALSE)</f>
        <v>Reembolso de Rateios(-)</v>
      </c>
    </row>
    <row r="18977" spans="1:12" x14ac:dyDescent="0.3">
      <c r="A18977" s="82" t="str">
        <f t="shared" si="592"/>
        <v>2020</v>
      </c>
      <c r="B18977" s="260" t="s">
        <v>2228</v>
      </c>
      <c r="C18977" s="261" t="s">
        <v>138</v>
      </c>
      <c r="D18977" s="74" t="str">
        <f t="shared" si="593"/>
        <v>jun/2020</v>
      </c>
      <c r="E18977" s="264">
        <v>43986</v>
      </c>
      <c r="F18977" s="282" t="s">
        <v>1070</v>
      </c>
      <c r="G18977" s="282" t="s">
        <v>2229</v>
      </c>
      <c r="H18977" s="265" t="s">
        <v>1071</v>
      </c>
      <c r="I18977" s="265" t="s">
        <v>2237</v>
      </c>
      <c r="J18977" s="266">
        <v>73303.02</v>
      </c>
      <c r="K18977" s="83" t="str">
        <f>IFERROR(IFERROR(VLOOKUP(I18977,'DE-PARA'!B:D,3,0),VLOOKUP(I18977,'DE-PARA'!C:D,2,0)),"NÃO ENCONTRADO")</f>
        <v>Entrada Conta Aplicação (+)</v>
      </c>
      <c r="L18977" s="50" t="str">
        <f>VLOOKUP(K18977,'Base -Receita-Despesa'!$B:$AS,1,FALSE)</f>
        <v>ENTRADA CONTA APLICAÇÃO (+)</v>
      </c>
    </row>
    <row r="18978" spans="1:12" x14ac:dyDescent="0.3">
      <c r="A18978" s="82" t="str">
        <f t="shared" si="592"/>
        <v>2020</v>
      </c>
      <c r="B18978" s="260" t="s">
        <v>2228</v>
      </c>
      <c r="C18978" s="261" t="s">
        <v>138</v>
      </c>
      <c r="D18978" s="74" t="str">
        <f t="shared" si="593"/>
        <v>jun/2020</v>
      </c>
      <c r="E18978" s="264">
        <v>43987</v>
      </c>
      <c r="F18978" s="282">
        <v>46553</v>
      </c>
      <c r="G18978" s="282" t="s">
        <v>2229</v>
      </c>
      <c r="H18978" s="265" t="s">
        <v>3285</v>
      </c>
      <c r="I18978" s="265" t="s">
        <v>540</v>
      </c>
      <c r="J18978" s="265">
        <v>-90</v>
      </c>
      <c r="K18978" s="83" t="str">
        <f>IFERROR(IFERROR(VLOOKUP(I18978,'DE-PARA'!B:D,3,0),VLOOKUP(I18978,'DE-PARA'!C:D,2,0)),"NÃO ENCONTRADO")</f>
        <v>Tributos, Taxas e Contribuições</v>
      </c>
      <c r="L18978" s="50" t="str">
        <f>VLOOKUP(K18978,'Base -Receita-Despesa'!$B:$AS,1,FALSE)</f>
        <v>Tributos, Taxas e Contribuições</v>
      </c>
    </row>
    <row r="18979" spans="1:12" x14ac:dyDescent="0.3">
      <c r="A18979" s="82" t="str">
        <f t="shared" si="592"/>
        <v>2020</v>
      </c>
      <c r="B18979" s="260" t="s">
        <v>2228</v>
      </c>
      <c r="C18979" s="261" t="s">
        <v>138</v>
      </c>
      <c r="D18979" s="74" t="str">
        <f t="shared" si="593"/>
        <v>jun/2020</v>
      </c>
      <c r="E18979" s="264">
        <v>43987</v>
      </c>
      <c r="F18979" s="282">
        <v>522414</v>
      </c>
      <c r="G18979" s="282" t="s">
        <v>2229</v>
      </c>
      <c r="H18979" s="265" t="s">
        <v>257</v>
      </c>
      <c r="I18979" s="265" t="s">
        <v>145</v>
      </c>
      <c r="J18979" s="265">
        <v>-913.47</v>
      </c>
      <c r="K18979" s="83" t="str">
        <f>IFERROR(IFERROR(VLOOKUP(I18979,'DE-PARA'!B:D,3,0),VLOOKUP(I18979,'DE-PARA'!C:D,2,0)),"NÃO ENCONTRADO")</f>
        <v>Serviços</v>
      </c>
      <c r="L18979" s="50" t="str">
        <f>VLOOKUP(K18979,'Base -Receita-Despesa'!$B:$AS,1,FALSE)</f>
        <v>Serviços</v>
      </c>
    </row>
    <row r="18980" spans="1:12" x14ac:dyDescent="0.3">
      <c r="A18980" s="82" t="str">
        <f t="shared" si="592"/>
        <v>2020</v>
      </c>
      <c r="B18980" s="260" t="s">
        <v>2228</v>
      </c>
      <c r="C18980" s="261" t="s">
        <v>138</v>
      </c>
      <c r="D18980" s="74" t="str">
        <f t="shared" si="593"/>
        <v>jun/2020</v>
      </c>
      <c r="E18980" s="264">
        <v>43987</v>
      </c>
      <c r="F18980" s="282" t="s">
        <v>5415</v>
      </c>
      <c r="G18980" s="282" t="s">
        <v>2229</v>
      </c>
      <c r="H18980" s="265" t="s">
        <v>1044</v>
      </c>
      <c r="I18980" s="265" t="s">
        <v>141</v>
      </c>
      <c r="J18980" s="265">
        <v>-600</v>
      </c>
      <c r="K18980" s="83" t="str">
        <f>IFERROR(IFERROR(VLOOKUP(I18980,'DE-PARA'!B:D,3,0),VLOOKUP(I18980,'DE-PARA'!C:D,2,0)),"NÃO ENCONTRADO")</f>
        <v>Pessoal</v>
      </c>
      <c r="L18980" s="50" t="str">
        <f>VLOOKUP(K18980,'Base -Receita-Despesa'!$B:$AS,1,FALSE)</f>
        <v>Pessoal</v>
      </c>
    </row>
    <row r="18981" spans="1:12" x14ac:dyDescent="0.3">
      <c r="A18981" s="82" t="str">
        <f t="shared" si="592"/>
        <v>2020</v>
      </c>
      <c r="B18981" s="260" t="s">
        <v>2228</v>
      </c>
      <c r="C18981" s="261" t="s">
        <v>138</v>
      </c>
      <c r="D18981" s="74" t="str">
        <f t="shared" si="593"/>
        <v>jun/2020</v>
      </c>
      <c r="E18981" s="264">
        <v>43987</v>
      </c>
      <c r="F18981" s="282" t="s">
        <v>4377</v>
      </c>
      <c r="G18981" s="282" t="s">
        <v>2229</v>
      </c>
      <c r="H18981" s="265" t="s">
        <v>5653</v>
      </c>
      <c r="I18981" s="265" t="s">
        <v>128</v>
      </c>
      <c r="J18981" s="266">
        <v>-39455.199999999997</v>
      </c>
      <c r="K18981" s="83" t="str">
        <f>IFERROR(IFERROR(VLOOKUP(I18981,'DE-PARA'!B:D,3,0),VLOOKUP(I18981,'DE-PARA'!C:D,2,0)),"NÃO ENCONTRADO")</f>
        <v>Encargos sobre Folha de Pagamento</v>
      </c>
      <c r="L18981" s="50" t="str">
        <f>VLOOKUP(K18981,'Base -Receita-Despesa'!$B:$AS,1,FALSE)</f>
        <v>Encargos sobre Folha de Pagamento</v>
      </c>
    </row>
    <row r="18982" spans="1:12" x14ac:dyDescent="0.3">
      <c r="A18982" s="82" t="str">
        <f t="shared" si="592"/>
        <v>2020</v>
      </c>
      <c r="B18982" s="260" t="s">
        <v>2228</v>
      </c>
      <c r="C18982" s="261" t="s">
        <v>138</v>
      </c>
      <c r="D18982" s="74" t="str">
        <f t="shared" si="593"/>
        <v>jun/2020</v>
      </c>
      <c r="E18982" s="264">
        <v>43987</v>
      </c>
      <c r="F18982" s="282">
        <v>1165</v>
      </c>
      <c r="G18982" s="282" t="s">
        <v>2229</v>
      </c>
      <c r="H18982" s="265" t="s">
        <v>5654</v>
      </c>
      <c r="I18982" s="265" t="s">
        <v>120</v>
      </c>
      <c r="J18982" s="266">
        <v>-3885.73</v>
      </c>
      <c r="K18982" s="83" t="str">
        <f>IFERROR(IFERROR(VLOOKUP(I18982,'DE-PARA'!B:D,3,0),VLOOKUP(I18982,'DE-PARA'!C:D,2,0)),"NÃO ENCONTRADO")</f>
        <v>Serviços</v>
      </c>
      <c r="L18982" s="50" t="str">
        <f>VLOOKUP(K18982,'Base -Receita-Despesa'!$B:$AS,1,FALSE)</f>
        <v>Serviços</v>
      </c>
    </row>
    <row r="18983" spans="1:12" x14ac:dyDescent="0.3">
      <c r="A18983" s="82" t="str">
        <f t="shared" si="592"/>
        <v>2020</v>
      </c>
      <c r="B18983" s="260" t="s">
        <v>2228</v>
      </c>
      <c r="C18983" s="261" t="s">
        <v>138</v>
      </c>
      <c r="D18983" s="74" t="str">
        <f t="shared" si="593"/>
        <v>jun/2020</v>
      </c>
      <c r="E18983" s="264">
        <v>43987</v>
      </c>
      <c r="F18983" s="282">
        <v>2220</v>
      </c>
      <c r="G18983" s="282" t="s">
        <v>2284</v>
      </c>
      <c r="H18983" s="265" t="s">
        <v>5655</v>
      </c>
      <c r="I18983" s="265" t="s">
        <v>2194</v>
      </c>
      <c r="J18983" s="265">
        <v>-411.13</v>
      </c>
      <c r="K18983" s="83" t="str">
        <f>IFERROR(IFERROR(VLOOKUP(I18983,'DE-PARA'!B:D,3,0),VLOOKUP(I18983,'DE-PARA'!C:D,2,0)),"NÃO ENCONTRADO")</f>
        <v>Materiais</v>
      </c>
      <c r="L18983" s="50" t="str">
        <f>VLOOKUP(K18983,'Base -Receita-Despesa'!$B:$AS,1,FALSE)</f>
        <v>Materiais</v>
      </c>
    </row>
    <row r="18984" spans="1:12" x14ac:dyDescent="0.3">
      <c r="A18984" s="82" t="str">
        <f t="shared" si="592"/>
        <v>2020</v>
      </c>
      <c r="B18984" s="260" t="s">
        <v>2228</v>
      </c>
      <c r="C18984" s="261" t="s">
        <v>138</v>
      </c>
      <c r="D18984" s="74" t="str">
        <f t="shared" si="593"/>
        <v>jun/2020</v>
      </c>
      <c r="E18984" s="264">
        <v>43987</v>
      </c>
      <c r="F18984" s="282" t="s">
        <v>5656</v>
      </c>
      <c r="G18984" s="282" t="s">
        <v>2229</v>
      </c>
      <c r="H18984" s="265" t="s">
        <v>5657</v>
      </c>
      <c r="I18984" s="265" t="s">
        <v>176</v>
      </c>
      <c r="J18984" s="266">
        <v>-7381.84</v>
      </c>
      <c r="K18984" s="83" t="str">
        <f>IFERROR(IFERROR(VLOOKUP(I18984,'DE-PARA'!B:D,3,0),VLOOKUP(I18984,'DE-PARA'!C:D,2,0)),"NÃO ENCONTRADO")</f>
        <v>Pessoal</v>
      </c>
      <c r="L18984" s="50" t="str">
        <f>VLOOKUP(K18984,'Base -Receita-Despesa'!$B:$AS,1,FALSE)</f>
        <v>Pessoal</v>
      </c>
    </row>
    <row r="18985" spans="1:12" x14ac:dyDescent="0.3">
      <c r="A18985" s="82" t="str">
        <f t="shared" si="592"/>
        <v>2020</v>
      </c>
      <c r="B18985" s="260" t="s">
        <v>2228</v>
      </c>
      <c r="C18985" s="261" t="s">
        <v>138</v>
      </c>
      <c r="D18985" s="74" t="str">
        <f t="shared" si="593"/>
        <v>jun/2020</v>
      </c>
      <c r="E18985" s="264">
        <v>43987</v>
      </c>
      <c r="F18985" s="282" t="s">
        <v>1261</v>
      </c>
      <c r="G18985" s="282" t="s">
        <v>2229</v>
      </c>
      <c r="H18985" s="265" t="s">
        <v>879</v>
      </c>
      <c r="I18985" s="265" t="s">
        <v>135</v>
      </c>
      <c r="J18985" s="265">
        <v>-10</v>
      </c>
      <c r="K18985" s="83" t="str">
        <f>IFERROR(IFERROR(VLOOKUP(I18985,'DE-PARA'!B:D,3,0),VLOOKUP(I18985,'DE-PARA'!C:D,2,0)),"NÃO ENCONTRADO")</f>
        <v>Outras Saídas</v>
      </c>
      <c r="L18985" s="50" t="str">
        <f>VLOOKUP(K18985,'Base -Receita-Despesa'!$B:$AS,1,FALSE)</f>
        <v>Outras Saídas</v>
      </c>
    </row>
    <row r="18986" spans="1:12" x14ac:dyDescent="0.3">
      <c r="A18986" s="82" t="str">
        <f t="shared" ref="A18986:A19049" si="594">IF(K18986="NÃO ENCONTRADO",0,RIGHT(D18986,4))</f>
        <v>2020</v>
      </c>
      <c r="B18986" s="260" t="s">
        <v>2228</v>
      </c>
      <c r="C18986" s="261" t="s">
        <v>138</v>
      </c>
      <c r="D18986" s="74" t="str">
        <f t="shared" si="593"/>
        <v>jun/2020</v>
      </c>
      <c r="E18986" s="264">
        <v>43987</v>
      </c>
      <c r="F18986" s="282" t="s">
        <v>1261</v>
      </c>
      <c r="G18986" s="282" t="s">
        <v>2229</v>
      </c>
      <c r="H18986" s="265" t="s">
        <v>879</v>
      </c>
      <c r="I18986" s="265" t="s">
        <v>135</v>
      </c>
      <c r="J18986" s="265">
        <v>-10</v>
      </c>
      <c r="K18986" s="83" t="str">
        <f>IFERROR(IFERROR(VLOOKUP(I18986,'DE-PARA'!B:D,3,0),VLOOKUP(I18986,'DE-PARA'!C:D,2,0)),"NÃO ENCONTRADO")</f>
        <v>Outras Saídas</v>
      </c>
      <c r="L18986" s="50" t="str">
        <f>VLOOKUP(K18986,'Base -Receita-Despesa'!$B:$AS,1,FALSE)</f>
        <v>Outras Saídas</v>
      </c>
    </row>
    <row r="18987" spans="1:12" x14ac:dyDescent="0.3">
      <c r="A18987" s="82" t="str">
        <f t="shared" si="594"/>
        <v>2020</v>
      </c>
      <c r="B18987" s="260" t="s">
        <v>2228</v>
      </c>
      <c r="C18987" s="261" t="s">
        <v>138</v>
      </c>
      <c r="D18987" s="74" t="str">
        <f t="shared" si="593"/>
        <v>jun/2020</v>
      </c>
      <c r="E18987" s="264">
        <v>43987</v>
      </c>
      <c r="F18987" s="282" t="s">
        <v>4405</v>
      </c>
      <c r="G18987" s="282" t="s">
        <v>2229</v>
      </c>
      <c r="H18987" s="265" t="s">
        <v>5196</v>
      </c>
      <c r="I18987" s="265" t="s">
        <v>846</v>
      </c>
      <c r="J18987" s="265">
        <v>-769.01</v>
      </c>
      <c r="K18987" s="83" t="str">
        <f>IFERROR(IFERROR(VLOOKUP(I18987,'DE-PARA'!B:D,3,0),VLOOKUP(I18987,'DE-PARA'!C:D,2,0)),"NÃO ENCONTRADO")</f>
        <v>Pessoal</v>
      </c>
      <c r="L18987" s="50" t="str">
        <f>VLOOKUP(K18987,'Base -Receita-Despesa'!$B:$AS,1,FALSE)</f>
        <v>Pessoal</v>
      </c>
    </row>
    <row r="18988" spans="1:12" x14ac:dyDescent="0.3">
      <c r="A18988" s="82" t="str">
        <f t="shared" si="594"/>
        <v>2020</v>
      </c>
      <c r="B18988" s="260" t="s">
        <v>2228</v>
      </c>
      <c r="C18988" s="261" t="s">
        <v>138</v>
      </c>
      <c r="D18988" s="74" t="str">
        <f t="shared" si="593"/>
        <v>jun/2020</v>
      </c>
      <c r="E18988" s="264">
        <v>43987</v>
      </c>
      <c r="F18988" s="282" t="s">
        <v>1261</v>
      </c>
      <c r="G18988" s="282" t="s">
        <v>2229</v>
      </c>
      <c r="H18988" s="265" t="s">
        <v>262</v>
      </c>
      <c r="I18988" s="265" t="s">
        <v>135</v>
      </c>
      <c r="J18988" s="265">
        <v>-209.1</v>
      </c>
      <c r="K18988" s="83" t="str">
        <f>IFERROR(IFERROR(VLOOKUP(I18988,'DE-PARA'!B:D,3,0),VLOOKUP(I18988,'DE-PARA'!C:D,2,0)),"NÃO ENCONTRADO")</f>
        <v>Outras Saídas</v>
      </c>
      <c r="L18988" s="50" t="str">
        <f>VLOOKUP(K18988,'Base -Receita-Despesa'!$B:$AS,1,FALSE)</f>
        <v>Outras Saídas</v>
      </c>
    </row>
    <row r="18989" spans="1:12" x14ac:dyDescent="0.3">
      <c r="A18989" s="82" t="str">
        <f t="shared" si="594"/>
        <v>2020</v>
      </c>
      <c r="B18989" s="260" t="s">
        <v>2228</v>
      </c>
      <c r="C18989" s="261" t="s">
        <v>138</v>
      </c>
      <c r="D18989" s="74" t="str">
        <f t="shared" si="593"/>
        <v>jun/2020</v>
      </c>
      <c r="E18989" s="264">
        <v>43987</v>
      </c>
      <c r="F18989" s="282" t="s">
        <v>3133</v>
      </c>
      <c r="G18989" s="282" t="s">
        <v>2229</v>
      </c>
      <c r="H18989" s="265" t="s">
        <v>1071</v>
      </c>
      <c r="I18989" s="265" t="s">
        <v>2237</v>
      </c>
      <c r="J18989" s="266">
        <v>53735.48</v>
      </c>
      <c r="K18989" s="83" t="str">
        <f>IFERROR(IFERROR(VLOOKUP(I18989,'DE-PARA'!B:D,3,0),VLOOKUP(I18989,'DE-PARA'!C:D,2,0)),"NÃO ENCONTRADO")</f>
        <v>Entrada Conta Aplicação (+)</v>
      </c>
      <c r="L18989" s="50" t="str">
        <f>VLOOKUP(K18989,'Base -Receita-Despesa'!$B:$AS,1,FALSE)</f>
        <v>ENTRADA CONTA APLICAÇÃO (+)</v>
      </c>
    </row>
    <row r="18990" spans="1:12" x14ac:dyDescent="0.3">
      <c r="A18990" s="82" t="str">
        <f t="shared" si="594"/>
        <v>2020</v>
      </c>
      <c r="B18990" s="260" t="s">
        <v>2228</v>
      </c>
      <c r="C18990" s="261" t="s">
        <v>138</v>
      </c>
      <c r="D18990" s="74" t="str">
        <f t="shared" si="593"/>
        <v>jun/2020</v>
      </c>
      <c r="E18990" s="264">
        <v>43990</v>
      </c>
      <c r="F18990" s="282" t="s">
        <v>5127</v>
      </c>
      <c r="G18990" s="282" t="s">
        <v>2229</v>
      </c>
      <c r="H18990" s="265" t="s">
        <v>2251</v>
      </c>
      <c r="I18990" s="265" t="s">
        <v>126</v>
      </c>
      <c r="J18990" s="266">
        <v>500000</v>
      </c>
      <c r="K18990" s="83" t="str">
        <f>IFERROR(IFERROR(VLOOKUP(I18990,'DE-PARA'!B:D,3,0),VLOOKUP(I18990,'DE-PARA'!C:D,2,0)),"NÃO ENCONTRADO")</f>
        <v>TEV – Transferências Entre Contas (Entradas)</v>
      </c>
      <c r="L18990" s="50" t="str">
        <f>VLOOKUP(K18990,'Base -Receita-Despesa'!$B:$AS,1,FALSE)</f>
        <v>TEV – Transferências Entre Contas (Entradas)</v>
      </c>
    </row>
    <row r="18991" spans="1:12" x14ac:dyDescent="0.3">
      <c r="A18991" s="82" t="str">
        <f t="shared" si="594"/>
        <v>2020</v>
      </c>
      <c r="B18991" s="260" t="s">
        <v>2228</v>
      </c>
      <c r="C18991" s="261" t="s">
        <v>138</v>
      </c>
      <c r="D18991" s="74" t="str">
        <f t="shared" si="593"/>
        <v>jun/2020</v>
      </c>
      <c r="E18991" s="264">
        <v>43990</v>
      </c>
      <c r="F18991" s="282">
        <v>2114762139</v>
      </c>
      <c r="G18991" s="282" t="s">
        <v>2229</v>
      </c>
      <c r="H18991" s="265" t="s">
        <v>4529</v>
      </c>
      <c r="I18991" s="265" t="s">
        <v>155</v>
      </c>
      <c r="J18991" s="266">
        <v>-3040.3</v>
      </c>
      <c r="K18991" s="83" t="str">
        <f>IFERROR(IFERROR(VLOOKUP(I18991,'DE-PARA'!B:D,3,0),VLOOKUP(I18991,'DE-PARA'!C:D,2,0)),"NÃO ENCONTRADO")</f>
        <v>Concessionárias (água, luz e telefone)</v>
      </c>
      <c r="L18991" s="50" t="str">
        <f>VLOOKUP(K18991,'Base -Receita-Despesa'!$B:$AS,1,FALSE)</f>
        <v>Concessionárias (água, luz e telefone)</v>
      </c>
    </row>
    <row r="18992" spans="1:12" x14ac:dyDescent="0.3">
      <c r="A18992" s="82" t="str">
        <f t="shared" si="594"/>
        <v>2020</v>
      </c>
      <c r="B18992" s="260" t="s">
        <v>2228</v>
      </c>
      <c r="C18992" s="261" t="s">
        <v>138</v>
      </c>
      <c r="D18992" s="74" t="str">
        <f t="shared" si="593"/>
        <v>jun/2020</v>
      </c>
      <c r="E18992" s="264">
        <v>43990</v>
      </c>
      <c r="F18992" s="282">
        <v>2447911</v>
      </c>
      <c r="G18992" s="282" t="s">
        <v>2229</v>
      </c>
      <c r="H18992" s="265" t="s">
        <v>5222</v>
      </c>
      <c r="I18992" s="265" t="s">
        <v>145</v>
      </c>
      <c r="J18992" s="266">
        <v>-2562.9499999999998</v>
      </c>
      <c r="K18992" s="83" t="str">
        <f>IFERROR(IFERROR(VLOOKUP(I18992,'DE-PARA'!B:D,3,0),VLOOKUP(I18992,'DE-PARA'!C:D,2,0)),"NÃO ENCONTRADO")</f>
        <v>Serviços</v>
      </c>
      <c r="L18992" s="50" t="str">
        <f>VLOOKUP(K18992,'Base -Receita-Despesa'!$B:$AS,1,FALSE)</f>
        <v>Serviços</v>
      </c>
    </row>
    <row r="18993" spans="1:12" x14ac:dyDescent="0.3">
      <c r="A18993" s="82" t="str">
        <f t="shared" si="594"/>
        <v>2020</v>
      </c>
      <c r="B18993" s="260" t="s">
        <v>2228</v>
      </c>
      <c r="C18993" s="261" t="s">
        <v>138</v>
      </c>
      <c r="D18993" s="74" t="str">
        <f t="shared" si="593"/>
        <v>jun/2020</v>
      </c>
      <c r="E18993" s="264">
        <v>43990</v>
      </c>
      <c r="F18993" s="282">
        <v>14096</v>
      </c>
      <c r="G18993" s="282" t="s">
        <v>2229</v>
      </c>
      <c r="H18993" s="265" t="s">
        <v>2890</v>
      </c>
      <c r="I18993" s="265" t="s">
        <v>2183</v>
      </c>
      <c r="J18993" s="265">
        <v>-368.7</v>
      </c>
      <c r="K18993" s="83" t="str">
        <f>IFERROR(IFERROR(VLOOKUP(I18993,'DE-PARA'!B:D,3,0),VLOOKUP(I18993,'DE-PARA'!C:D,2,0)),"NÃO ENCONTRADO")</f>
        <v>Materiais</v>
      </c>
      <c r="L18993" s="50" t="str">
        <f>VLOOKUP(K18993,'Base -Receita-Despesa'!$B:$AS,1,FALSE)</f>
        <v>Materiais</v>
      </c>
    </row>
    <row r="18994" spans="1:12" x14ac:dyDescent="0.3">
      <c r="A18994" s="82" t="str">
        <f t="shared" si="594"/>
        <v>2020</v>
      </c>
      <c r="B18994" s="260" t="s">
        <v>2228</v>
      </c>
      <c r="C18994" s="261" t="s">
        <v>138</v>
      </c>
      <c r="D18994" s="74" t="str">
        <f t="shared" si="593"/>
        <v>jun/2020</v>
      </c>
      <c r="E18994" s="264">
        <v>43990</v>
      </c>
      <c r="F18994" s="282" t="s">
        <v>5658</v>
      </c>
      <c r="G18994" s="282" t="s">
        <v>2229</v>
      </c>
      <c r="H18994" s="265" t="s">
        <v>5659</v>
      </c>
      <c r="I18994" s="265" t="s">
        <v>176</v>
      </c>
      <c r="J18994" s="266">
        <v>-14279.71</v>
      </c>
      <c r="K18994" s="83" t="str">
        <f>IFERROR(IFERROR(VLOOKUP(I18994,'DE-PARA'!B:D,3,0),VLOOKUP(I18994,'DE-PARA'!C:D,2,0)),"NÃO ENCONTRADO")</f>
        <v>Pessoal</v>
      </c>
      <c r="L18994" s="50" t="str">
        <f>VLOOKUP(K18994,'Base -Receita-Despesa'!$B:$AS,1,FALSE)</f>
        <v>Pessoal</v>
      </c>
    </row>
    <row r="18995" spans="1:12" x14ac:dyDescent="0.3">
      <c r="A18995" s="82" t="str">
        <f t="shared" si="594"/>
        <v>2020</v>
      </c>
      <c r="B18995" s="260" t="s">
        <v>2228</v>
      </c>
      <c r="C18995" s="261" t="s">
        <v>138</v>
      </c>
      <c r="D18995" s="74" t="str">
        <f t="shared" si="593"/>
        <v>jun/2020</v>
      </c>
      <c r="E18995" s="264">
        <v>43990</v>
      </c>
      <c r="F18995" s="282">
        <v>17344</v>
      </c>
      <c r="G18995" s="282" t="s">
        <v>2229</v>
      </c>
      <c r="H18995" s="265" t="s">
        <v>4215</v>
      </c>
      <c r="I18995" s="265" t="s">
        <v>2181</v>
      </c>
      <c r="J18995" s="266">
        <v>-8780.64</v>
      </c>
      <c r="K18995" s="83" t="str">
        <f>IFERROR(IFERROR(VLOOKUP(I18995,'DE-PARA'!B:D,3,0),VLOOKUP(I18995,'DE-PARA'!C:D,2,0)),"NÃO ENCONTRADO")</f>
        <v>Materiais</v>
      </c>
      <c r="L18995" s="50" t="str">
        <f>VLOOKUP(K18995,'Base -Receita-Despesa'!$B:$AS,1,FALSE)</f>
        <v>Materiais</v>
      </c>
    </row>
    <row r="18996" spans="1:12" x14ac:dyDescent="0.3">
      <c r="A18996" s="82" t="str">
        <f t="shared" si="594"/>
        <v>2020</v>
      </c>
      <c r="B18996" s="260" t="s">
        <v>2228</v>
      </c>
      <c r="C18996" s="261" t="s">
        <v>138</v>
      </c>
      <c r="D18996" s="74" t="str">
        <f t="shared" si="593"/>
        <v>jun/2020</v>
      </c>
      <c r="E18996" s="264">
        <v>43990</v>
      </c>
      <c r="F18996" s="282" t="s">
        <v>1261</v>
      </c>
      <c r="G18996" s="282" t="s">
        <v>2229</v>
      </c>
      <c r="H18996" s="265" t="s">
        <v>879</v>
      </c>
      <c r="I18996" s="265" t="s">
        <v>135</v>
      </c>
      <c r="J18996" s="265">
        <v>-10</v>
      </c>
      <c r="K18996" s="83" t="str">
        <f>IFERROR(IFERROR(VLOOKUP(I18996,'DE-PARA'!B:D,3,0),VLOOKUP(I18996,'DE-PARA'!C:D,2,0)),"NÃO ENCONTRADO")</f>
        <v>Outras Saídas</v>
      </c>
      <c r="L18996" s="50" t="str">
        <f>VLOOKUP(K18996,'Base -Receita-Despesa'!$B:$AS,1,FALSE)</f>
        <v>Outras Saídas</v>
      </c>
    </row>
    <row r="18997" spans="1:12" x14ac:dyDescent="0.3">
      <c r="A18997" s="82" t="str">
        <f t="shared" si="594"/>
        <v>2020</v>
      </c>
      <c r="B18997" s="260" t="s">
        <v>5091</v>
      </c>
      <c r="C18997" s="261" t="s">
        <v>138</v>
      </c>
      <c r="D18997" s="74" t="str">
        <f t="shared" si="593"/>
        <v>jun/2020</v>
      </c>
      <c r="E18997" s="264">
        <v>43990</v>
      </c>
      <c r="F18997" s="282" t="s">
        <v>5127</v>
      </c>
      <c r="G18997" s="282" t="s">
        <v>2229</v>
      </c>
      <c r="H18997" s="265" t="s">
        <v>2251</v>
      </c>
      <c r="I18997" s="265" t="s">
        <v>126</v>
      </c>
      <c r="J18997" s="284">
        <v>-700000</v>
      </c>
      <c r="K18997" s="83" t="str">
        <f>IFERROR(IFERROR(VLOOKUP(I18997,'DE-PARA'!B:D,3,0),VLOOKUP(I18997,'DE-PARA'!C:D,2,0)),"NÃO ENCONTRADO")</f>
        <v>TEV – Transferências Entre Contas (Entradas)</v>
      </c>
      <c r="L18997" s="50" t="str">
        <f>VLOOKUP(K18997,'Base -Receita-Despesa'!$B:$AS,1,FALSE)</f>
        <v>TEV – Transferências Entre Contas (Entradas)</v>
      </c>
    </row>
    <row r="18998" spans="1:12" x14ac:dyDescent="0.3">
      <c r="A18998" s="82" t="str">
        <f t="shared" si="594"/>
        <v>2020</v>
      </c>
      <c r="B18998" s="260" t="s">
        <v>5091</v>
      </c>
      <c r="C18998" s="261" t="s">
        <v>138</v>
      </c>
      <c r="D18998" s="74" t="str">
        <f t="shared" si="593"/>
        <v>jun/2020</v>
      </c>
      <c r="E18998" s="264">
        <v>43990</v>
      </c>
      <c r="F18998" s="282" t="s">
        <v>161</v>
      </c>
      <c r="G18998" s="282" t="s">
        <v>2229</v>
      </c>
      <c r="H18998" s="265" t="s">
        <v>161</v>
      </c>
      <c r="I18998" s="265" t="s">
        <v>2168</v>
      </c>
      <c r="J18998" s="284">
        <v>59679.38</v>
      </c>
      <c r="K18998" s="83" t="str">
        <f>IFERROR(IFERROR(VLOOKUP(I18998,'DE-PARA'!B:D,3,0),VLOOKUP(I18998,'DE-PARA'!C:D,2,0)),"NÃO ENCONTRADO")</f>
        <v>Repasses Contrato de Gestão</v>
      </c>
      <c r="L18998" s="50" t="str">
        <f>VLOOKUP(K18998,'Base -Receita-Despesa'!$B:$AS,1,FALSE)</f>
        <v>Repasses Contrato de Gestão</v>
      </c>
    </row>
    <row r="18999" spans="1:12" x14ac:dyDescent="0.3">
      <c r="A18999" s="82" t="str">
        <f t="shared" si="594"/>
        <v>2020</v>
      </c>
      <c r="B18999" s="260" t="s">
        <v>5091</v>
      </c>
      <c r="C18999" s="261" t="s">
        <v>138</v>
      </c>
      <c r="D18999" s="74" t="str">
        <f t="shared" si="593"/>
        <v>jun/2020</v>
      </c>
      <c r="E18999" s="264">
        <v>43990</v>
      </c>
      <c r="F18999" s="282" t="s">
        <v>161</v>
      </c>
      <c r="G18999" s="282" t="s">
        <v>2229</v>
      </c>
      <c r="H18999" s="265" t="s">
        <v>161</v>
      </c>
      <c r="I18999" s="265" t="s">
        <v>2168</v>
      </c>
      <c r="J18999" s="284">
        <v>1272063.55</v>
      </c>
      <c r="K18999" s="83" t="str">
        <f>IFERROR(IFERROR(VLOOKUP(I18999,'DE-PARA'!B:D,3,0),VLOOKUP(I18999,'DE-PARA'!C:D,2,0)),"NÃO ENCONTRADO")</f>
        <v>Repasses Contrato de Gestão</v>
      </c>
      <c r="L18999" s="50" t="str">
        <f>VLOOKUP(K18999,'Base -Receita-Despesa'!$B:$AS,1,FALSE)</f>
        <v>Repasses Contrato de Gestão</v>
      </c>
    </row>
    <row r="19000" spans="1:12" x14ac:dyDescent="0.3">
      <c r="A19000" s="82" t="str">
        <f t="shared" si="594"/>
        <v>2020</v>
      </c>
      <c r="B19000" s="260" t="s">
        <v>5091</v>
      </c>
      <c r="C19000" s="261" t="s">
        <v>138</v>
      </c>
      <c r="D19000" s="74" t="str">
        <f t="shared" si="593"/>
        <v>jun/2020</v>
      </c>
      <c r="E19000" s="264">
        <v>43990</v>
      </c>
      <c r="F19000" s="282" t="s">
        <v>5127</v>
      </c>
      <c r="G19000" s="282" t="s">
        <v>2229</v>
      </c>
      <c r="H19000" s="265" t="s">
        <v>2251</v>
      </c>
      <c r="I19000" s="265" t="s">
        <v>126</v>
      </c>
      <c r="J19000" s="284">
        <v>-500000</v>
      </c>
      <c r="K19000" s="83" t="str">
        <f>IFERROR(IFERROR(VLOOKUP(I19000,'DE-PARA'!B:D,3,0),VLOOKUP(I19000,'DE-PARA'!C:D,2,0)),"NÃO ENCONTRADO")</f>
        <v>TEV – Transferências Entre Contas (Entradas)</v>
      </c>
      <c r="L19000" s="50" t="str">
        <f>VLOOKUP(K19000,'Base -Receita-Despesa'!$B:$AS,1,FALSE)</f>
        <v>TEV – Transferências Entre Contas (Entradas)</v>
      </c>
    </row>
    <row r="19001" spans="1:12" x14ac:dyDescent="0.3">
      <c r="A19001" s="82" t="str">
        <f t="shared" si="594"/>
        <v>2020</v>
      </c>
      <c r="B19001" s="260" t="s">
        <v>2228</v>
      </c>
      <c r="C19001" s="261" t="s">
        <v>138</v>
      </c>
      <c r="D19001" s="74" t="str">
        <f t="shared" si="593"/>
        <v>jun/2020</v>
      </c>
      <c r="E19001" s="264">
        <v>43991</v>
      </c>
      <c r="F19001" s="282" t="s">
        <v>4412</v>
      </c>
      <c r="G19001" s="282" t="s">
        <v>2229</v>
      </c>
      <c r="H19001" s="265" t="s">
        <v>3765</v>
      </c>
      <c r="I19001" s="265" t="s">
        <v>130</v>
      </c>
      <c r="J19001" s="266">
        <v>-3434.31</v>
      </c>
      <c r="K19001" s="83" t="str">
        <f>IFERROR(IFERROR(VLOOKUP(I19001,'DE-PARA'!B:D,3,0),VLOOKUP(I19001,'DE-PARA'!C:D,2,0)),"NÃO ENCONTRADO")</f>
        <v>Rescisões Trabalhistas</v>
      </c>
      <c r="L19001" s="50" t="str">
        <f>VLOOKUP(K19001,'Base -Receita-Despesa'!$B:$AS,1,FALSE)</f>
        <v>Rescisões Trabalhistas</v>
      </c>
    </row>
    <row r="19002" spans="1:12" x14ac:dyDescent="0.3">
      <c r="A19002" s="82" t="str">
        <f t="shared" si="594"/>
        <v>2020</v>
      </c>
      <c r="B19002" s="260" t="s">
        <v>2228</v>
      </c>
      <c r="C19002" s="261" t="s">
        <v>138</v>
      </c>
      <c r="D19002" s="74" t="str">
        <f t="shared" si="593"/>
        <v>jun/2020</v>
      </c>
      <c r="E19002" s="264">
        <v>43991</v>
      </c>
      <c r="F19002" s="282" t="s">
        <v>1977</v>
      </c>
      <c r="G19002" s="282" t="s">
        <v>2229</v>
      </c>
      <c r="H19002" s="265" t="s">
        <v>5660</v>
      </c>
      <c r="I19002" s="265" t="s">
        <v>141</v>
      </c>
      <c r="J19002" s="266">
        <v>-13289.29</v>
      </c>
      <c r="K19002" s="83" t="str">
        <f>IFERROR(IFERROR(VLOOKUP(I19002,'DE-PARA'!B:D,3,0),VLOOKUP(I19002,'DE-PARA'!C:D,2,0)),"NÃO ENCONTRADO")</f>
        <v>Pessoal</v>
      </c>
      <c r="L19002" s="50" t="str">
        <f>VLOOKUP(K19002,'Base -Receita-Despesa'!$B:$AS,1,FALSE)</f>
        <v>Pessoal</v>
      </c>
    </row>
    <row r="19003" spans="1:12" x14ac:dyDescent="0.3">
      <c r="A19003" s="82" t="str">
        <f t="shared" si="594"/>
        <v>2020</v>
      </c>
      <c r="B19003" s="262" t="s">
        <v>2228</v>
      </c>
      <c r="C19003" s="316" t="s">
        <v>138</v>
      </c>
      <c r="D19003" s="74" t="str">
        <f t="shared" si="593"/>
        <v>jun/2020</v>
      </c>
      <c r="E19003" s="264">
        <v>43992</v>
      </c>
      <c r="F19003" s="282" t="s">
        <v>437</v>
      </c>
      <c r="G19003" s="322" t="s">
        <v>2229</v>
      </c>
      <c r="H19003" s="265" t="s">
        <v>2362</v>
      </c>
      <c r="I19003" s="270" t="s">
        <v>439</v>
      </c>
      <c r="J19003" s="275">
        <v>1045</v>
      </c>
      <c r="K19003" s="83" t="str">
        <f>IFERROR(IFERROR(VLOOKUP(I19003,'DE-PARA'!B:D,3,0),VLOOKUP(I19003,'DE-PARA'!C:D,2,0)),"NÃO ENCONTRADO")</f>
        <v>Aluguéis</v>
      </c>
      <c r="L19003" s="50" t="str">
        <f>VLOOKUP(K19003,'Base -Receita-Despesa'!$B:$AS,1,FALSE)</f>
        <v>Aluguéis</v>
      </c>
    </row>
    <row r="19004" spans="1:12" x14ac:dyDescent="0.3">
      <c r="A19004" s="82" t="str">
        <f t="shared" si="594"/>
        <v>2020</v>
      </c>
      <c r="B19004" s="262" t="s">
        <v>2228</v>
      </c>
      <c r="C19004" s="316" t="s">
        <v>138</v>
      </c>
      <c r="D19004" s="74" t="str">
        <f t="shared" si="593"/>
        <v>jun/2020</v>
      </c>
      <c r="E19004" s="264">
        <v>43992</v>
      </c>
      <c r="F19004" s="282">
        <v>4338</v>
      </c>
      <c r="G19004" s="322" t="s">
        <v>2229</v>
      </c>
      <c r="H19004" s="265" t="s">
        <v>2231</v>
      </c>
      <c r="I19004" s="270" t="s">
        <v>2185</v>
      </c>
      <c r="J19004" s="275">
        <v>-3263.39</v>
      </c>
      <c r="K19004" s="83" t="str">
        <f>IFERROR(IFERROR(VLOOKUP(I19004,'DE-PARA'!B:D,3,0),VLOOKUP(I19004,'DE-PARA'!C:D,2,0)),"NÃO ENCONTRADO")</f>
        <v>Materiais</v>
      </c>
      <c r="L19004" s="50" t="str">
        <f>VLOOKUP(K19004,'Base -Receita-Despesa'!$B:$AS,1,FALSE)</f>
        <v>Materiais</v>
      </c>
    </row>
    <row r="19005" spans="1:12" x14ac:dyDescent="0.3">
      <c r="A19005" s="82" t="str">
        <f t="shared" si="594"/>
        <v>2020</v>
      </c>
      <c r="B19005" s="262" t="s">
        <v>2228</v>
      </c>
      <c r="C19005" s="316" t="s">
        <v>138</v>
      </c>
      <c r="D19005" s="74" t="str">
        <f t="shared" si="593"/>
        <v>jun/2020</v>
      </c>
      <c r="E19005" s="264">
        <v>43992</v>
      </c>
      <c r="F19005" s="282">
        <v>58686</v>
      </c>
      <c r="G19005" s="322" t="s">
        <v>2229</v>
      </c>
      <c r="H19005" s="265" t="s">
        <v>4514</v>
      </c>
      <c r="I19005" s="270" t="s">
        <v>2181</v>
      </c>
      <c r="J19005" s="275">
        <v>-1346</v>
      </c>
      <c r="K19005" s="83" t="str">
        <f>IFERROR(IFERROR(VLOOKUP(I19005,'DE-PARA'!B:D,3,0),VLOOKUP(I19005,'DE-PARA'!C:D,2,0)),"NÃO ENCONTRADO")</f>
        <v>Materiais</v>
      </c>
      <c r="L19005" s="50" t="str">
        <f>VLOOKUP(K19005,'Base -Receita-Despesa'!$B:$AS,1,FALSE)</f>
        <v>Materiais</v>
      </c>
    </row>
    <row r="19006" spans="1:12" x14ac:dyDescent="0.3">
      <c r="A19006" s="82" t="str">
        <f t="shared" si="594"/>
        <v>2020</v>
      </c>
      <c r="B19006" s="262" t="s">
        <v>2228</v>
      </c>
      <c r="C19006" s="316" t="s">
        <v>138</v>
      </c>
      <c r="D19006" s="74" t="str">
        <f t="shared" si="593"/>
        <v>jun/2020</v>
      </c>
      <c r="E19006" s="264">
        <v>43992</v>
      </c>
      <c r="F19006" s="282" t="s">
        <v>3376</v>
      </c>
      <c r="G19006" s="322" t="s">
        <v>2229</v>
      </c>
      <c r="H19006" s="265" t="s">
        <v>3765</v>
      </c>
      <c r="I19006" s="270" t="s">
        <v>130</v>
      </c>
      <c r="J19006" s="275">
        <v>-11457.7</v>
      </c>
      <c r="K19006" s="83" t="str">
        <f>IFERROR(IFERROR(VLOOKUP(I19006,'DE-PARA'!B:D,3,0),VLOOKUP(I19006,'DE-PARA'!C:D,2,0)),"NÃO ENCONTRADO")</f>
        <v>Rescisões Trabalhistas</v>
      </c>
      <c r="L19006" s="50" t="str">
        <f>VLOOKUP(K19006,'Base -Receita-Despesa'!$B:$AS,1,FALSE)</f>
        <v>Rescisões Trabalhistas</v>
      </c>
    </row>
    <row r="19007" spans="1:12" x14ac:dyDescent="0.3">
      <c r="A19007" s="82" t="str">
        <f t="shared" si="594"/>
        <v>2020</v>
      </c>
      <c r="B19007" s="262" t="s">
        <v>2228</v>
      </c>
      <c r="C19007" s="316" t="s">
        <v>138</v>
      </c>
      <c r="D19007" s="74" t="str">
        <f t="shared" si="593"/>
        <v>jun/2020</v>
      </c>
      <c r="E19007" s="264">
        <v>43992</v>
      </c>
      <c r="F19007" s="282">
        <v>13</v>
      </c>
      <c r="G19007" s="322" t="s">
        <v>2229</v>
      </c>
      <c r="H19007" s="265" t="s">
        <v>5049</v>
      </c>
      <c r="I19007" s="270" t="s">
        <v>2176</v>
      </c>
      <c r="J19007" s="275">
        <v>-131575.35</v>
      </c>
      <c r="K19007" s="83" t="str">
        <f>IFERROR(IFERROR(VLOOKUP(I19007,'DE-PARA'!B:D,3,0),VLOOKUP(I19007,'DE-PARA'!C:D,2,0)),"NÃO ENCONTRADO")</f>
        <v>Pessoal</v>
      </c>
      <c r="L19007" s="50" t="str">
        <f>VLOOKUP(K19007,'Base -Receita-Despesa'!$B:$AS,1,FALSE)</f>
        <v>Pessoal</v>
      </c>
    </row>
    <row r="19008" spans="1:12" x14ac:dyDescent="0.3">
      <c r="A19008" s="82" t="str">
        <f t="shared" si="594"/>
        <v>2020</v>
      </c>
      <c r="B19008" s="262" t="s">
        <v>2228</v>
      </c>
      <c r="C19008" s="316" t="s">
        <v>138</v>
      </c>
      <c r="D19008" s="74" t="str">
        <f t="shared" si="593"/>
        <v>jun/2020</v>
      </c>
      <c r="E19008" s="264">
        <v>43992</v>
      </c>
      <c r="F19008" s="282" t="s">
        <v>437</v>
      </c>
      <c r="G19008" s="322" t="s">
        <v>2229</v>
      </c>
      <c r="H19008" s="265" t="s">
        <v>2362</v>
      </c>
      <c r="I19008" s="270" t="s">
        <v>439</v>
      </c>
      <c r="J19008" s="275">
        <v>-1045</v>
      </c>
      <c r="K19008" s="83" t="str">
        <f>IFERROR(IFERROR(VLOOKUP(I19008,'DE-PARA'!B:D,3,0),VLOOKUP(I19008,'DE-PARA'!C:D,2,0)),"NÃO ENCONTRADO")</f>
        <v>Aluguéis</v>
      </c>
      <c r="L19008" s="50" t="str">
        <f>VLOOKUP(K19008,'Base -Receita-Despesa'!$B:$AS,1,FALSE)</f>
        <v>Aluguéis</v>
      </c>
    </row>
    <row r="19009" spans="1:12" x14ac:dyDescent="0.3">
      <c r="A19009" s="82" t="str">
        <f t="shared" si="594"/>
        <v>2020</v>
      </c>
      <c r="B19009" s="260" t="s">
        <v>2228</v>
      </c>
      <c r="C19009" s="261" t="s">
        <v>138</v>
      </c>
      <c r="D19009" s="74" t="str">
        <f t="shared" si="593"/>
        <v>jun/2020</v>
      </c>
      <c r="E19009" s="264">
        <v>43992</v>
      </c>
      <c r="F19009" s="282">
        <v>2245</v>
      </c>
      <c r="G19009" s="282" t="s">
        <v>2229</v>
      </c>
      <c r="H19009" s="270" t="s">
        <v>5456</v>
      </c>
      <c r="I19009" s="265" t="s">
        <v>200</v>
      </c>
      <c r="J19009" s="266">
        <v>-17300</v>
      </c>
      <c r="K19009" s="83" t="str">
        <f>IFERROR(IFERROR(VLOOKUP(I19009,'DE-PARA'!B:D,3,0),VLOOKUP(I19009,'DE-PARA'!C:D,2,0)),"NÃO ENCONTRADO")</f>
        <v>Serviços</v>
      </c>
      <c r="L19009" s="50" t="str">
        <f>VLOOKUP(K19009,'Base -Receita-Despesa'!$B:$AS,1,FALSE)</f>
        <v>Serviços</v>
      </c>
    </row>
    <row r="19010" spans="1:12" x14ac:dyDescent="0.3">
      <c r="A19010" s="82" t="str">
        <f t="shared" si="594"/>
        <v>2020</v>
      </c>
      <c r="B19010" s="260" t="s">
        <v>2228</v>
      </c>
      <c r="C19010" s="261" t="s">
        <v>138</v>
      </c>
      <c r="D19010" s="74" t="str">
        <f t="shared" si="593"/>
        <v>jun/2020</v>
      </c>
      <c r="E19010" s="264">
        <v>43992</v>
      </c>
      <c r="F19010" s="282">
        <v>2796571</v>
      </c>
      <c r="G19010" s="282" t="s">
        <v>2229</v>
      </c>
      <c r="H19010" s="265" t="s">
        <v>5175</v>
      </c>
      <c r="I19010" s="265" t="s">
        <v>145</v>
      </c>
      <c r="J19010" s="266">
        <v>-4355.25</v>
      </c>
      <c r="K19010" s="83" t="str">
        <f>IFERROR(IFERROR(VLOOKUP(I19010,'DE-PARA'!B:D,3,0),VLOOKUP(I19010,'DE-PARA'!C:D,2,0)),"NÃO ENCONTRADO")</f>
        <v>Serviços</v>
      </c>
      <c r="L19010" s="50" t="str">
        <f>VLOOKUP(K19010,'Base -Receita-Despesa'!$B:$AS,1,FALSE)</f>
        <v>Serviços</v>
      </c>
    </row>
    <row r="19011" spans="1:12" x14ac:dyDescent="0.3">
      <c r="A19011" s="82" t="str">
        <f t="shared" si="594"/>
        <v>2020</v>
      </c>
      <c r="B19011" s="260" t="s">
        <v>2228</v>
      </c>
      <c r="C19011" s="261" t="s">
        <v>138</v>
      </c>
      <c r="D19011" s="74" t="str">
        <f t="shared" si="593"/>
        <v>jun/2020</v>
      </c>
      <c r="E19011" s="264">
        <v>43992</v>
      </c>
      <c r="F19011" s="282">
        <v>2791392</v>
      </c>
      <c r="G19011" s="282" t="s">
        <v>2229</v>
      </c>
      <c r="H19011" s="265" t="s">
        <v>5175</v>
      </c>
      <c r="I19011" s="265" t="s">
        <v>145</v>
      </c>
      <c r="J19011" s="265">
        <v>-453.6</v>
      </c>
      <c r="K19011" s="83" t="str">
        <f>IFERROR(IFERROR(VLOOKUP(I19011,'DE-PARA'!B:D,3,0),VLOOKUP(I19011,'DE-PARA'!C:D,2,0)),"NÃO ENCONTRADO")</f>
        <v>Serviços</v>
      </c>
      <c r="L19011" s="50" t="str">
        <f>VLOOKUP(K19011,'Base -Receita-Despesa'!$B:$AS,1,FALSE)</f>
        <v>Serviços</v>
      </c>
    </row>
    <row r="19012" spans="1:12" x14ac:dyDescent="0.3">
      <c r="A19012" s="82" t="str">
        <f t="shared" si="594"/>
        <v>2020</v>
      </c>
      <c r="B19012" s="260" t="s">
        <v>2228</v>
      </c>
      <c r="C19012" s="261" t="s">
        <v>138</v>
      </c>
      <c r="D19012" s="74" t="str">
        <f t="shared" ref="D19012:D19075" si="595">TEXT(E19012,"mmm/aaaa")</f>
        <v>jun/2020</v>
      </c>
      <c r="E19012" s="264">
        <v>43992</v>
      </c>
      <c r="F19012" s="282">
        <v>2190</v>
      </c>
      <c r="G19012" s="282" t="s">
        <v>2229</v>
      </c>
      <c r="H19012" s="265" t="s">
        <v>5133</v>
      </c>
      <c r="I19012" s="265" t="s">
        <v>145</v>
      </c>
      <c r="J19012" s="266">
        <v>-3500</v>
      </c>
      <c r="K19012" s="83" t="str">
        <f>IFERROR(IFERROR(VLOOKUP(I19012,'DE-PARA'!B:D,3,0),VLOOKUP(I19012,'DE-PARA'!C:D,2,0)),"NÃO ENCONTRADO")</f>
        <v>Serviços</v>
      </c>
      <c r="L19012" s="50" t="str">
        <f>VLOOKUP(K19012,'Base -Receita-Despesa'!$B:$AS,1,FALSE)</f>
        <v>Serviços</v>
      </c>
    </row>
    <row r="19013" spans="1:12" x14ac:dyDescent="0.3">
      <c r="A19013" s="82" t="str">
        <f t="shared" si="594"/>
        <v>2020</v>
      </c>
      <c r="B19013" s="260" t="s">
        <v>2228</v>
      </c>
      <c r="C19013" s="261" t="s">
        <v>138</v>
      </c>
      <c r="D19013" s="74" t="str">
        <f t="shared" si="595"/>
        <v>jun/2020</v>
      </c>
      <c r="E19013" s="264">
        <v>43992</v>
      </c>
      <c r="F19013" s="282" t="s">
        <v>1261</v>
      </c>
      <c r="G19013" s="282" t="s">
        <v>2229</v>
      </c>
      <c r="H19013" s="265" t="s">
        <v>879</v>
      </c>
      <c r="I19013" s="265" t="s">
        <v>135</v>
      </c>
      <c r="J19013" s="265">
        <v>-10</v>
      </c>
      <c r="K19013" s="83" t="str">
        <f>IFERROR(IFERROR(VLOOKUP(I19013,'DE-PARA'!B:D,3,0),VLOOKUP(I19013,'DE-PARA'!C:D,2,0)),"NÃO ENCONTRADO")</f>
        <v>Outras Saídas</v>
      </c>
      <c r="L19013" s="50" t="str">
        <f>VLOOKUP(K19013,'Base -Receita-Despesa'!$B:$AS,1,FALSE)</f>
        <v>Outras Saídas</v>
      </c>
    </row>
    <row r="19014" spans="1:12" x14ac:dyDescent="0.3">
      <c r="A19014" s="82" t="str">
        <f t="shared" si="594"/>
        <v>2020</v>
      </c>
      <c r="B19014" s="260" t="s">
        <v>2228</v>
      </c>
      <c r="C19014" s="261" t="s">
        <v>138</v>
      </c>
      <c r="D19014" s="74" t="str">
        <f t="shared" si="595"/>
        <v>jun/2020</v>
      </c>
      <c r="E19014" s="264">
        <v>43992</v>
      </c>
      <c r="F19014" s="282" t="s">
        <v>1261</v>
      </c>
      <c r="G19014" s="282" t="s">
        <v>2229</v>
      </c>
      <c r="H19014" s="265" t="s">
        <v>879</v>
      </c>
      <c r="I19014" s="265" t="s">
        <v>135</v>
      </c>
      <c r="J19014" s="265">
        <v>-10</v>
      </c>
      <c r="K19014" s="83" t="str">
        <f>IFERROR(IFERROR(VLOOKUP(I19014,'DE-PARA'!B:D,3,0),VLOOKUP(I19014,'DE-PARA'!C:D,2,0)),"NÃO ENCONTRADO")</f>
        <v>Outras Saídas</v>
      </c>
      <c r="L19014" s="50" t="str">
        <f>VLOOKUP(K19014,'Base -Receita-Despesa'!$B:$AS,1,FALSE)</f>
        <v>Outras Saídas</v>
      </c>
    </row>
    <row r="19015" spans="1:12" x14ac:dyDescent="0.3">
      <c r="A19015" s="82" t="str">
        <f t="shared" si="594"/>
        <v>2020</v>
      </c>
      <c r="B19015" s="260" t="s">
        <v>2228</v>
      </c>
      <c r="C19015" s="261" t="s">
        <v>138</v>
      </c>
      <c r="D19015" s="74" t="str">
        <f t="shared" si="595"/>
        <v>jun/2020</v>
      </c>
      <c r="E19015" s="264">
        <v>43992</v>
      </c>
      <c r="F19015" s="282" t="s">
        <v>1261</v>
      </c>
      <c r="G19015" s="282" t="s">
        <v>2229</v>
      </c>
      <c r="H19015" s="265" t="s">
        <v>879</v>
      </c>
      <c r="I19015" s="265" t="s">
        <v>135</v>
      </c>
      <c r="J19015" s="265">
        <v>-10</v>
      </c>
      <c r="K19015" s="83" t="str">
        <f>IFERROR(IFERROR(VLOOKUP(I19015,'DE-PARA'!B:D,3,0),VLOOKUP(I19015,'DE-PARA'!C:D,2,0)),"NÃO ENCONTRADO")</f>
        <v>Outras Saídas</v>
      </c>
      <c r="L19015" s="50" t="str">
        <f>VLOOKUP(K19015,'Base -Receita-Despesa'!$B:$AS,1,FALSE)</f>
        <v>Outras Saídas</v>
      </c>
    </row>
    <row r="19016" spans="1:12" x14ac:dyDescent="0.3">
      <c r="A19016" s="82" t="str">
        <f t="shared" si="594"/>
        <v>2020</v>
      </c>
      <c r="B19016" s="260" t="s">
        <v>2228</v>
      </c>
      <c r="C19016" s="261" t="s">
        <v>138</v>
      </c>
      <c r="D19016" s="74" t="str">
        <f t="shared" si="595"/>
        <v>jun/2020</v>
      </c>
      <c r="E19016" s="264">
        <v>43992</v>
      </c>
      <c r="F19016" s="282" t="s">
        <v>1261</v>
      </c>
      <c r="G19016" s="282" t="s">
        <v>2229</v>
      </c>
      <c r="H19016" s="265" t="s">
        <v>879</v>
      </c>
      <c r="I19016" s="265" t="s">
        <v>135</v>
      </c>
      <c r="J19016" s="265">
        <v>-10</v>
      </c>
      <c r="K19016" s="83" t="str">
        <f>IFERROR(IFERROR(VLOOKUP(I19016,'DE-PARA'!B:D,3,0),VLOOKUP(I19016,'DE-PARA'!C:D,2,0)),"NÃO ENCONTRADO")</f>
        <v>Outras Saídas</v>
      </c>
      <c r="L19016" s="50" t="str">
        <f>VLOOKUP(K19016,'Base -Receita-Despesa'!$B:$AS,1,FALSE)</f>
        <v>Outras Saídas</v>
      </c>
    </row>
    <row r="19017" spans="1:12" x14ac:dyDescent="0.3">
      <c r="A19017" s="82" t="str">
        <f t="shared" si="594"/>
        <v>2020</v>
      </c>
      <c r="B19017" s="260" t="s">
        <v>2228</v>
      </c>
      <c r="C19017" s="261" t="s">
        <v>138</v>
      </c>
      <c r="D19017" s="74" t="str">
        <f t="shared" si="595"/>
        <v>jun/2020</v>
      </c>
      <c r="E19017" s="264">
        <v>43992</v>
      </c>
      <c r="F19017" s="282" t="s">
        <v>1261</v>
      </c>
      <c r="G19017" s="282" t="s">
        <v>2229</v>
      </c>
      <c r="H19017" s="265" t="s">
        <v>879</v>
      </c>
      <c r="I19017" s="265" t="s">
        <v>135</v>
      </c>
      <c r="J19017" s="265">
        <v>-10</v>
      </c>
      <c r="K19017" s="83" t="str">
        <f>IFERROR(IFERROR(VLOOKUP(I19017,'DE-PARA'!B:D,3,0),VLOOKUP(I19017,'DE-PARA'!C:D,2,0)),"NÃO ENCONTRADO")</f>
        <v>Outras Saídas</v>
      </c>
      <c r="L19017" s="50" t="str">
        <f>VLOOKUP(K19017,'Base -Receita-Despesa'!$B:$AS,1,FALSE)</f>
        <v>Outras Saídas</v>
      </c>
    </row>
    <row r="19018" spans="1:12" x14ac:dyDescent="0.3">
      <c r="A19018" s="82" t="str">
        <f t="shared" si="594"/>
        <v>2020</v>
      </c>
      <c r="B19018" s="260" t="s">
        <v>2228</v>
      </c>
      <c r="C19018" s="261" t="s">
        <v>138</v>
      </c>
      <c r="D19018" s="74" t="str">
        <f t="shared" si="595"/>
        <v>jun/2020</v>
      </c>
      <c r="E19018" s="264">
        <v>43992</v>
      </c>
      <c r="F19018" s="282" t="s">
        <v>1261</v>
      </c>
      <c r="G19018" s="282" t="s">
        <v>2229</v>
      </c>
      <c r="H19018" s="265" t="s">
        <v>879</v>
      </c>
      <c r="I19018" s="265" t="s">
        <v>135</v>
      </c>
      <c r="J19018" s="265">
        <v>-10</v>
      </c>
      <c r="K19018" s="83" t="str">
        <f>IFERROR(IFERROR(VLOOKUP(I19018,'DE-PARA'!B:D,3,0),VLOOKUP(I19018,'DE-PARA'!C:D,2,0)),"NÃO ENCONTRADO")</f>
        <v>Outras Saídas</v>
      </c>
      <c r="L19018" s="50" t="str">
        <f>VLOOKUP(K19018,'Base -Receita-Despesa'!$B:$AS,1,FALSE)</f>
        <v>Outras Saídas</v>
      </c>
    </row>
    <row r="19019" spans="1:12" x14ac:dyDescent="0.3">
      <c r="A19019" s="82" t="str">
        <f t="shared" si="594"/>
        <v>2020</v>
      </c>
      <c r="B19019" s="260" t="s">
        <v>2228</v>
      </c>
      <c r="C19019" s="261" t="s">
        <v>138</v>
      </c>
      <c r="D19019" s="74" t="str">
        <f t="shared" si="595"/>
        <v>jun/2020</v>
      </c>
      <c r="E19019" s="264">
        <v>43992</v>
      </c>
      <c r="F19019" s="282" t="s">
        <v>1261</v>
      </c>
      <c r="G19019" s="282" t="s">
        <v>2229</v>
      </c>
      <c r="H19019" s="265" t="s">
        <v>879</v>
      </c>
      <c r="I19019" s="265" t="s">
        <v>135</v>
      </c>
      <c r="J19019" s="265">
        <v>-10</v>
      </c>
      <c r="K19019" s="83" t="str">
        <f>IFERROR(IFERROR(VLOOKUP(I19019,'DE-PARA'!B:D,3,0),VLOOKUP(I19019,'DE-PARA'!C:D,2,0)),"NÃO ENCONTRADO")</f>
        <v>Outras Saídas</v>
      </c>
      <c r="L19019" s="50" t="str">
        <f>VLOOKUP(K19019,'Base -Receita-Despesa'!$B:$AS,1,FALSE)</f>
        <v>Outras Saídas</v>
      </c>
    </row>
    <row r="19020" spans="1:12" x14ac:dyDescent="0.3">
      <c r="A19020" s="82" t="str">
        <f t="shared" si="594"/>
        <v>2020</v>
      </c>
      <c r="B19020" s="260" t="s">
        <v>2228</v>
      </c>
      <c r="C19020" s="261" t="s">
        <v>138</v>
      </c>
      <c r="D19020" s="74" t="str">
        <f t="shared" si="595"/>
        <v>jun/2020</v>
      </c>
      <c r="E19020" s="264">
        <v>43994</v>
      </c>
      <c r="F19020" s="282" t="s">
        <v>1261</v>
      </c>
      <c r="G19020" s="282" t="s">
        <v>2229</v>
      </c>
      <c r="H19020" s="265" t="s">
        <v>5661</v>
      </c>
      <c r="I19020" s="265" t="s">
        <v>135</v>
      </c>
      <c r="J19020" s="265">
        <v>-15.99</v>
      </c>
      <c r="K19020" s="83" t="str">
        <f>IFERROR(IFERROR(VLOOKUP(I19020,'DE-PARA'!B:D,3,0),VLOOKUP(I19020,'DE-PARA'!C:D,2,0)),"NÃO ENCONTRADO")</f>
        <v>Outras Saídas</v>
      </c>
      <c r="L19020" s="50" t="str">
        <f>VLOOKUP(K19020,'Base -Receita-Despesa'!$B:$AS,1,FALSE)</f>
        <v>Outras Saídas</v>
      </c>
    </row>
    <row r="19021" spans="1:12" x14ac:dyDescent="0.3">
      <c r="A19021" s="82" t="str">
        <f t="shared" si="594"/>
        <v>2020</v>
      </c>
      <c r="B19021" s="260" t="s">
        <v>2228</v>
      </c>
      <c r="C19021" s="261" t="s">
        <v>138</v>
      </c>
      <c r="D19021" s="74" t="str">
        <f t="shared" si="595"/>
        <v>jun/2020</v>
      </c>
      <c r="E19021" s="264">
        <v>43997</v>
      </c>
      <c r="F19021" s="282">
        <v>1207567</v>
      </c>
      <c r="G19021" s="282" t="s">
        <v>2229</v>
      </c>
      <c r="H19021" s="265" t="s">
        <v>5153</v>
      </c>
      <c r="I19021" s="265" t="s">
        <v>2182</v>
      </c>
      <c r="J19021" s="266">
        <v>-2568.6799999999998</v>
      </c>
      <c r="K19021" s="83" t="str">
        <f>IFERROR(IFERROR(VLOOKUP(I19021,'DE-PARA'!B:D,3,0),VLOOKUP(I19021,'DE-PARA'!C:D,2,0)),"NÃO ENCONTRADO")</f>
        <v>Materiais</v>
      </c>
      <c r="L19021" s="50" t="str">
        <f>VLOOKUP(K19021,'Base -Receita-Despesa'!$B:$AS,1,FALSE)</f>
        <v>Materiais</v>
      </c>
    </row>
    <row r="19022" spans="1:12" x14ac:dyDescent="0.3">
      <c r="A19022" s="82" t="str">
        <f t="shared" si="594"/>
        <v>2020</v>
      </c>
      <c r="B19022" s="260" t="s">
        <v>2228</v>
      </c>
      <c r="C19022" s="261" t="s">
        <v>138</v>
      </c>
      <c r="D19022" s="74" t="str">
        <f t="shared" si="595"/>
        <v>jun/2020</v>
      </c>
      <c r="E19022" s="264">
        <v>43997</v>
      </c>
      <c r="F19022" s="282">
        <v>385988</v>
      </c>
      <c r="G19022" s="282" t="s">
        <v>2229</v>
      </c>
      <c r="H19022" s="265" t="s">
        <v>4707</v>
      </c>
      <c r="I19022" s="265" t="s">
        <v>2188</v>
      </c>
      <c r="J19022" s="266">
        <v>-2303.88</v>
      </c>
      <c r="K19022" s="83" t="str">
        <f>IFERROR(IFERROR(VLOOKUP(I19022,'DE-PARA'!B:D,3,0),VLOOKUP(I19022,'DE-PARA'!C:D,2,0)),"NÃO ENCONTRADO")</f>
        <v>Materiais</v>
      </c>
      <c r="L19022" s="50" t="str">
        <f>VLOOKUP(K19022,'Base -Receita-Despesa'!$B:$AS,1,FALSE)</f>
        <v>Materiais</v>
      </c>
    </row>
    <row r="19023" spans="1:12" x14ac:dyDescent="0.3">
      <c r="A19023" s="82" t="str">
        <f t="shared" si="594"/>
        <v>2020</v>
      </c>
      <c r="B19023" s="260" t="s">
        <v>2228</v>
      </c>
      <c r="C19023" s="261" t="s">
        <v>138</v>
      </c>
      <c r="D19023" s="74" t="str">
        <f t="shared" si="595"/>
        <v>jun/2020</v>
      </c>
      <c r="E19023" s="264">
        <v>43997</v>
      </c>
      <c r="F19023" s="282">
        <v>916655</v>
      </c>
      <c r="G19023" s="282" t="s">
        <v>2238</v>
      </c>
      <c r="H19023" s="265" t="s">
        <v>2424</v>
      </c>
      <c r="I19023" s="265" t="s">
        <v>2181</v>
      </c>
      <c r="J19023" s="266">
        <v>-3124.5</v>
      </c>
      <c r="K19023" s="83" t="str">
        <f>IFERROR(IFERROR(VLOOKUP(I19023,'DE-PARA'!B:D,3,0),VLOOKUP(I19023,'DE-PARA'!C:D,2,0)),"NÃO ENCONTRADO")</f>
        <v>Materiais</v>
      </c>
      <c r="L19023" s="50" t="str">
        <f>VLOOKUP(K19023,'Base -Receita-Despesa'!$B:$AS,1,FALSE)</f>
        <v>Materiais</v>
      </c>
    </row>
    <row r="19024" spans="1:12" x14ac:dyDescent="0.3">
      <c r="A19024" s="82" t="str">
        <f t="shared" si="594"/>
        <v>2020</v>
      </c>
      <c r="B19024" s="260" t="s">
        <v>2228</v>
      </c>
      <c r="C19024" s="261" t="s">
        <v>138</v>
      </c>
      <c r="D19024" s="74" t="str">
        <f t="shared" si="595"/>
        <v>jun/2020</v>
      </c>
      <c r="E19024" s="264">
        <v>43997</v>
      </c>
      <c r="F19024" s="282">
        <v>305432</v>
      </c>
      <c r="G19024" s="282" t="s">
        <v>2229</v>
      </c>
      <c r="H19024" s="265" t="s">
        <v>222</v>
      </c>
      <c r="I19024" s="265" t="s">
        <v>2182</v>
      </c>
      <c r="J19024" s="266">
        <v>-2101.7600000000002</v>
      </c>
      <c r="K19024" s="83" t="str">
        <f>IFERROR(IFERROR(VLOOKUP(I19024,'DE-PARA'!B:D,3,0),VLOOKUP(I19024,'DE-PARA'!C:D,2,0)),"NÃO ENCONTRADO")</f>
        <v>Materiais</v>
      </c>
      <c r="L19024" s="50" t="str">
        <f>VLOOKUP(K19024,'Base -Receita-Despesa'!$B:$AS,1,FALSE)</f>
        <v>Materiais</v>
      </c>
    </row>
    <row r="19025" spans="1:12" x14ac:dyDescent="0.3">
      <c r="A19025" s="82" t="str">
        <f t="shared" si="594"/>
        <v>2020</v>
      </c>
      <c r="B19025" s="260" t="s">
        <v>2228</v>
      </c>
      <c r="C19025" s="261" t="s">
        <v>138</v>
      </c>
      <c r="D19025" s="74" t="str">
        <f t="shared" si="595"/>
        <v>jun/2020</v>
      </c>
      <c r="E19025" s="264">
        <v>43997</v>
      </c>
      <c r="F19025" s="282">
        <v>305428</v>
      </c>
      <c r="G19025" s="282" t="s">
        <v>2284</v>
      </c>
      <c r="H19025" s="265" t="s">
        <v>222</v>
      </c>
      <c r="I19025" s="265" t="s">
        <v>2181</v>
      </c>
      <c r="J19025" s="266">
        <v>-1844.86</v>
      </c>
      <c r="K19025" s="83" t="str">
        <f>IFERROR(IFERROR(VLOOKUP(I19025,'DE-PARA'!B:D,3,0),VLOOKUP(I19025,'DE-PARA'!C:D,2,0)),"NÃO ENCONTRADO")</f>
        <v>Materiais</v>
      </c>
      <c r="L19025" s="50" t="str">
        <f>VLOOKUP(K19025,'Base -Receita-Despesa'!$B:$AS,1,FALSE)</f>
        <v>Materiais</v>
      </c>
    </row>
    <row r="19026" spans="1:12" x14ac:dyDescent="0.3">
      <c r="A19026" s="82" t="str">
        <f t="shared" si="594"/>
        <v>2020</v>
      </c>
      <c r="B19026" s="260" t="s">
        <v>2228</v>
      </c>
      <c r="C19026" s="261" t="s">
        <v>138</v>
      </c>
      <c r="D19026" s="74" t="str">
        <f t="shared" si="595"/>
        <v>jun/2020</v>
      </c>
      <c r="E19026" s="264">
        <v>43997</v>
      </c>
      <c r="F19026" s="282" t="s">
        <v>5662</v>
      </c>
      <c r="G19026" s="282" t="s">
        <v>2229</v>
      </c>
      <c r="H19026" s="265" t="s">
        <v>5522</v>
      </c>
      <c r="I19026" s="265" t="s">
        <v>118</v>
      </c>
      <c r="J19026" s="266">
        <v>-5361.99</v>
      </c>
      <c r="K19026" s="83" t="str">
        <f>IFERROR(IFERROR(VLOOKUP(I19026,'DE-PARA'!B:D,3,0),VLOOKUP(I19026,'DE-PARA'!C:D,2,0)),"NÃO ENCONTRADO")</f>
        <v>Serviços</v>
      </c>
      <c r="L19026" s="50" t="str">
        <f>VLOOKUP(K19026,'Base -Receita-Despesa'!$B:$AS,1,FALSE)</f>
        <v>Serviços</v>
      </c>
    </row>
    <row r="19027" spans="1:12" x14ac:dyDescent="0.3">
      <c r="A19027" s="82" t="str">
        <f t="shared" si="594"/>
        <v>2020</v>
      </c>
      <c r="B19027" s="260" t="s">
        <v>2228</v>
      </c>
      <c r="C19027" s="261" t="s">
        <v>138</v>
      </c>
      <c r="D19027" s="74" t="str">
        <f t="shared" si="595"/>
        <v>jun/2020</v>
      </c>
      <c r="E19027" s="264">
        <v>43997</v>
      </c>
      <c r="F19027" s="282">
        <v>121015</v>
      </c>
      <c r="G19027" s="282" t="s">
        <v>2229</v>
      </c>
      <c r="H19027" s="265" t="s">
        <v>5140</v>
      </c>
      <c r="I19027" s="265" t="s">
        <v>2192</v>
      </c>
      <c r="J19027" s="266">
        <v>-5190.25</v>
      </c>
      <c r="K19027" s="83" t="str">
        <f>IFERROR(IFERROR(VLOOKUP(I19027,'DE-PARA'!B:D,3,0),VLOOKUP(I19027,'DE-PARA'!C:D,2,0)),"NÃO ENCONTRADO")</f>
        <v>Materiais</v>
      </c>
      <c r="L19027" s="50" t="str">
        <f>VLOOKUP(K19027,'Base -Receita-Despesa'!$B:$AS,1,FALSE)</f>
        <v>Materiais</v>
      </c>
    </row>
    <row r="19028" spans="1:12" x14ac:dyDescent="0.3">
      <c r="A19028" s="82" t="str">
        <f t="shared" si="594"/>
        <v>2020</v>
      </c>
      <c r="B19028" s="260" t="s">
        <v>2228</v>
      </c>
      <c r="C19028" s="261" t="s">
        <v>138</v>
      </c>
      <c r="D19028" s="74" t="str">
        <f t="shared" si="595"/>
        <v>jun/2020</v>
      </c>
      <c r="E19028" s="264">
        <v>43997</v>
      </c>
      <c r="F19028" s="282">
        <v>15</v>
      </c>
      <c r="G19028" s="282" t="s">
        <v>2229</v>
      </c>
      <c r="H19028" s="265" t="s">
        <v>5049</v>
      </c>
      <c r="I19028" s="265" t="s">
        <v>2176</v>
      </c>
      <c r="J19028" s="266">
        <v>-95282.15</v>
      </c>
      <c r="K19028" s="83" t="str">
        <f>IFERROR(IFERROR(VLOOKUP(I19028,'DE-PARA'!B:D,3,0),VLOOKUP(I19028,'DE-PARA'!C:D,2,0)),"NÃO ENCONTRADO")</f>
        <v>Pessoal</v>
      </c>
      <c r="L19028" s="50" t="str">
        <f>VLOOKUP(K19028,'Base -Receita-Despesa'!$B:$AS,1,FALSE)</f>
        <v>Pessoal</v>
      </c>
    </row>
    <row r="19029" spans="1:12" x14ac:dyDescent="0.3">
      <c r="A19029" s="82" t="str">
        <f t="shared" si="594"/>
        <v>2020</v>
      </c>
      <c r="B19029" s="260" t="s">
        <v>2228</v>
      </c>
      <c r="C19029" s="261" t="s">
        <v>138</v>
      </c>
      <c r="D19029" s="74" t="str">
        <f t="shared" si="595"/>
        <v>jun/2020</v>
      </c>
      <c r="E19029" s="264">
        <v>43997</v>
      </c>
      <c r="F19029" s="282" t="s">
        <v>437</v>
      </c>
      <c r="G19029" s="282" t="s">
        <v>2229</v>
      </c>
      <c r="H19029" s="265" t="s">
        <v>2362</v>
      </c>
      <c r="I19029" s="265" t="s">
        <v>439</v>
      </c>
      <c r="J19029" s="266">
        <v>-1045</v>
      </c>
      <c r="K19029" s="83" t="str">
        <f>IFERROR(IFERROR(VLOOKUP(I19029,'DE-PARA'!B:D,3,0),VLOOKUP(I19029,'DE-PARA'!C:D,2,0)),"NÃO ENCONTRADO")</f>
        <v>Aluguéis</v>
      </c>
      <c r="L19029" s="50" t="str">
        <f>VLOOKUP(K19029,'Base -Receita-Despesa'!$B:$AS,1,FALSE)</f>
        <v>Aluguéis</v>
      </c>
    </row>
    <row r="19030" spans="1:12" x14ac:dyDescent="0.3">
      <c r="A19030" s="82" t="str">
        <f t="shared" si="594"/>
        <v>2020</v>
      </c>
      <c r="B19030" s="260" t="s">
        <v>2228</v>
      </c>
      <c r="C19030" s="261" t="s">
        <v>138</v>
      </c>
      <c r="D19030" s="74" t="str">
        <f t="shared" si="595"/>
        <v>jun/2020</v>
      </c>
      <c r="E19030" s="264">
        <v>43997</v>
      </c>
      <c r="F19030" s="282" t="s">
        <v>1261</v>
      </c>
      <c r="G19030" s="282" t="s">
        <v>2229</v>
      </c>
      <c r="H19030" s="265" t="s">
        <v>879</v>
      </c>
      <c r="I19030" s="265" t="s">
        <v>135</v>
      </c>
      <c r="J19030" s="265">
        <v>-10</v>
      </c>
      <c r="K19030" s="83" t="str">
        <f>IFERROR(IFERROR(VLOOKUP(I19030,'DE-PARA'!B:D,3,0),VLOOKUP(I19030,'DE-PARA'!C:D,2,0)),"NÃO ENCONTRADO")</f>
        <v>Outras Saídas</v>
      </c>
      <c r="L19030" s="50" t="str">
        <f>VLOOKUP(K19030,'Base -Receita-Despesa'!$B:$AS,1,FALSE)</f>
        <v>Outras Saídas</v>
      </c>
    </row>
    <row r="19031" spans="1:12" x14ac:dyDescent="0.3">
      <c r="A19031" s="82" t="str">
        <f t="shared" si="594"/>
        <v>2020</v>
      </c>
      <c r="B19031" s="260" t="s">
        <v>2228</v>
      </c>
      <c r="C19031" s="261" t="s">
        <v>138</v>
      </c>
      <c r="D19031" s="74" t="str">
        <f t="shared" si="595"/>
        <v>jun/2020</v>
      </c>
      <c r="E19031" s="264">
        <v>43997</v>
      </c>
      <c r="F19031" s="282" t="s">
        <v>1261</v>
      </c>
      <c r="G19031" s="282" t="s">
        <v>2229</v>
      </c>
      <c r="H19031" s="265" t="s">
        <v>879</v>
      </c>
      <c r="I19031" s="265" t="s">
        <v>135</v>
      </c>
      <c r="J19031" s="265">
        <v>-10</v>
      </c>
      <c r="K19031" s="83" t="str">
        <f>IFERROR(IFERROR(VLOOKUP(I19031,'DE-PARA'!B:D,3,0),VLOOKUP(I19031,'DE-PARA'!C:D,2,0)),"NÃO ENCONTRADO")</f>
        <v>Outras Saídas</v>
      </c>
      <c r="L19031" s="50" t="str">
        <f>VLOOKUP(K19031,'Base -Receita-Despesa'!$B:$AS,1,FALSE)</f>
        <v>Outras Saídas</v>
      </c>
    </row>
    <row r="19032" spans="1:12" x14ac:dyDescent="0.3">
      <c r="A19032" s="82" t="str">
        <f t="shared" si="594"/>
        <v>2020</v>
      </c>
      <c r="B19032" s="260" t="s">
        <v>2228</v>
      </c>
      <c r="C19032" s="261" t="s">
        <v>138</v>
      </c>
      <c r="D19032" s="74" t="str">
        <f t="shared" si="595"/>
        <v>jun/2020</v>
      </c>
      <c r="E19032" s="264">
        <v>43997</v>
      </c>
      <c r="F19032" s="282" t="s">
        <v>1261</v>
      </c>
      <c r="G19032" s="282" t="s">
        <v>2229</v>
      </c>
      <c r="H19032" s="265" t="s">
        <v>5663</v>
      </c>
      <c r="I19032" s="265" t="s">
        <v>135</v>
      </c>
      <c r="J19032" s="265">
        <v>-24.75</v>
      </c>
      <c r="K19032" s="83" t="str">
        <f>IFERROR(IFERROR(VLOOKUP(I19032,'DE-PARA'!B:D,3,0),VLOOKUP(I19032,'DE-PARA'!C:D,2,0)),"NÃO ENCONTRADO")</f>
        <v>Outras Saídas</v>
      </c>
      <c r="L19032" s="50" t="str">
        <f>VLOOKUP(K19032,'Base -Receita-Despesa'!$B:$AS,1,FALSE)</f>
        <v>Outras Saídas</v>
      </c>
    </row>
    <row r="19033" spans="1:12" x14ac:dyDescent="0.3">
      <c r="A19033" s="82" t="str">
        <f t="shared" si="594"/>
        <v>2020</v>
      </c>
      <c r="B19033" s="260" t="s">
        <v>2228</v>
      </c>
      <c r="C19033" s="261" t="s">
        <v>138</v>
      </c>
      <c r="D19033" s="74" t="str">
        <f t="shared" si="595"/>
        <v>jun/2020</v>
      </c>
      <c r="E19033" s="264">
        <v>43998</v>
      </c>
      <c r="F19033" s="282" t="s">
        <v>3235</v>
      </c>
      <c r="G19033" s="282" t="s">
        <v>2229</v>
      </c>
      <c r="H19033" s="265" t="s">
        <v>5657</v>
      </c>
      <c r="I19033" s="265" t="s">
        <v>562</v>
      </c>
      <c r="J19033" s="265">
        <v>0.39</v>
      </c>
      <c r="K19033" s="83" t="str">
        <f>IFERROR(IFERROR(VLOOKUP(I19033,'DE-PARA'!B:D,3,0),VLOOKUP(I19033,'DE-PARA'!C:D,2,0)),"NÃO ENCONTRADO")</f>
        <v>Outras Saídas</v>
      </c>
      <c r="L19033" s="50" t="str">
        <f>VLOOKUP(K19033,'Base -Receita-Despesa'!$B:$AS,1,FALSE)</f>
        <v>Outras Saídas</v>
      </c>
    </row>
    <row r="19034" spans="1:12" x14ac:dyDescent="0.3">
      <c r="A19034" s="82" t="str">
        <f t="shared" si="594"/>
        <v>2020</v>
      </c>
      <c r="B19034" s="260" t="s">
        <v>2228</v>
      </c>
      <c r="C19034" s="261" t="s">
        <v>138</v>
      </c>
      <c r="D19034" s="74" t="str">
        <f t="shared" si="595"/>
        <v>jun/2020</v>
      </c>
      <c r="E19034" s="264">
        <v>43998</v>
      </c>
      <c r="F19034" s="282">
        <v>46771</v>
      </c>
      <c r="G19034" s="282" t="s">
        <v>2229</v>
      </c>
      <c r="H19034" s="265" t="s">
        <v>5664</v>
      </c>
      <c r="I19034" s="265" t="s">
        <v>540</v>
      </c>
      <c r="J19034" s="265">
        <v>-80</v>
      </c>
      <c r="K19034" s="83" t="str">
        <f>IFERROR(IFERROR(VLOOKUP(I19034,'DE-PARA'!B:D,3,0),VLOOKUP(I19034,'DE-PARA'!C:D,2,0)),"NÃO ENCONTRADO")</f>
        <v>Tributos, Taxas e Contribuições</v>
      </c>
      <c r="L19034" s="50" t="str">
        <f>VLOOKUP(K19034,'Base -Receita-Despesa'!$B:$AS,1,FALSE)</f>
        <v>Tributos, Taxas e Contribuições</v>
      </c>
    </row>
    <row r="19035" spans="1:12" x14ac:dyDescent="0.3">
      <c r="A19035" s="82" t="str">
        <f t="shared" si="594"/>
        <v>2020</v>
      </c>
      <c r="B19035" s="260" t="s">
        <v>2228</v>
      </c>
      <c r="C19035" s="261" t="s">
        <v>138</v>
      </c>
      <c r="D19035" s="74" t="str">
        <f t="shared" si="595"/>
        <v>jun/2020</v>
      </c>
      <c r="E19035" s="264">
        <v>43998</v>
      </c>
      <c r="F19035" s="282" t="s">
        <v>5601</v>
      </c>
      <c r="G19035" s="282" t="s">
        <v>2229</v>
      </c>
      <c r="H19035" s="265" t="s">
        <v>5657</v>
      </c>
      <c r="I19035" s="265" t="s">
        <v>194</v>
      </c>
      <c r="J19035" s="265">
        <v>-303.49</v>
      </c>
      <c r="K19035" s="83" t="str">
        <f>IFERROR(IFERROR(VLOOKUP(I19035,'DE-PARA'!B:D,3,0),VLOOKUP(I19035,'DE-PARA'!C:D,2,0)),"NÃO ENCONTRADO")</f>
        <v>Encargos sobre Folha de Pagamento</v>
      </c>
      <c r="L19035" s="50" t="str">
        <f>VLOOKUP(K19035,'Base -Receita-Despesa'!$B:$AS,1,FALSE)</f>
        <v>Encargos sobre Folha de Pagamento</v>
      </c>
    </row>
    <row r="19036" spans="1:12" x14ac:dyDescent="0.3">
      <c r="A19036" s="82" t="str">
        <f t="shared" si="594"/>
        <v>2020</v>
      </c>
      <c r="B19036" s="260" t="s">
        <v>2228</v>
      </c>
      <c r="C19036" s="261" t="s">
        <v>138</v>
      </c>
      <c r="D19036" s="74" t="str">
        <f t="shared" si="595"/>
        <v>jun/2020</v>
      </c>
      <c r="E19036" s="264">
        <v>43998</v>
      </c>
      <c r="F19036" s="282">
        <v>19772</v>
      </c>
      <c r="G19036" s="282" t="s">
        <v>2229</v>
      </c>
      <c r="H19036" s="265" t="s">
        <v>5152</v>
      </c>
      <c r="I19036" s="265" t="s">
        <v>2212</v>
      </c>
      <c r="J19036" s="266">
        <v>-21968.46</v>
      </c>
      <c r="K19036" s="83" t="str">
        <f>IFERROR(IFERROR(VLOOKUP(I19036,'DE-PARA'!B:D,3,0),VLOOKUP(I19036,'DE-PARA'!C:D,2,0)),"NÃO ENCONTRADO")</f>
        <v>Serviços</v>
      </c>
      <c r="L19036" s="50" t="str">
        <f>VLOOKUP(K19036,'Base -Receita-Despesa'!$B:$AS,1,FALSE)</f>
        <v>Serviços</v>
      </c>
    </row>
    <row r="19037" spans="1:12" x14ac:dyDescent="0.3">
      <c r="A19037" s="82" t="str">
        <f t="shared" si="594"/>
        <v>2020</v>
      </c>
      <c r="B19037" s="260" t="s">
        <v>2228</v>
      </c>
      <c r="C19037" s="261" t="s">
        <v>138</v>
      </c>
      <c r="D19037" s="74" t="str">
        <f t="shared" si="595"/>
        <v>jun/2020</v>
      </c>
      <c r="E19037" s="264">
        <v>43998</v>
      </c>
      <c r="F19037" s="282">
        <v>337</v>
      </c>
      <c r="G19037" s="282" t="s">
        <v>2229</v>
      </c>
      <c r="H19037" s="265" t="s">
        <v>2357</v>
      </c>
      <c r="I19037" s="265" t="s">
        <v>164</v>
      </c>
      <c r="J19037" s="266">
        <v>-6600</v>
      </c>
      <c r="K19037" s="83" t="str">
        <f>IFERROR(IFERROR(VLOOKUP(I19037,'DE-PARA'!B:D,3,0),VLOOKUP(I19037,'DE-PARA'!C:D,2,0)),"NÃO ENCONTRADO")</f>
        <v>Concessionárias (água, luz e telefone)</v>
      </c>
      <c r="L19037" s="50" t="str">
        <f>VLOOKUP(K19037,'Base -Receita-Despesa'!$B:$AS,1,FALSE)</f>
        <v>Concessionárias (água, luz e telefone)</v>
      </c>
    </row>
    <row r="19038" spans="1:12" x14ac:dyDescent="0.3">
      <c r="A19038" s="82" t="str">
        <f t="shared" si="594"/>
        <v>2020</v>
      </c>
      <c r="B19038" s="260" t="s">
        <v>2228</v>
      </c>
      <c r="C19038" s="261" t="s">
        <v>138</v>
      </c>
      <c r="D19038" s="74" t="str">
        <f t="shared" si="595"/>
        <v>jun/2020</v>
      </c>
      <c r="E19038" s="264">
        <v>43998</v>
      </c>
      <c r="F19038" s="282">
        <v>41736</v>
      </c>
      <c r="G19038" s="282" t="s">
        <v>2229</v>
      </c>
      <c r="H19038" s="265" t="s">
        <v>2231</v>
      </c>
      <c r="I19038" s="265" t="s">
        <v>2185</v>
      </c>
      <c r="J19038" s="265">
        <v>-975.61</v>
      </c>
      <c r="K19038" s="83" t="str">
        <f>IFERROR(IFERROR(VLOOKUP(I19038,'DE-PARA'!B:D,3,0),VLOOKUP(I19038,'DE-PARA'!C:D,2,0)),"NÃO ENCONTRADO")</f>
        <v>Materiais</v>
      </c>
      <c r="L19038" s="50" t="str">
        <f>VLOOKUP(K19038,'Base -Receita-Despesa'!$B:$AS,1,FALSE)</f>
        <v>Materiais</v>
      </c>
    </row>
    <row r="19039" spans="1:12" x14ac:dyDescent="0.3">
      <c r="A19039" s="82" t="str">
        <f t="shared" si="594"/>
        <v>2020</v>
      </c>
      <c r="B19039" s="260" t="s">
        <v>2228</v>
      </c>
      <c r="C19039" s="261" t="s">
        <v>138</v>
      </c>
      <c r="D19039" s="74" t="str">
        <f t="shared" si="595"/>
        <v>jun/2020</v>
      </c>
      <c r="E19039" s="264">
        <v>43998</v>
      </c>
      <c r="F19039" s="282">
        <v>837</v>
      </c>
      <c r="G19039" s="282" t="s">
        <v>2229</v>
      </c>
      <c r="H19039" s="265" t="s">
        <v>5165</v>
      </c>
      <c r="I19039" s="265" t="s">
        <v>215</v>
      </c>
      <c r="J19039" s="266">
        <v>-4340.5600000000004</v>
      </c>
      <c r="K19039" s="83" t="str">
        <f>IFERROR(IFERROR(VLOOKUP(I19039,'DE-PARA'!B:D,3,0),VLOOKUP(I19039,'DE-PARA'!C:D,2,0)),"NÃO ENCONTRADO")</f>
        <v>Serviços</v>
      </c>
      <c r="L19039" s="50" t="str">
        <f>VLOOKUP(K19039,'Base -Receita-Despesa'!$B:$AS,1,FALSE)</f>
        <v>Serviços</v>
      </c>
    </row>
    <row r="19040" spans="1:12" x14ac:dyDescent="0.3">
      <c r="A19040" s="82" t="str">
        <f t="shared" si="594"/>
        <v>2020</v>
      </c>
      <c r="B19040" s="260" t="s">
        <v>2228</v>
      </c>
      <c r="C19040" s="261" t="s">
        <v>138</v>
      </c>
      <c r="D19040" s="74" t="str">
        <f t="shared" si="595"/>
        <v>jun/2020</v>
      </c>
      <c r="E19040" s="264">
        <v>43998</v>
      </c>
      <c r="F19040" s="282">
        <v>359</v>
      </c>
      <c r="G19040" s="282" t="s">
        <v>2229</v>
      </c>
      <c r="H19040" s="265" t="s">
        <v>4736</v>
      </c>
      <c r="I19040" s="265" t="s">
        <v>188</v>
      </c>
      <c r="J19040" s="266">
        <v>-33751.879999999997</v>
      </c>
      <c r="K19040" s="83" t="str">
        <f>IFERROR(IFERROR(VLOOKUP(I19040,'DE-PARA'!B:D,3,0),VLOOKUP(I19040,'DE-PARA'!C:D,2,0)),"NÃO ENCONTRADO")</f>
        <v>Serviços</v>
      </c>
      <c r="L19040" s="50" t="str">
        <f>VLOOKUP(K19040,'Base -Receita-Despesa'!$B:$AS,1,FALSE)</f>
        <v>Serviços</v>
      </c>
    </row>
    <row r="19041" spans="1:12" x14ac:dyDescent="0.3">
      <c r="A19041" s="82" t="str">
        <f t="shared" si="594"/>
        <v>2020</v>
      </c>
      <c r="B19041" s="260" t="s">
        <v>2228</v>
      </c>
      <c r="C19041" s="261" t="s">
        <v>138</v>
      </c>
      <c r="D19041" s="74" t="str">
        <f t="shared" si="595"/>
        <v>jun/2020</v>
      </c>
      <c r="E19041" s="264">
        <v>43998</v>
      </c>
      <c r="F19041" s="282">
        <v>1423</v>
      </c>
      <c r="G19041" s="282" t="s">
        <v>2229</v>
      </c>
      <c r="H19041" s="265" t="s">
        <v>5265</v>
      </c>
      <c r="I19041" s="265" t="s">
        <v>526</v>
      </c>
      <c r="J19041" s="266">
        <v>-22000</v>
      </c>
      <c r="K19041" s="83" t="str">
        <f>IFERROR(IFERROR(VLOOKUP(I19041,'DE-PARA'!B:D,3,0),VLOOKUP(I19041,'DE-PARA'!C:D,2,0)),"NÃO ENCONTRADO")</f>
        <v>Serviços</v>
      </c>
      <c r="L19041" s="50" t="str">
        <f>VLOOKUP(K19041,'Base -Receita-Despesa'!$B:$AS,1,FALSE)</f>
        <v>Serviços</v>
      </c>
    </row>
    <row r="19042" spans="1:12" x14ac:dyDescent="0.3">
      <c r="A19042" s="82" t="str">
        <f t="shared" si="594"/>
        <v>2020</v>
      </c>
      <c r="B19042" s="260" t="s">
        <v>2228</v>
      </c>
      <c r="C19042" s="261" t="s">
        <v>138</v>
      </c>
      <c r="D19042" s="74" t="str">
        <f t="shared" si="595"/>
        <v>jun/2020</v>
      </c>
      <c r="E19042" s="264">
        <v>43998</v>
      </c>
      <c r="F19042" s="282">
        <v>125</v>
      </c>
      <c r="G19042" s="282" t="s">
        <v>2229</v>
      </c>
      <c r="H19042" s="265" t="s">
        <v>5154</v>
      </c>
      <c r="I19042" s="265" t="s">
        <v>145</v>
      </c>
      <c r="J19042" s="266">
        <v>-27466.5</v>
      </c>
      <c r="K19042" s="83" t="str">
        <f>IFERROR(IFERROR(VLOOKUP(I19042,'DE-PARA'!B:D,3,0),VLOOKUP(I19042,'DE-PARA'!C:D,2,0)),"NÃO ENCONTRADO")</f>
        <v>Serviços</v>
      </c>
      <c r="L19042" s="50" t="str">
        <f>VLOOKUP(K19042,'Base -Receita-Despesa'!$B:$AS,1,FALSE)</f>
        <v>Serviços</v>
      </c>
    </row>
    <row r="19043" spans="1:12" x14ac:dyDescent="0.3">
      <c r="A19043" s="82" t="str">
        <f t="shared" si="594"/>
        <v>2020</v>
      </c>
      <c r="B19043" s="260" t="s">
        <v>2228</v>
      </c>
      <c r="C19043" s="261" t="s">
        <v>138</v>
      </c>
      <c r="D19043" s="74" t="str">
        <f t="shared" si="595"/>
        <v>jun/2020</v>
      </c>
      <c r="E19043" s="264">
        <v>43998</v>
      </c>
      <c r="F19043" s="282">
        <v>65</v>
      </c>
      <c r="G19043" s="282" t="s">
        <v>2229</v>
      </c>
      <c r="H19043" s="265" t="s">
        <v>5522</v>
      </c>
      <c r="I19043" s="265" t="s">
        <v>118</v>
      </c>
      <c r="J19043" s="266">
        <v>-113873.41</v>
      </c>
      <c r="K19043" s="83" t="str">
        <f>IFERROR(IFERROR(VLOOKUP(I19043,'DE-PARA'!B:D,3,0),VLOOKUP(I19043,'DE-PARA'!C:D,2,0)),"NÃO ENCONTRADO")</f>
        <v>Serviços</v>
      </c>
      <c r="L19043" s="50" t="str">
        <f>VLOOKUP(K19043,'Base -Receita-Despesa'!$B:$AS,1,FALSE)</f>
        <v>Serviços</v>
      </c>
    </row>
    <row r="19044" spans="1:12" x14ac:dyDescent="0.3">
      <c r="A19044" s="82" t="str">
        <f t="shared" si="594"/>
        <v>2020</v>
      </c>
      <c r="B19044" s="260" t="s">
        <v>2228</v>
      </c>
      <c r="C19044" s="261" t="s">
        <v>138</v>
      </c>
      <c r="D19044" s="74" t="str">
        <f t="shared" si="595"/>
        <v>jun/2020</v>
      </c>
      <c r="E19044" s="264">
        <v>43998</v>
      </c>
      <c r="F19044" s="282">
        <v>889</v>
      </c>
      <c r="G19044" s="282" t="s">
        <v>2229</v>
      </c>
      <c r="H19044" s="265" t="s">
        <v>4393</v>
      </c>
      <c r="I19044" s="265" t="s">
        <v>116</v>
      </c>
      <c r="J19044" s="266">
        <v>-18161.900000000001</v>
      </c>
      <c r="K19044" s="83" t="str">
        <f>IFERROR(IFERROR(VLOOKUP(I19044,'DE-PARA'!B:D,3,0),VLOOKUP(I19044,'DE-PARA'!C:D,2,0)),"NÃO ENCONTRADO")</f>
        <v>Serviços</v>
      </c>
      <c r="L19044" s="50" t="str">
        <f>VLOOKUP(K19044,'Base -Receita-Despesa'!$B:$AS,1,FALSE)</f>
        <v>Serviços</v>
      </c>
    </row>
    <row r="19045" spans="1:12" x14ac:dyDescent="0.3">
      <c r="A19045" s="82" t="str">
        <f t="shared" si="594"/>
        <v>2020</v>
      </c>
      <c r="B19045" s="260" t="s">
        <v>2228</v>
      </c>
      <c r="C19045" s="261" t="s">
        <v>138</v>
      </c>
      <c r="D19045" s="74" t="str">
        <f t="shared" si="595"/>
        <v>jun/2020</v>
      </c>
      <c r="E19045" s="264">
        <v>43998</v>
      </c>
      <c r="F19045" s="282" t="s">
        <v>1261</v>
      </c>
      <c r="G19045" s="282" t="s">
        <v>2229</v>
      </c>
      <c r="H19045" s="265" t="s">
        <v>879</v>
      </c>
      <c r="I19045" s="265" t="s">
        <v>135</v>
      </c>
      <c r="J19045" s="265">
        <v>-10</v>
      </c>
      <c r="K19045" s="83" t="str">
        <f>IFERROR(IFERROR(VLOOKUP(I19045,'DE-PARA'!B:D,3,0),VLOOKUP(I19045,'DE-PARA'!C:D,2,0)),"NÃO ENCONTRADO")</f>
        <v>Outras Saídas</v>
      </c>
      <c r="L19045" s="50" t="str">
        <f>VLOOKUP(K19045,'Base -Receita-Despesa'!$B:$AS,1,FALSE)</f>
        <v>Outras Saídas</v>
      </c>
    </row>
    <row r="19046" spans="1:12" x14ac:dyDescent="0.3">
      <c r="A19046" s="82" t="str">
        <f t="shared" si="594"/>
        <v>2020</v>
      </c>
      <c r="B19046" s="260" t="s">
        <v>2228</v>
      </c>
      <c r="C19046" s="261" t="s">
        <v>138</v>
      </c>
      <c r="D19046" s="74" t="str">
        <f t="shared" si="595"/>
        <v>jun/2020</v>
      </c>
      <c r="E19046" s="264">
        <v>43998</v>
      </c>
      <c r="F19046" s="282" t="s">
        <v>1261</v>
      </c>
      <c r="G19046" s="282" t="s">
        <v>2229</v>
      </c>
      <c r="H19046" s="265" t="s">
        <v>879</v>
      </c>
      <c r="I19046" s="265" t="s">
        <v>135</v>
      </c>
      <c r="J19046" s="265">
        <v>-10</v>
      </c>
      <c r="K19046" s="83" t="str">
        <f>IFERROR(IFERROR(VLOOKUP(I19046,'DE-PARA'!B:D,3,0),VLOOKUP(I19046,'DE-PARA'!C:D,2,0)),"NÃO ENCONTRADO")</f>
        <v>Outras Saídas</v>
      </c>
      <c r="L19046" s="50" t="str">
        <f>VLOOKUP(K19046,'Base -Receita-Despesa'!$B:$AS,1,FALSE)</f>
        <v>Outras Saídas</v>
      </c>
    </row>
    <row r="19047" spans="1:12" x14ac:dyDescent="0.3">
      <c r="A19047" s="82" t="str">
        <f t="shared" si="594"/>
        <v>2020</v>
      </c>
      <c r="B19047" s="260" t="s">
        <v>2228</v>
      </c>
      <c r="C19047" s="261" t="s">
        <v>138</v>
      </c>
      <c r="D19047" s="74" t="str">
        <f t="shared" si="595"/>
        <v>jun/2020</v>
      </c>
      <c r="E19047" s="264">
        <v>43998</v>
      </c>
      <c r="F19047" s="282" t="s">
        <v>1261</v>
      </c>
      <c r="G19047" s="282" t="s">
        <v>2229</v>
      </c>
      <c r="H19047" s="265" t="s">
        <v>879</v>
      </c>
      <c r="I19047" s="265" t="s">
        <v>135</v>
      </c>
      <c r="J19047" s="265">
        <v>-10</v>
      </c>
      <c r="K19047" s="83" t="str">
        <f>IFERROR(IFERROR(VLOOKUP(I19047,'DE-PARA'!B:D,3,0),VLOOKUP(I19047,'DE-PARA'!C:D,2,0)),"NÃO ENCONTRADO")</f>
        <v>Outras Saídas</v>
      </c>
      <c r="L19047" s="50" t="str">
        <f>VLOOKUP(K19047,'Base -Receita-Despesa'!$B:$AS,1,FALSE)</f>
        <v>Outras Saídas</v>
      </c>
    </row>
    <row r="19048" spans="1:12" x14ac:dyDescent="0.3">
      <c r="A19048" s="82" t="str">
        <f t="shared" si="594"/>
        <v>2020</v>
      </c>
      <c r="B19048" s="260" t="s">
        <v>2228</v>
      </c>
      <c r="C19048" s="261" t="s">
        <v>138</v>
      </c>
      <c r="D19048" s="74" t="str">
        <f t="shared" si="595"/>
        <v>jun/2020</v>
      </c>
      <c r="E19048" s="264">
        <v>43998</v>
      </c>
      <c r="F19048" s="282" t="s">
        <v>1261</v>
      </c>
      <c r="G19048" s="282" t="s">
        <v>2229</v>
      </c>
      <c r="H19048" s="265" t="s">
        <v>879</v>
      </c>
      <c r="I19048" s="265" t="s">
        <v>135</v>
      </c>
      <c r="J19048" s="265">
        <v>-10</v>
      </c>
      <c r="K19048" s="83" t="str">
        <f>IFERROR(IFERROR(VLOOKUP(I19048,'DE-PARA'!B:D,3,0),VLOOKUP(I19048,'DE-PARA'!C:D,2,0)),"NÃO ENCONTRADO")</f>
        <v>Outras Saídas</v>
      </c>
      <c r="L19048" s="50" t="str">
        <f>VLOOKUP(K19048,'Base -Receita-Despesa'!$B:$AS,1,FALSE)</f>
        <v>Outras Saídas</v>
      </c>
    </row>
    <row r="19049" spans="1:12" x14ac:dyDescent="0.3">
      <c r="A19049" s="82" t="str">
        <f t="shared" si="594"/>
        <v>2020</v>
      </c>
      <c r="B19049" s="260" t="s">
        <v>2228</v>
      </c>
      <c r="C19049" s="261" t="s">
        <v>138</v>
      </c>
      <c r="D19049" s="74" t="str">
        <f t="shared" si="595"/>
        <v>jun/2020</v>
      </c>
      <c r="E19049" s="264">
        <v>43998</v>
      </c>
      <c r="F19049" s="282" t="s">
        <v>1261</v>
      </c>
      <c r="G19049" s="282" t="s">
        <v>2229</v>
      </c>
      <c r="H19049" s="265" t="s">
        <v>879</v>
      </c>
      <c r="I19049" s="265" t="s">
        <v>135</v>
      </c>
      <c r="J19049" s="265">
        <v>-10</v>
      </c>
      <c r="K19049" s="83" t="str">
        <f>IFERROR(IFERROR(VLOOKUP(I19049,'DE-PARA'!B:D,3,0),VLOOKUP(I19049,'DE-PARA'!C:D,2,0)),"NÃO ENCONTRADO")</f>
        <v>Outras Saídas</v>
      </c>
      <c r="L19049" s="50" t="str">
        <f>VLOOKUP(K19049,'Base -Receita-Despesa'!$B:$AS,1,FALSE)</f>
        <v>Outras Saídas</v>
      </c>
    </row>
    <row r="19050" spans="1:12" x14ac:dyDescent="0.3">
      <c r="A19050" s="82" t="str">
        <f t="shared" ref="A19050:A19113" si="596">IF(K19050="NÃO ENCONTRADO",0,RIGHT(D19050,4))</f>
        <v>2020</v>
      </c>
      <c r="B19050" s="260" t="s">
        <v>2228</v>
      </c>
      <c r="C19050" s="261" t="s">
        <v>138</v>
      </c>
      <c r="D19050" s="74" t="str">
        <f t="shared" si="595"/>
        <v>jun/2020</v>
      </c>
      <c r="E19050" s="264">
        <v>43998</v>
      </c>
      <c r="F19050" s="282" t="s">
        <v>1261</v>
      </c>
      <c r="G19050" s="282" t="s">
        <v>2229</v>
      </c>
      <c r="H19050" s="265" t="s">
        <v>879</v>
      </c>
      <c r="I19050" s="265" t="s">
        <v>135</v>
      </c>
      <c r="J19050" s="265">
        <v>-10</v>
      </c>
      <c r="K19050" s="83" t="str">
        <f>IFERROR(IFERROR(VLOOKUP(I19050,'DE-PARA'!B:D,3,0),VLOOKUP(I19050,'DE-PARA'!C:D,2,0)),"NÃO ENCONTRADO")</f>
        <v>Outras Saídas</v>
      </c>
      <c r="L19050" s="50" t="str">
        <f>VLOOKUP(K19050,'Base -Receita-Despesa'!$B:$AS,1,FALSE)</f>
        <v>Outras Saídas</v>
      </c>
    </row>
    <row r="19051" spans="1:12" x14ac:dyDescent="0.3">
      <c r="A19051" s="82" t="str">
        <f t="shared" si="596"/>
        <v>2020</v>
      </c>
      <c r="B19051" s="260" t="s">
        <v>2228</v>
      </c>
      <c r="C19051" s="261" t="s">
        <v>138</v>
      </c>
      <c r="D19051" s="74" t="str">
        <f t="shared" si="595"/>
        <v>jun/2020</v>
      </c>
      <c r="E19051" s="264">
        <v>43998</v>
      </c>
      <c r="F19051" s="282" t="s">
        <v>1261</v>
      </c>
      <c r="G19051" s="282" t="s">
        <v>2229</v>
      </c>
      <c r="H19051" s="265" t="s">
        <v>879</v>
      </c>
      <c r="I19051" s="265" t="s">
        <v>135</v>
      </c>
      <c r="J19051" s="265">
        <v>-10</v>
      </c>
      <c r="K19051" s="83" t="str">
        <f>IFERROR(IFERROR(VLOOKUP(I19051,'DE-PARA'!B:D,3,0),VLOOKUP(I19051,'DE-PARA'!C:D,2,0)),"NÃO ENCONTRADO")</f>
        <v>Outras Saídas</v>
      </c>
      <c r="L19051" s="50" t="str">
        <f>VLOOKUP(K19051,'Base -Receita-Despesa'!$B:$AS,1,FALSE)</f>
        <v>Outras Saídas</v>
      </c>
    </row>
    <row r="19052" spans="1:12" x14ac:dyDescent="0.3">
      <c r="A19052" s="82" t="str">
        <f t="shared" si="596"/>
        <v>2020</v>
      </c>
      <c r="B19052" s="260" t="s">
        <v>2228</v>
      </c>
      <c r="C19052" s="261" t="s">
        <v>138</v>
      </c>
      <c r="D19052" s="74" t="str">
        <f t="shared" si="595"/>
        <v>jun/2020</v>
      </c>
      <c r="E19052" s="264">
        <v>43998</v>
      </c>
      <c r="F19052" s="282" t="s">
        <v>1261</v>
      </c>
      <c r="G19052" s="282" t="s">
        <v>2229</v>
      </c>
      <c r="H19052" s="265" t="s">
        <v>879</v>
      </c>
      <c r="I19052" s="265" t="s">
        <v>135</v>
      </c>
      <c r="J19052" s="265">
        <v>-10</v>
      </c>
      <c r="K19052" s="83" t="str">
        <f>IFERROR(IFERROR(VLOOKUP(I19052,'DE-PARA'!B:D,3,0),VLOOKUP(I19052,'DE-PARA'!C:D,2,0)),"NÃO ENCONTRADO")</f>
        <v>Outras Saídas</v>
      </c>
      <c r="L19052" s="50" t="str">
        <f>VLOOKUP(K19052,'Base -Receita-Despesa'!$B:$AS,1,FALSE)</f>
        <v>Outras Saídas</v>
      </c>
    </row>
    <row r="19053" spans="1:12" x14ac:dyDescent="0.3">
      <c r="A19053" s="82" t="str">
        <f t="shared" si="596"/>
        <v>2020</v>
      </c>
      <c r="B19053" s="260" t="s">
        <v>2228</v>
      </c>
      <c r="C19053" s="261" t="s">
        <v>138</v>
      </c>
      <c r="D19053" s="74" t="str">
        <f t="shared" si="595"/>
        <v>jun/2020</v>
      </c>
      <c r="E19053" s="264">
        <v>43998</v>
      </c>
      <c r="F19053" s="282" t="s">
        <v>1070</v>
      </c>
      <c r="G19053" s="282" t="s">
        <v>2229</v>
      </c>
      <c r="H19053" s="265" t="s">
        <v>1071</v>
      </c>
      <c r="I19053" s="265" t="s">
        <v>2237</v>
      </c>
      <c r="J19053" s="266">
        <v>87572.42</v>
      </c>
      <c r="K19053" s="83" t="str">
        <f>IFERROR(IFERROR(VLOOKUP(I19053,'DE-PARA'!B:D,3,0),VLOOKUP(I19053,'DE-PARA'!C:D,2,0)),"NÃO ENCONTRADO")</f>
        <v>Entrada Conta Aplicação (+)</v>
      </c>
      <c r="L19053" s="50" t="str">
        <f>VLOOKUP(K19053,'Base -Receita-Despesa'!$B:$AS,1,FALSE)</f>
        <v>ENTRADA CONTA APLICAÇÃO (+)</v>
      </c>
    </row>
    <row r="19054" spans="1:12" x14ac:dyDescent="0.3">
      <c r="A19054" s="82" t="str">
        <f t="shared" si="596"/>
        <v>2020</v>
      </c>
      <c r="B19054" s="260" t="s">
        <v>2228</v>
      </c>
      <c r="C19054" s="261" t="s">
        <v>138</v>
      </c>
      <c r="D19054" s="74" t="str">
        <f t="shared" si="595"/>
        <v>jun/2020</v>
      </c>
      <c r="E19054" s="264">
        <v>43999</v>
      </c>
      <c r="F19054" s="282">
        <v>4342</v>
      </c>
      <c r="G19054" s="282" t="s">
        <v>2229</v>
      </c>
      <c r="H19054" s="265" t="s">
        <v>2231</v>
      </c>
      <c r="I19054" s="265" t="s">
        <v>2185</v>
      </c>
      <c r="J19054" s="265">
        <v>-592.89</v>
      </c>
      <c r="K19054" s="83" t="str">
        <f>IFERROR(IFERROR(VLOOKUP(I19054,'DE-PARA'!B:D,3,0),VLOOKUP(I19054,'DE-PARA'!C:D,2,0)),"NÃO ENCONTRADO")</f>
        <v>Materiais</v>
      </c>
      <c r="L19054" s="50" t="str">
        <f>VLOOKUP(K19054,'Base -Receita-Despesa'!$B:$AS,1,FALSE)</f>
        <v>Materiais</v>
      </c>
    </row>
    <row r="19055" spans="1:12" x14ac:dyDescent="0.3">
      <c r="A19055" s="82" t="str">
        <f t="shared" si="596"/>
        <v>2020</v>
      </c>
      <c r="B19055" s="260" t="s">
        <v>2228</v>
      </c>
      <c r="C19055" s="261" t="s">
        <v>138</v>
      </c>
      <c r="D19055" s="74" t="str">
        <f t="shared" si="595"/>
        <v>jun/2020</v>
      </c>
      <c r="E19055" s="264">
        <v>43999</v>
      </c>
      <c r="F19055" s="282">
        <v>380821202</v>
      </c>
      <c r="G19055" s="282" t="s">
        <v>2229</v>
      </c>
      <c r="H19055" s="265" t="s">
        <v>2470</v>
      </c>
      <c r="I19055" s="265" t="s">
        <v>151</v>
      </c>
      <c r="J19055" s="266">
        <v>-1174.74</v>
      </c>
      <c r="K19055" s="83" t="str">
        <f>IFERROR(IFERROR(VLOOKUP(I19055,'DE-PARA'!B:D,3,0),VLOOKUP(I19055,'DE-PARA'!C:D,2,0)),"NÃO ENCONTRADO")</f>
        <v>Concessionárias (água, luz e telefone)</v>
      </c>
      <c r="L19055" s="50" t="str">
        <f>VLOOKUP(K19055,'Base -Receita-Despesa'!$B:$AS,1,FALSE)</f>
        <v>Concessionárias (água, luz e telefone)</v>
      </c>
    </row>
    <row r="19056" spans="1:12" x14ac:dyDescent="0.3">
      <c r="A19056" s="82" t="str">
        <f t="shared" si="596"/>
        <v>2020</v>
      </c>
      <c r="B19056" s="260" t="s">
        <v>2228</v>
      </c>
      <c r="C19056" s="261" t="s">
        <v>138</v>
      </c>
      <c r="D19056" s="74" t="str">
        <f t="shared" si="595"/>
        <v>jun/2020</v>
      </c>
      <c r="E19056" s="264">
        <v>43999</v>
      </c>
      <c r="F19056" s="282">
        <v>502</v>
      </c>
      <c r="G19056" s="282" t="s">
        <v>2229</v>
      </c>
      <c r="H19056" s="265" t="s">
        <v>3447</v>
      </c>
      <c r="I19056" s="265" t="s">
        <v>2202</v>
      </c>
      <c r="J19056" s="266">
        <v>-2455.3000000000002</v>
      </c>
      <c r="K19056" s="83" t="str">
        <f>IFERROR(IFERROR(VLOOKUP(I19056,'DE-PARA'!B:D,3,0),VLOOKUP(I19056,'DE-PARA'!C:D,2,0)),"NÃO ENCONTRADO")</f>
        <v>Serviços</v>
      </c>
      <c r="L19056" s="50" t="str">
        <f>VLOOKUP(K19056,'Base -Receita-Despesa'!$B:$AS,1,FALSE)</f>
        <v>Serviços</v>
      </c>
    </row>
    <row r="19057" spans="1:12" x14ac:dyDescent="0.3">
      <c r="A19057" s="82" t="str">
        <f t="shared" si="596"/>
        <v>2020</v>
      </c>
      <c r="B19057" s="260" t="s">
        <v>2228</v>
      </c>
      <c r="C19057" s="261" t="s">
        <v>138</v>
      </c>
      <c r="D19057" s="74" t="str">
        <f t="shared" si="595"/>
        <v>jun/2020</v>
      </c>
      <c r="E19057" s="264">
        <v>43999</v>
      </c>
      <c r="F19057" s="282" t="s">
        <v>5608</v>
      </c>
      <c r="G19057" s="282" t="s">
        <v>2229</v>
      </c>
      <c r="H19057" s="265" t="s">
        <v>5388</v>
      </c>
      <c r="I19057" s="265" t="s">
        <v>141</v>
      </c>
      <c r="J19057" s="265">
        <v>-337.8</v>
      </c>
      <c r="K19057" s="83" t="str">
        <f>IFERROR(IFERROR(VLOOKUP(I19057,'DE-PARA'!B:D,3,0),VLOOKUP(I19057,'DE-PARA'!C:D,2,0)),"NÃO ENCONTRADO")</f>
        <v>Pessoal</v>
      </c>
      <c r="L19057" s="50" t="str">
        <f>VLOOKUP(K19057,'Base -Receita-Despesa'!$B:$AS,1,FALSE)</f>
        <v>Pessoal</v>
      </c>
    </row>
    <row r="19058" spans="1:12" x14ac:dyDescent="0.3">
      <c r="A19058" s="82" t="str">
        <f t="shared" si="596"/>
        <v>2020</v>
      </c>
      <c r="B19058" s="260" t="s">
        <v>2228</v>
      </c>
      <c r="C19058" s="261" t="s">
        <v>138</v>
      </c>
      <c r="D19058" s="74" t="str">
        <f t="shared" si="595"/>
        <v>jun/2020</v>
      </c>
      <c r="E19058" s="264">
        <v>43999</v>
      </c>
      <c r="F19058" s="282" t="s">
        <v>5608</v>
      </c>
      <c r="G19058" s="282" t="s">
        <v>2229</v>
      </c>
      <c r="H19058" s="265" t="s">
        <v>5129</v>
      </c>
      <c r="I19058" s="265" t="s">
        <v>141</v>
      </c>
      <c r="J19058" s="265">
        <v>-586.5</v>
      </c>
      <c r="K19058" s="83" t="str">
        <f>IFERROR(IFERROR(VLOOKUP(I19058,'DE-PARA'!B:D,3,0),VLOOKUP(I19058,'DE-PARA'!C:D,2,0)),"NÃO ENCONTRADO")</f>
        <v>Pessoal</v>
      </c>
      <c r="L19058" s="50" t="str">
        <f>VLOOKUP(K19058,'Base -Receita-Despesa'!$B:$AS,1,FALSE)</f>
        <v>Pessoal</v>
      </c>
    </row>
    <row r="19059" spans="1:12" x14ac:dyDescent="0.3">
      <c r="A19059" s="82" t="str">
        <f t="shared" si="596"/>
        <v>2020</v>
      </c>
      <c r="B19059" s="260" t="s">
        <v>2228</v>
      </c>
      <c r="C19059" s="261" t="s">
        <v>138</v>
      </c>
      <c r="D19059" s="74" t="str">
        <f t="shared" si="595"/>
        <v>jun/2020</v>
      </c>
      <c r="E19059" s="264">
        <v>43999</v>
      </c>
      <c r="F19059" s="282" t="s">
        <v>5608</v>
      </c>
      <c r="G19059" s="282" t="s">
        <v>2229</v>
      </c>
      <c r="H19059" s="265" t="s">
        <v>542</v>
      </c>
      <c r="I19059" s="265" t="s">
        <v>141</v>
      </c>
      <c r="J19059" s="266">
        <v>-1413.75</v>
      </c>
      <c r="K19059" s="83" t="str">
        <f>IFERROR(IFERROR(VLOOKUP(I19059,'DE-PARA'!B:D,3,0),VLOOKUP(I19059,'DE-PARA'!C:D,2,0)),"NÃO ENCONTRADO")</f>
        <v>Pessoal</v>
      </c>
      <c r="L19059" s="50" t="str">
        <f>VLOOKUP(K19059,'Base -Receita-Despesa'!$B:$AS,1,FALSE)</f>
        <v>Pessoal</v>
      </c>
    </row>
    <row r="19060" spans="1:12" x14ac:dyDescent="0.3">
      <c r="A19060" s="82" t="str">
        <f t="shared" si="596"/>
        <v>2020</v>
      </c>
      <c r="B19060" s="260" t="s">
        <v>2228</v>
      </c>
      <c r="C19060" s="261" t="s">
        <v>138</v>
      </c>
      <c r="D19060" s="74" t="str">
        <f t="shared" si="595"/>
        <v>jun/2020</v>
      </c>
      <c r="E19060" s="264">
        <v>43999</v>
      </c>
      <c r="F19060" s="282" t="s">
        <v>5608</v>
      </c>
      <c r="G19060" s="282" t="s">
        <v>2229</v>
      </c>
      <c r="H19060" s="265" t="s">
        <v>4614</v>
      </c>
      <c r="I19060" s="265" t="s">
        <v>141</v>
      </c>
      <c r="J19060" s="265">
        <v>-512.92999999999995</v>
      </c>
      <c r="K19060" s="83" t="str">
        <f>IFERROR(IFERROR(VLOOKUP(I19060,'DE-PARA'!B:D,3,0),VLOOKUP(I19060,'DE-PARA'!C:D,2,0)),"NÃO ENCONTRADO")</f>
        <v>Pessoal</v>
      </c>
      <c r="L19060" s="50" t="str">
        <f>VLOOKUP(K19060,'Base -Receita-Despesa'!$B:$AS,1,FALSE)</f>
        <v>Pessoal</v>
      </c>
    </row>
    <row r="19061" spans="1:12" x14ac:dyDescent="0.3">
      <c r="A19061" s="82" t="str">
        <f t="shared" si="596"/>
        <v>2020</v>
      </c>
      <c r="B19061" s="260" t="s">
        <v>2228</v>
      </c>
      <c r="C19061" s="261" t="s">
        <v>138</v>
      </c>
      <c r="D19061" s="74" t="str">
        <f t="shared" si="595"/>
        <v>jun/2020</v>
      </c>
      <c r="E19061" s="264">
        <v>43999</v>
      </c>
      <c r="F19061" s="282" t="s">
        <v>5608</v>
      </c>
      <c r="G19061" s="282" t="s">
        <v>2229</v>
      </c>
      <c r="H19061" s="265" t="s">
        <v>5651</v>
      </c>
      <c r="I19061" s="265" t="s">
        <v>141</v>
      </c>
      <c r="J19061" s="265">
        <v>-337.8</v>
      </c>
      <c r="K19061" s="83" t="str">
        <f>IFERROR(IFERROR(VLOOKUP(I19061,'DE-PARA'!B:D,3,0),VLOOKUP(I19061,'DE-PARA'!C:D,2,0)),"NÃO ENCONTRADO")</f>
        <v>Pessoal</v>
      </c>
      <c r="L19061" s="50" t="str">
        <f>VLOOKUP(K19061,'Base -Receita-Despesa'!$B:$AS,1,FALSE)</f>
        <v>Pessoal</v>
      </c>
    </row>
    <row r="19062" spans="1:12" x14ac:dyDescent="0.3">
      <c r="A19062" s="82" t="str">
        <f t="shared" si="596"/>
        <v>2020</v>
      </c>
      <c r="B19062" s="260" t="s">
        <v>2228</v>
      </c>
      <c r="C19062" s="261" t="s">
        <v>138</v>
      </c>
      <c r="D19062" s="74" t="str">
        <f t="shared" si="595"/>
        <v>jun/2020</v>
      </c>
      <c r="E19062" s="264">
        <v>43999</v>
      </c>
      <c r="F19062" s="282" t="s">
        <v>5608</v>
      </c>
      <c r="G19062" s="282" t="s">
        <v>2229</v>
      </c>
      <c r="H19062" s="265" t="s">
        <v>5271</v>
      </c>
      <c r="I19062" s="265" t="s">
        <v>141</v>
      </c>
      <c r="J19062" s="265">
        <v>-740.24</v>
      </c>
      <c r="K19062" s="83" t="str">
        <f>IFERROR(IFERROR(VLOOKUP(I19062,'DE-PARA'!B:D,3,0),VLOOKUP(I19062,'DE-PARA'!C:D,2,0)),"NÃO ENCONTRADO")</f>
        <v>Pessoal</v>
      </c>
      <c r="L19062" s="50" t="str">
        <f>VLOOKUP(K19062,'Base -Receita-Despesa'!$B:$AS,1,FALSE)</f>
        <v>Pessoal</v>
      </c>
    </row>
    <row r="19063" spans="1:12" x14ac:dyDescent="0.3">
      <c r="A19063" s="82" t="str">
        <f t="shared" si="596"/>
        <v>2020</v>
      </c>
      <c r="B19063" s="260" t="s">
        <v>2228</v>
      </c>
      <c r="C19063" s="261" t="s">
        <v>138</v>
      </c>
      <c r="D19063" s="74" t="str">
        <f t="shared" si="595"/>
        <v>jun/2020</v>
      </c>
      <c r="E19063" s="264">
        <v>43999</v>
      </c>
      <c r="F19063" s="282" t="s">
        <v>5608</v>
      </c>
      <c r="G19063" s="282" t="s">
        <v>2229</v>
      </c>
      <c r="H19063" s="265" t="s">
        <v>5390</v>
      </c>
      <c r="I19063" s="265" t="s">
        <v>141</v>
      </c>
      <c r="J19063" s="265">
        <v>-695.64</v>
      </c>
      <c r="K19063" s="83" t="str">
        <f>IFERROR(IFERROR(VLOOKUP(I19063,'DE-PARA'!B:D,3,0),VLOOKUP(I19063,'DE-PARA'!C:D,2,0)),"NÃO ENCONTRADO")</f>
        <v>Pessoal</v>
      </c>
      <c r="L19063" s="50" t="str">
        <f>VLOOKUP(K19063,'Base -Receita-Despesa'!$B:$AS,1,FALSE)</f>
        <v>Pessoal</v>
      </c>
    </row>
    <row r="19064" spans="1:12" x14ac:dyDescent="0.3">
      <c r="A19064" s="82" t="str">
        <f t="shared" si="596"/>
        <v>2020</v>
      </c>
      <c r="B19064" s="260" t="s">
        <v>2228</v>
      </c>
      <c r="C19064" s="261" t="s">
        <v>138</v>
      </c>
      <c r="D19064" s="74" t="str">
        <f t="shared" si="595"/>
        <v>jun/2020</v>
      </c>
      <c r="E19064" s="264">
        <v>43999</v>
      </c>
      <c r="F19064" s="282" t="s">
        <v>5608</v>
      </c>
      <c r="G19064" s="282" t="s">
        <v>2229</v>
      </c>
      <c r="H19064" s="265" t="s">
        <v>5381</v>
      </c>
      <c r="I19064" s="265" t="s">
        <v>141</v>
      </c>
      <c r="J19064" s="265">
        <v>-351.18</v>
      </c>
      <c r="K19064" s="83" t="str">
        <f>IFERROR(IFERROR(VLOOKUP(I19064,'DE-PARA'!B:D,3,0),VLOOKUP(I19064,'DE-PARA'!C:D,2,0)),"NÃO ENCONTRADO")</f>
        <v>Pessoal</v>
      </c>
      <c r="L19064" s="50" t="str">
        <f>VLOOKUP(K19064,'Base -Receita-Despesa'!$B:$AS,1,FALSE)</f>
        <v>Pessoal</v>
      </c>
    </row>
    <row r="19065" spans="1:12" x14ac:dyDescent="0.3">
      <c r="A19065" s="82" t="str">
        <f t="shared" si="596"/>
        <v>2020</v>
      </c>
      <c r="B19065" s="260" t="s">
        <v>2228</v>
      </c>
      <c r="C19065" s="261" t="s">
        <v>138</v>
      </c>
      <c r="D19065" s="74" t="str">
        <f t="shared" si="595"/>
        <v>jun/2020</v>
      </c>
      <c r="E19065" s="264">
        <v>43999</v>
      </c>
      <c r="F19065" s="282" t="s">
        <v>5608</v>
      </c>
      <c r="G19065" s="282" t="s">
        <v>2229</v>
      </c>
      <c r="H19065" s="265" t="s">
        <v>5391</v>
      </c>
      <c r="I19065" s="265" t="s">
        <v>141</v>
      </c>
      <c r="J19065" s="265">
        <v>-740.25</v>
      </c>
      <c r="K19065" s="83" t="str">
        <f>IFERROR(IFERROR(VLOOKUP(I19065,'DE-PARA'!B:D,3,0),VLOOKUP(I19065,'DE-PARA'!C:D,2,0)),"NÃO ENCONTRADO")</f>
        <v>Pessoal</v>
      </c>
      <c r="L19065" s="50" t="str">
        <f>VLOOKUP(K19065,'Base -Receita-Despesa'!$B:$AS,1,FALSE)</f>
        <v>Pessoal</v>
      </c>
    </row>
    <row r="19066" spans="1:12" x14ac:dyDescent="0.3">
      <c r="A19066" s="82" t="str">
        <f t="shared" si="596"/>
        <v>2020</v>
      </c>
      <c r="B19066" s="260" t="s">
        <v>2228</v>
      </c>
      <c r="C19066" s="261" t="s">
        <v>138</v>
      </c>
      <c r="D19066" s="74" t="str">
        <f t="shared" si="595"/>
        <v>jun/2020</v>
      </c>
      <c r="E19066" s="264">
        <v>43999</v>
      </c>
      <c r="F19066" s="282" t="s">
        <v>5608</v>
      </c>
      <c r="G19066" s="282" t="s">
        <v>2229</v>
      </c>
      <c r="H19066" s="265" t="s">
        <v>5212</v>
      </c>
      <c r="I19066" s="265" t="s">
        <v>141</v>
      </c>
      <c r="J19066" s="266">
        <v>-1134.26</v>
      </c>
      <c r="K19066" s="83" t="str">
        <f>IFERROR(IFERROR(VLOOKUP(I19066,'DE-PARA'!B:D,3,0),VLOOKUP(I19066,'DE-PARA'!C:D,2,0)),"NÃO ENCONTRADO")</f>
        <v>Pessoal</v>
      </c>
      <c r="L19066" s="50" t="str">
        <f>VLOOKUP(K19066,'Base -Receita-Despesa'!$B:$AS,1,FALSE)</f>
        <v>Pessoal</v>
      </c>
    </row>
    <row r="19067" spans="1:12" x14ac:dyDescent="0.3">
      <c r="A19067" s="82" t="str">
        <f t="shared" si="596"/>
        <v>2020</v>
      </c>
      <c r="B19067" s="260" t="s">
        <v>2228</v>
      </c>
      <c r="C19067" s="261" t="s">
        <v>138</v>
      </c>
      <c r="D19067" s="74" t="str">
        <f t="shared" si="595"/>
        <v>jun/2020</v>
      </c>
      <c r="E19067" s="264">
        <v>43999</v>
      </c>
      <c r="F19067" s="282" t="s">
        <v>5608</v>
      </c>
      <c r="G19067" s="282" t="s">
        <v>2229</v>
      </c>
      <c r="H19067" s="265" t="s">
        <v>5665</v>
      </c>
      <c r="I19067" s="265" t="s">
        <v>141</v>
      </c>
      <c r="J19067" s="266">
        <v>-80432.899999999994</v>
      </c>
      <c r="K19067" s="83" t="str">
        <f>IFERROR(IFERROR(VLOOKUP(I19067,'DE-PARA'!B:D,3,0),VLOOKUP(I19067,'DE-PARA'!C:D,2,0)),"NÃO ENCONTRADO")</f>
        <v>Pessoal</v>
      </c>
      <c r="L19067" s="50" t="str">
        <f>VLOOKUP(K19067,'Base -Receita-Despesa'!$B:$AS,1,FALSE)</f>
        <v>Pessoal</v>
      </c>
    </row>
    <row r="19068" spans="1:12" x14ac:dyDescent="0.3">
      <c r="A19068" s="82" t="str">
        <f t="shared" si="596"/>
        <v>2020</v>
      </c>
      <c r="B19068" s="260" t="s">
        <v>2228</v>
      </c>
      <c r="C19068" s="261" t="s">
        <v>138</v>
      </c>
      <c r="D19068" s="74" t="str">
        <f t="shared" si="595"/>
        <v>jun/2020</v>
      </c>
      <c r="E19068" s="264">
        <v>43999</v>
      </c>
      <c r="F19068" s="282" t="s">
        <v>1070</v>
      </c>
      <c r="G19068" s="282" t="s">
        <v>2229</v>
      </c>
      <c r="H19068" s="265" t="s">
        <v>1071</v>
      </c>
      <c r="I19068" s="265" t="s">
        <v>2237</v>
      </c>
      <c r="J19068" s="266">
        <v>91506.18</v>
      </c>
      <c r="K19068" s="83" t="str">
        <f>IFERROR(IFERROR(VLOOKUP(I19068,'DE-PARA'!B:D,3,0),VLOOKUP(I19068,'DE-PARA'!C:D,2,0)),"NÃO ENCONTRADO")</f>
        <v>Entrada Conta Aplicação (+)</v>
      </c>
      <c r="L19068" s="50" t="str">
        <f>VLOOKUP(K19068,'Base -Receita-Despesa'!$B:$AS,1,FALSE)</f>
        <v>ENTRADA CONTA APLICAÇÃO (+)</v>
      </c>
    </row>
    <row r="19069" spans="1:12" x14ac:dyDescent="0.3">
      <c r="A19069" s="82" t="str">
        <f t="shared" si="596"/>
        <v>2020</v>
      </c>
      <c r="B19069" s="260" t="s">
        <v>2240</v>
      </c>
      <c r="C19069" s="261" t="s">
        <v>138</v>
      </c>
      <c r="D19069" s="74" t="str">
        <f t="shared" si="595"/>
        <v>jun/2020</v>
      </c>
      <c r="E19069" s="264">
        <v>43999</v>
      </c>
      <c r="F19069" s="282" t="s">
        <v>5130</v>
      </c>
      <c r="G19069" s="282" t="s">
        <v>2229</v>
      </c>
      <c r="H19069" s="265" t="s">
        <v>72</v>
      </c>
      <c r="I19069" s="265" t="s">
        <v>1064</v>
      </c>
      <c r="J19069" s="284">
        <v>-131742.93</v>
      </c>
      <c r="K19069" s="83" t="str">
        <f>IFERROR(IFERROR(VLOOKUP(I19069,'DE-PARA'!B:D,3,0),VLOOKUP(I19069,'DE-PARA'!C:D,2,0)),"NÃO ENCONTRADO")</f>
        <v>Saídas Da C/A Por Regates (-)</v>
      </c>
      <c r="L19069" s="50" t="str">
        <f>VLOOKUP(K19069,'Base -Receita-Despesa'!$B:$AS,1,FALSE)</f>
        <v>SAÍDAS DA C/A POR REGATES (-)</v>
      </c>
    </row>
    <row r="19070" spans="1:12" x14ac:dyDescent="0.3">
      <c r="A19070" s="82" t="str">
        <f t="shared" si="596"/>
        <v>2020</v>
      </c>
      <c r="B19070" s="260" t="s">
        <v>2228</v>
      </c>
      <c r="C19070" s="261" t="s">
        <v>138</v>
      </c>
      <c r="D19070" s="74" t="str">
        <f t="shared" si="595"/>
        <v>jun/2020</v>
      </c>
      <c r="E19070" s="264">
        <v>44000</v>
      </c>
      <c r="F19070" s="282">
        <v>45</v>
      </c>
      <c r="G19070" s="282" t="s">
        <v>2229</v>
      </c>
      <c r="H19070" s="265" t="s">
        <v>5666</v>
      </c>
      <c r="I19070" s="265" t="s">
        <v>2190</v>
      </c>
      <c r="J19070" s="266">
        <v>-2034</v>
      </c>
      <c r="K19070" s="83" t="str">
        <f>IFERROR(IFERROR(VLOOKUP(I19070,'DE-PARA'!B:D,3,0),VLOOKUP(I19070,'DE-PARA'!C:D,2,0)),"NÃO ENCONTRADO")</f>
        <v>Materiais</v>
      </c>
      <c r="L19070" s="50" t="str">
        <f>VLOOKUP(K19070,'Base -Receita-Despesa'!$B:$AS,1,FALSE)</f>
        <v>Materiais</v>
      </c>
    </row>
    <row r="19071" spans="1:12" x14ac:dyDescent="0.3">
      <c r="A19071" s="82" t="str">
        <f t="shared" si="596"/>
        <v>2020</v>
      </c>
      <c r="B19071" s="260" t="s">
        <v>2228</v>
      </c>
      <c r="C19071" s="261" t="s">
        <v>138</v>
      </c>
      <c r="D19071" s="74" t="str">
        <f t="shared" si="595"/>
        <v>jun/2020</v>
      </c>
      <c r="E19071" s="264">
        <v>44000</v>
      </c>
      <c r="F19071" s="282" t="s">
        <v>5667</v>
      </c>
      <c r="G19071" s="282" t="s">
        <v>2229</v>
      </c>
      <c r="H19071" s="265" t="s">
        <v>5165</v>
      </c>
      <c r="I19071" s="265" t="s">
        <v>200</v>
      </c>
      <c r="J19071" s="265">
        <v>-215.06</v>
      </c>
      <c r="K19071" s="83" t="str">
        <f>IFERROR(IFERROR(VLOOKUP(I19071,'DE-PARA'!B:D,3,0),VLOOKUP(I19071,'DE-PARA'!C:D,2,0)),"NÃO ENCONTRADO")</f>
        <v>Serviços</v>
      </c>
      <c r="L19071" s="50" t="str">
        <f>VLOOKUP(K19071,'Base -Receita-Despesa'!$B:$AS,1,FALSE)</f>
        <v>Serviços</v>
      </c>
    </row>
    <row r="19072" spans="1:12" x14ac:dyDescent="0.3">
      <c r="A19072" s="82" t="str">
        <f t="shared" si="596"/>
        <v>2020</v>
      </c>
      <c r="B19072" s="260" t="s">
        <v>2228</v>
      </c>
      <c r="C19072" s="261" t="s">
        <v>138</v>
      </c>
      <c r="D19072" s="74" t="str">
        <f t="shared" si="595"/>
        <v>jun/2020</v>
      </c>
      <c r="E19072" s="264">
        <v>44000</v>
      </c>
      <c r="F19072" s="282" t="s">
        <v>5668</v>
      </c>
      <c r="G19072" s="282" t="s">
        <v>2229</v>
      </c>
      <c r="H19072" s="265" t="s">
        <v>2370</v>
      </c>
      <c r="I19072" s="265" t="s">
        <v>145</v>
      </c>
      <c r="J19072" s="265">
        <v>-247.57</v>
      </c>
      <c r="K19072" s="83" t="str">
        <f>IFERROR(IFERROR(VLOOKUP(I19072,'DE-PARA'!B:D,3,0),VLOOKUP(I19072,'DE-PARA'!C:D,2,0)),"NÃO ENCONTRADO")</f>
        <v>Serviços</v>
      </c>
      <c r="L19072" s="50" t="str">
        <f>VLOOKUP(K19072,'Base -Receita-Despesa'!$B:$AS,1,FALSE)</f>
        <v>Serviços</v>
      </c>
    </row>
    <row r="19073" spans="1:12" x14ac:dyDescent="0.3">
      <c r="A19073" s="82" t="str">
        <f t="shared" si="596"/>
        <v>2020</v>
      </c>
      <c r="B19073" s="260" t="s">
        <v>2228</v>
      </c>
      <c r="C19073" s="261" t="s">
        <v>138</v>
      </c>
      <c r="D19073" s="74" t="str">
        <f t="shared" si="595"/>
        <v>jun/2020</v>
      </c>
      <c r="E19073" s="264">
        <v>44000</v>
      </c>
      <c r="F19073" s="282" t="s">
        <v>5669</v>
      </c>
      <c r="G19073" s="282" t="s">
        <v>2229</v>
      </c>
      <c r="H19073" s="265" t="s">
        <v>4736</v>
      </c>
      <c r="I19073" s="265" t="s">
        <v>188</v>
      </c>
      <c r="J19073" s="266">
        <v>-1894.35</v>
      </c>
      <c r="K19073" s="83" t="str">
        <f>IFERROR(IFERROR(VLOOKUP(I19073,'DE-PARA'!B:D,3,0),VLOOKUP(I19073,'DE-PARA'!C:D,2,0)),"NÃO ENCONTRADO")</f>
        <v>Serviços</v>
      </c>
      <c r="L19073" s="50" t="str">
        <f>VLOOKUP(K19073,'Base -Receita-Despesa'!$B:$AS,1,FALSE)</f>
        <v>Serviços</v>
      </c>
    </row>
    <row r="19074" spans="1:12" x14ac:dyDescent="0.3">
      <c r="A19074" s="82" t="str">
        <f t="shared" si="596"/>
        <v>2020</v>
      </c>
      <c r="B19074" s="260" t="s">
        <v>2228</v>
      </c>
      <c r="C19074" s="261" t="s">
        <v>138</v>
      </c>
      <c r="D19074" s="74" t="str">
        <f t="shared" si="595"/>
        <v>jun/2020</v>
      </c>
      <c r="E19074" s="264">
        <v>44000</v>
      </c>
      <c r="F19074" s="282" t="s">
        <v>5670</v>
      </c>
      <c r="G19074" s="282" t="s">
        <v>2229</v>
      </c>
      <c r="H19074" s="265" t="s">
        <v>5175</v>
      </c>
      <c r="I19074" s="265" t="s">
        <v>145</v>
      </c>
      <c r="J19074" s="265">
        <v>-215.79</v>
      </c>
      <c r="K19074" s="83" t="str">
        <f>IFERROR(IFERROR(VLOOKUP(I19074,'DE-PARA'!B:D,3,0),VLOOKUP(I19074,'DE-PARA'!C:D,2,0)),"NÃO ENCONTRADO")</f>
        <v>Serviços</v>
      </c>
      <c r="L19074" s="50" t="str">
        <f>VLOOKUP(K19074,'Base -Receita-Despesa'!$B:$AS,1,FALSE)</f>
        <v>Serviços</v>
      </c>
    </row>
    <row r="19075" spans="1:12" x14ac:dyDescent="0.3">
      <c r="A19075" s="82" t="str">
        <f t="shared" si="596"/>
        <v>2020</v>
      </c>
      <c r="B19075" s="260" t="s">
        <v>2228</v>
      </c>
      <c r="C19075" s="261" t="s">
        <v>138</v>
      </c>
      <c r="D19075" s="74" t="str">
        <f t="shared" si="595"/>
        <v>jun/2020</v>
      </c>
      <c r="E19075" s="264">
        <v>44000</v>
      </c>
      <c r="F19075" s="282" t="s">
        <v>5671</v>
      </c>
      <c r="G19075" s="282" t="s">
        <v>2229</v>
      </c>
      <c r="H19075" s="265" t="s">
        <v>2654</v>
      </c>
      <c r="I19075" s="265" t="s">
        <v>120</v>
      </c>
      <c r="J19075" s="265">
        <v>-78.03</v>
      </c>
      <c r="K19075" s="83" t="str">
        <f>IFERROR(IFERROR(VLOOKUP(I19075,'DE-PARA'!B:D,3,0),VLOOKUP(I19075,'DE-PARA'!C:D,2,0)),"NÃO ENCONTRADO")</f>
        <v>Serviços</v>
      </c>
      <c r="L19075" s="50" t="str">
        <f>VLOOKUP(K19075,'Base -Receita-Despesa'!$B:$AS,1,FALSE)</f>
        <v>Serviços</v>
      </c>
    </row>
    <row r="19076" spans="1:12" x14ac:dyDescent="0.3">
      <c r="A19076" s="82" t="str">
        <f t="shared" si="596"/>
        <v>2020</v>
      </c>
      <c r="B19076" s="260" t="s">
        <v>2228</v>
      </c>
      <c r="C19076" s="261" t="s">
        <v>138</v>
      </c>
      <c r="D19076" s="74" t="str">
        <f t="shared" ref="D19076:D19139" si="597">TEXT(E19076,"mmm/aaaa")</f>
        <v>jun/2020</v>
      </c>
      <c r="E19076" s="264">
        <v>44000</v>
      </c>
      <c r="F19076" s="282" t="s">
        <v>5672</v>
      </c>
      <c r="G19076" s="282" t="s">
        <v>2229</v>
      </c>
      <c r="H19076" s="265" t="s">
        <v>2654</v>
      </c>
      <c r="I19076" s="265" t="s">
        <v>120</v>
      </c>
      <c r="J19076" s="265">
        <v>-198.18</v>
      </c>
      <c r="K19076" s="83" t="str">
        <f>IFERROR(IFERROR(VLOOKUP(I19076,'DE-PARA'!B:D,3,0),VLOOKUP(I19076,'DE-PARA'!C:D,2,0)),"NÃO ENCONTRADO")</f>
        <v>Serviços</v>
      </c>
      <c r="L19076" s="50" t="str">
        <f>VLOOKUP(K19076,'Base -Receita-Despesa'!$B:$AS,1,FALSE)</f>
        <v>Serviços</v>
      </c>
    </row>
    <row r="19077" spans="1:12" x14ac:dyDescent="0.3">
      <c r="A19077" s="82" t="str">
        <f t="shared" si="596"/>
        <v>2020</v>
      </c>
      <c r="B19077" s="260" t="s">
        <v>2228</v>
      </c>
      <c r="C19077" s="261" t="s">
        <v>138</v>
      </c>
      <c r="D19077" s="74" t="str">
        <f t="shared" si="597"/>
        <v>jun/2020</v>
      </c>
      <c r="E19077" s="264">
        <v>44000</v>
      </c>
      <c r="F19077" s="282" t="s">
        <v>3323</v>
      </c>
      <c r="G19077" s="282" t="s">
        <v>2229</v>
      </c>
      <c r="H19077" s="265" t="s">
        <v>4753</v>
      </c>
      <c r="I19077" s="265" t="s">
        <v>2176</v>
      </c>
      <c r="J19077" s="265">
        <v>-930</v>
      </c>
      <c r="K19077" s="83" t="str">
        <f>IFERROR(IFERROR(VLOOKUP(I19077,'DE-PARA'!B:D,3,0),VLOOKUP(I19077,'DE-PARA'!C:D,2,0)),"NÃO ENCONTRADO")</f>
        <v>Pessoal</v>
      </c>
      <c r="L19077" s="50" t="str">
        <f>VLOOKUP(K19077,'Base -Receita-Despesa'!$B:$AS,1,FALSE)</f>
        <v>Pessoal</v>
      </c>
    </row>
    <row r="19078" spans="1:12" x14ac:dyDescent="0.3">
      <c r="A19078" s="82" t="str">
        <f t="shared" si="596"/>
        <v>2020</v>
      </c>
      <c r="B19078" s="260" t="s">
        <v>2228</v>
      </c>
      <c r="C19078" s="261" t="s">
        <v>138</v>
      </c>
      <c r="D19078" s="74" t="str">
        <f t="shared" si="597"/>
        <v>jun/2020</v>
      </c>
      <c r="E19078" s="264">
        <v>44000</v>
      </c>
      <c r="F19078" s="282" t="s">
        <v>3325</v>
      </c>
      <c r="G19078" s="282" t="s">
        <v>2229</v>
      </c>
      <c r="H19078" s="265" t="s">
        <v>4753</v>
      </c>
      <c r="I19078" s="265" t="s">
        <v>2176</v>
      </c>
      <c r="J19078" s="265">
        <v>-376.65</v>
      </c>
      <c r="K19078" s="83" t="str">
        <f>IFERROR(IFERROR(VLOOKUP(I19078,'DE-PARA'!B:D,3,0),VLOOKUP(I19078,'DE-PARA'!C:D,2,0)),"NÃO ENCONTRADO")</f>
        <v>Pessoal</v>
      </c>
      <c r="L19078" s="50" t="str">
        <f>VLOOKUP(K19078,'Base -Receita-Despesa'!$B:$AS,1,FALSE)</f>
        <v>Pessoal</v>
      </c>
    </row>
    <row r="19079" spans="1:12" x14ac:dyDescent="0.3">
      <c r="A19079" s="82" t="str">
        <f t="shared" si="596"/>
        <v>2020</v>
      </c>
      <c r="B19079" s="260" t="s">
        <v>2228</v>
      </c>
      <c r="C19079" s="261" t="s">
        <v>138</v>
      </c>
      <c r="D19079" s="74" t="str">
        <f t="shared" si="597"/>
        <v>jun/2020</v>
      </c>
      <c r="E19079" s="264">
        <v>44000</v>
      </c>
      <c r="F19079" s="282" t="s">
        <v>3324</v>
      </c>
      <c r="G19079" s="282" t="s">
        <v>2229</v>
      </c>
      <c r="H19079" s="265" t="s">
        <v>4753</v>
      </c>
      <c r="I19079" s="265" t="s">
        <v>2176</v>
      </c>
      <c r="J19079" s="266">
        <v>-2160.58</v>
      </c>
      <c r="K19079" s="83" t="str">
        <f>IFERROR(IFERROR(VLOOKUP(I19079,'DE-PARA'!B:D,3,0),VLOOKUP(I19079,'DE-PARA'!C:D,2,0)),"NÃO ENCONTRADO")</f>
        <v>Pessoal</v>
      </c>
      <c r="L19079" s="50" t="str">
        <f>VLOOKUP(K19079,'Base -Receita-Despesa'!$B:$AS,1,FALSE)</f>
        <v>Pessoal</v>
      </c>
    </row>
    <row r="19080" spans="1:12" x14ac:dyDescent="0.3">
      <c r="A19080" s="82" t="str">
        <f t="shared" si="596"/>
        <v>2020</v>
      </c>
      <c r="B19080" s="260" t="s">
        <v>2228</v>
      </c>
      <c r="C19080" s="261" t="s">
        <v>138</v>
      </c>
      <c r="D19080" s="74" t="str">
        <f t="shared" si="597"/>
        <v>jun/2020</v>
      </c>
      <c r="E19080" s="264">
        <v>44000</v>
      </c>
      <c r="F19080" s="282" t="s">
        <v>5673</v>
      </c>
      <c r="G19080" s="282" t="s">
        <v>2229</v>
      </c>
      <c r="H19080" s="265" t="s">
        <v>4753</v>
      </c>
      <c r="I19080" s="265" t="s">
        <v>2176</v>
      </c>
      <c r="J19080" s="266">
        <v>-11413.52</v>
      </c>
      <c r="K19080" s="83" t="str">
        <f>IFERROR(IFERROR(VLOOKUP(I19080,'DE-PARA'!B:D,3,0),VLOOKUP(I19080,'DE-PARA'!C:D,2,0)),"NÃO ENCONTRADO")</f>
        <v>Pessoal</v>
      </c>
      <c r="L19080" s="50" t="str">
        <f>VLOOKUP(K19080,'Base -Receita-Despesa'!$B:$AS,1,FALSE)</f>
        <v>Pessoal</v>
      </c>
    </row>
    <row r="19081" spans="1:12" x14ac:dyDescent="0.3">
      <c r="A19081" s="82" t="str">
        <f t="shared" si="596"/>
        <v>2020</v>
      </c>
      <c r="B19081" s="260" t="s">
        <v>2228</v>
      </c>
      <c r="C19081" s="261" t="s">
        <v>138</v>
      </c>
      <c r="D19081" s="74" t="str">
        <f t="shared" si="597"/>
        <v>jun/2020</v>
      </c>
      <c r="E19081" s="264">
        <v>44000</v>
      </c>
      <c r="F19081" s="282" t="s">
        <v>5674</v>
      </c>
      <c r="G19081" s="282" t="s">
        <v>2229</v>
      </c>
      <c r="H19081" s="265" t="s">
        <v>4753</v>
      </c>
      <c r="I19081" s="265" t="s">
        <v>2176</v>
      </c>
      <c r="J19081" s="266">
        <v>-4085.44</v>
      </c>
      <c r="K19081" s="83" t="str">
        <f>IFERROR(IFERROR(VLOOKUP(I19081,'DE-PARA'!B:D,3,0),VLOOKUP(I19081,'DE-PARA'!C:D,2,0)),"NÃO ENCONTRADO")</f>
        <v>Pessoal</v>
      </c>
      <c r="L19081" s="50" t="str">
        <f>VLOOKUP(K19081,'Base -Receita-Despesa'!$B:$AS,1,FALSE)</f>
        <v>Pessoal</v>
      </c>
    </row>
    <row r="19082" spans="1:12" x14ac:dyDescent="0.3">
      <c r="A19082" s="82" t="str">
        <f t="shared" si="596"/>
        <v>2020</v>
      </c>
      <c r="B19082" s="260" t="s">
        <v>2228</v>
      </c>
      <c r="C19082" s="261" t="s">
        <v>138</v>
      </c>
      <c r="D19082" s="74" t="str">
        <f t="shared" si="597"/>
        <v>jun/2020</v>
      </c>
      <c r="E19082" s="264">
        <v>44000</v>
      </c>
      <c r="F19082" s="282" t="s">
        <v>5675</v>
      </c>
      <c r="G19082" s="282" t="s">
        <v>2229</v>
      </c>
      <c r="H19082" s="265" t="s">
        <v>4753</v>
      </c>
      <c r="I19082" s="265" t="s">
        <v>2176</v>
      </c>
      <c r="J19082" s="266">
        <v>-4596.8999999999996</v>
      </c>
      <c r="K19082" s="83" t="str">
        <f>IFERROR(IFERROR(VLOOKUP(I19082,'DE-PARA'!B:D,3,0),VLOOKUP(I19082,'DE-PARA'!C:D,2,0)),"NÃO ENCONTRADO")</f>
        <v>Pessoal</v>
      </c>
      <c r="L19082" s="50" t="str">
        <f>VLOOKUP(K19082,'Base -Receita-Despesa'!$B:$AS,1,FALSE)</f>
        <v>Pessoal</v>
      </c>
    </row>
    <row r="19083" spans="1:12" x14ac:dyDescent="0.3">
      <c r="A19083" s="82" t="str">
        <f t="shared" si="596"/>
        <v>2020</v>
      </c>
      <c r="B19083" s="260" t="s">
        <v>2228</v>
      </c>
      <c r="C19083" s="261" t="s">
        <v>138</v>
      </c>
      <c r="D19083" s="74" t="str">
        <f t="shared" si="597"/>
        <v>jun/2020</v>
      </c>
      <c r="E19083" s="264">
        <v>44000</v>
      </c>
      <c r="F19083" s="282" t="s">
        <v>3319</v>
      </c>
      <c r="G19083" s="282" t="s">
        <v>2229</v>
      </c>
      <c r="H19083" s="265" t="s">
        <v>5049</v>
      </c>
      <c r="I19083" s="265" t="s">
        <v>2176</v>
      </c>
      <c r="J19083" s="266">
        <v>-6308.89</v>
      </c>
      <c r="K19083" s="83" t="str">
        <f>IFERROR(IFERROR(VLOOKUP(I19083,'DE-PARA'!B:D,3,0),VLOOKUP(I19083,'DE-PARA'!C:D,2,0)),"NÃO ENCONTRADO")</f>
        <v>Pessoal</v>
      </c>
      <c r="L19083" s="50" t="str">
        <f>VLOOKUP(K19083,'Base -Receita-Despesa'!$B:$AS,1,FALSE)</f>
        <v>Pessoal</v>
      </c>
    </row>
    <row r="19084" spans="1:12" x14ac:dyDescent="0.3">
      <c r="A19084" s="82" t="str">
        <f t="shared" si="596"/>
        <v>2020</v>
      </c>
      <c r="B19084" s="260" t="s">
        <v>2228</v>
      </c>
      <c r="C19084" s="261" t="s">
        <v>138</v>
      </c>
      <c r="D19084" s="74" t="str">
        <f t="shared" si="597"/>
        <v>jun/2020</v>
      </c>
      <c r="E19084" s="264">
        <v>44000</v>
      </c>
      <c r="F19084" s="282" t="s">
        <v>3334</v>
      </c>
      <c r="G19084" s="282" t="s">
        <v>2229</v>
      </c>
      <c r="H19084" s="265" t="s">
        <v>5049</v>
      </c>
      <c r="I19084" s="265" t="s">
        <v>2176</v>
      </c>
      <c r="J19084" s="266">
        <v>-2516.71</v>
      </c>
      <c r="K19084" s="83" t="str">
        <f>IFERROR(IFERROR(VLOOKUP(I19084,'DE-PARA'!B:D,3,0),VLOOKUP(I19084,'DE-PARA'!C:D,2,0)),"NÃO ENCONTRADO")</f>
        <v>Pessoal</v>
      </c>
      <c r="L19084" s="50" t="str">
        <f>VLOOKUP(K19084,'Base -Receita-Despesa'!$B:$AS,1,FALSE)</f>
        <v>Pessoal</v>
      </c>
    </row>
    <row r="19085" spans="1:12" x14ac:dyDescent="0.3">
      <c r="A19085" s="82" t="str">
        <f t="shared" si="596"/>
        <v>2020</v>
      </c>
      <c r="B19085" s="260" t="s">
        <v>2228</v>
      </c>
      <c r="C19085" s="261" t="s">
        <v>138</v>
      </c>
      <c r="D19085" s="74" t="str">
        <f t="shared" si="597"/>
        <v>jun/2020</v>
      </c>
      <c r="E19085" s="264">
        <v>44000</v>
      </c>
      <c r="F19085" s="282" t="s">
        <v>5676</v>
      </c>
      <c r="G19085" s="282" t="s">
        <v>2229</v>
      </c>
      <c r="H19085" s="265" t="s">
        <v>5165</v>
      </c>
      <c r="I19085" s="265" t="s">
        <v>200</v>
      </c>
      <c r="J19085" s="265">
        <v>-69.38</v>
      </c>
      <c r="K19085" s="83" t="str">
        <f>IFERROR(IFERROR(VLOOKUP(I19085,'DE-PARA'!B:D,3,0),VLOOKUP(I19085,'DE-PARA'!C:D,2,0)),"NÃO ENCONTRADO")</f>
        <v>Serviços</v>
      </c>
      <c r="L19085" s="50" t="str">
        <f>VLOOKUP(K19085,'Base -Receita-Despesa'!$B:$AS,1,FALSE)</f>
        <v>Serviços</v>
      </c>
    </row>
    <row r="19086" spans="1:12" x14ac:dyDescent="0.3">
      <c r="A19086" s="82" t="str">
        <f t="shared" si="596"/>
        <v>2020</v>
      </c>
      <c r="B19086" s="260" t="s">
        <v>2228</v>
      </c>
      <c r="C19086" s="261" t="s">
        <v>138</v>
      </c>
      <c r="D19086" s="74" t="str">
        <f t="shared" si="597"/>
        <v>jun/2020</v>
      </c>
      <c r="E19086" s="264">
        <v>44000</v>
      </c>
      <c r="F19086" s="282" t="s">
        <v>5677</v>
      </c>
      <c r="G19086" s="282" t="s">
        <v>2229</v>
      </c>
      <c r="H19086" s="265" t="s">
        <v>2370</v>
      </c>
      <c r="I19086" s="265" t="s">
        <v>145</v>
      </c>
      <c r="J19086" s="265">
        <v>-79.86</v>
      </c>
      <c r="K19086" s="83" t="str">
        <f>IFERROR(IFERROR(VLOOKUP(I19086,'DE-PARA'!B:D,3,0),VLOOKUP(I19086,'DE-PARA'!C:D,2,0)),"NÃO ENCONTRADO")</f>
        <v>Serviços</v>
      </c>
      <c r="L19086" s="50" t="str">
        <f>VLOOKUP(K19086,'Base -Receita-Despesa'!$B:$AS,1,FALSE)</f>
        <v>Serviços</v>
      </c>
    </row>
    <row r="19087" spans="1:12" x14ac:dyDescent="0.3">
      <c r="A19087" s="82" t="str">
        <f t="shared" si="596"/>
        <v>2020</v>
      </c>
      <c r="B19087" s="260" t="s">
        <v>2228</v>
      </c>
      <c r="C19087" s="261" t="s">
        <v>138</v>
      </c>
      <c r="D19087" s="74" t="str">
        <f t="shared" si="597"/>
        <v>jun/2020</v>
      </c>
      <c r="E19087" s="264">
        <v>44000</v>
      </c>
      <c r="F19087" s="282" t="s">
        <v>5678</v>
      </c>
      <c r="G19087" s="282" t="s">
        <v>2229</v>
      </c>
      <c r="H19087" s="265" t="s">
        <v>4736</v>
      </c>
      <c r="I19087" s="265" t="s">
        <v>188</v>
      </c>
      <c r="J19087" s="265">
        <v>-611.08000000000004</v>
      </c>
      <c r="K19087" s="83" t="str">
        <f>IFERROR(IFERROR(VLOOKUP(I19087,'DE-PARA'!B:D,3,0),VLOOKUP(I19087,'DE-PARA'!C:D,2,0)),"NÃO ENCONTRADO")</f>
        <v>Serviços</v>
      </c>
      <c r="L19087" s="50" t="str">
        <f>VLOOKUP(K19087,'Base -Receita-Despesa'!$B:$AS,1,FALSE)</f>
        <v>Serviços</v>
      </c>
    </row>
    <row r="19088" spans="1:12" x14ac:dyDescent="0.3">
      <c r="A19088" s="82" t="str">
        <f t="shared" si="596"/>
        <v>2020</v>
      </c>
      <c r="B19088" s="260" t="s">
        <v>2228</v>
      </c>
      <c r="C19088" s="261" t="s">
        <v>138</v>
      </c>
      <c r="D19088" s="74" t="str">
        <f t="shared" si="597"/>
        <v>jun/2020</v>
      </c>
      <c r="E19088" s="264">
        <v>44000</v>
      </c>
      <c r="F19088" s="282" t="s">
        <v>5679</v>
      </c>
      <c r="G19088" s="282" t="s">
        <v>2229</v>
      </c>
      <c r="H19088" s="265" t="s">
        <v>4736</v>
      </c>
      <c r="I19088" s="265" t="s">
        <v>188</v>
      </c>
      <c r="J19088" s="265">
        <v>-611.08000000000004</v>
      </c>
      <c r="K19088" s="83" t="str">
        <f>IFERROR(IFERROR(VLOOKUP(I19088,'DE-PARA'!B:D,3,0),VLOOKUP(I19088,'DE-PARA'!C:D,2,0)),"NÃO ENCONTRADO")</f>
        <v>Serviços</v>
      </c>
      <c r="L19088" s="50" t="str">
        <f>VLOOKUP(K19088,'Base -Receita-Despesa'!$B:$AS,1,FALSE)</f>
        <v>Serviços</v>
      </c>
    </row>
    <row r="19089" spans="1:12" x14ac:dyDescent="0.3">
      <c r="A19089" s="82" t="str">
        <f t="shared" si="596"/>
        <v>2020</v>
      </c>
      <c r="B19089" s="260" t="s">
        <v>2228</v>
      </c>
      <c r="C19089" s="261" t="s">
        <v>138</v>
      </c>
      <c r="D19089" s="74" t="str">
        <f t="shared" si="597"/>
        <v>jun/2020</v>
      </c>
      <c r="E19089" s="264">
        <v>44000</v>
      </c>
      <c r="F19089" s="282" t="s">
        <v>5680</v>
      </c>
      <c r="G19089" s="282" t="s">
        <v>2229</v>
      </c>
      <c r="H19089" s="265" t="s">
        <v>5175</v>
      </c>
      <c r="I19089" s="265" t="s">
        <v>145</v>
      </c>
      <c r="J19089" s="265">
        <v>-69.61</v>
      </c>
      <c r="K19089" s="83" t="str">
        <f>IFERROR(IFERROR(VLOOKUP(I19089,'DE-PARA'!B:D,3,0),VLOOKUP(I19089,'DE-PARA'!C:D,2,0)),"NÃO ENCONTRADO")</f>
        <v>Serviços</v>
      </c>
      <c r="L19089" s="50" t="str">
        <f>VLOOKUP(K19089,'Base -Receita-Despesa'!$B:$AS,1,FALSE)</f>
        <v>Serviços</v>
      </c>
    </row>
    <row r="19090" spans="1:12" x14ac:dyDescent="0.3">
      <c r="A19090" s="82" t="str">
        <f t="shared" si="596"/>
        <v>2020</v>
      </c>
      <c r="B19090" s="260" t="s">
        <v>2228</v>
      </c>
      <c r="C19090" s="261" t="s">
        <v>138</v>
      </c>
      <c r="D19090" s="74" t="str">
        <f t="shared" si="597"/>
        <v>jun/2020</v>
      </c>
      <c r="E19090" s="264">
        <v>44000</v>
      </c>
      <c r="F19090" s="282" t="s">
        <v>5681</v>
      </c>
      <c r="G19090" s="282" t="s">
        <v>2229</v>
      </c>
      <c r="H19090" s="265" t="s">
        <v>2654</v>
      </c>
      <c r="I19090" s="265" t="s">
        <v>120</v>
      </c>
      <c r="J19090" s="265">
        <v>-63.93</v>
      </c>
      <c r="K19090" s="83" t="str">
        <f>IFERROR(IFERROR(VLOOKUP(I19090,'DE-PARA'!B:D,3,0),VLOOKUP(I19090,'DE-PARA'!C:D,2,0)),"NÃO ENCONTRADO")</f>
        <v>Serviços</v>
      </c>
      <c r="L19090" s="50" t="str">
        <f>VLOOKUP(K19090,'Base -Receita-Despesa'!$B:$AS,1,FALSE)</f>
        <v>Serviços</v>
      </c>
    </row>
    <row r="19091" spans="1:12" x14ac:dyDescent="0.3">
      <c r="A19091" s="82" t="str">
        <f t="shared" si="596"/>
        <v>2020</v>
      </c>
      <c r="B19091" s="260" t="s">
        <v>2228</v>
      </c>
      <c r="C19091" s="261" t="s">
        <v>138</v>
      </c>
      <c r="D19091" s="74" t="str">
        <f t="shared" si="597"/>
        <v>jun/2020</v>
      </c>
      <c r="E19091" s="264">
        <v>44000</v>
      </c>
      <c r="F19091" s="282" t="s">
        <v>3170</v>
      </c>
      <c r="G19091" s="282" t="s">
        <v>2229</v>
      </c>
      <c r="H19091" s="265" t="s">
        <v>4753</v>
      </c>
      <c r="I19091" s="265" t="s">
        <v>2176</v>
      </c>
      <c r="J19091" s="265">
        <v>-300</v>
      </c>
      <c r="K19091" s="83" t="str">
        <f>IFERROR(IFERROR(VLOOKUP(I19091,'DE-PARA'!B:D,3,0),VLOOKUP(I19091,'DE-PARA'!C:D,2,0)),"NÃO ENCONTRADO")</f>
        <v>Pessoal</v>
      </c>
      <c r="L19091" s="50" t="str">
        <f>VLOOKUP(K19091,'Base -Receita-Despesa'!$B:$AS,1,FALSE)</f>
        <v>Pessoal</v>
      </c>
    </row>
    <row r="19092" spans="1:12" x14ac:dyDescent="0.3">
      <c r="A19092" s="82" t="str">
        <f t="shared" si="596"/>
        <v>2020</v>
      </c>
      <c r="B19092" s="260" t="s">
        <v>2228</v>
      </c>
      <c r="C19092" s="261" t="s">
        <v>138</v>
      </c>
      <c r="D19092" s="74" t="str">
        <f t="shared" si="597"/>
        <v>jun/2020</v>
      </c>
      <c r="E19092" s="264">
        <v>44000</v>
      </c>
      <c r="F19092" s="282" t="s">
        <v>3168</v>
      </c>
      <c r="G19092" s="282" t="s">
        <v>2229</v>
      </c>
      <c r="H19092" s="265" t="s">
        <v>4753</v>
      </c>
      <c r="I19092" s="265" t="s">
        <v>2176</v>
      </c>
      <c r="J19092" s="265">
        <v>-121.5</v>
      </c>
      <c r="K19092" s="83" t="str">
        <f>IFERROR(IFERROR(VLOOKUP(I19092,'DE-PARA'!B:D,3,0),VLOOKUP(I19092,'DE-PARA'!C:D,2,0)),"NÃO ENCONTRADO")</f>
        <v>Pessoal</v>
      </c>
      <c r="L19092" s="50" t="str">
        <f>VLOOKUP(K19092,'Base -Receita-Despesa'!$B:$AS,1,FALSE)</f>
        <v>Pessoal</v>
      </c>
    </row>
    <row r="19093" spans="1:12" x14ac:dyDescent="0.3">
      <c r="A19093" s="82" t="str">
        <f t="shared" si="596"/>
        <v>2020</v>
      </c>
      <c r="B19093" s="260" t="s">
        <v>2228</v>
      </c>
      <c r="C19093" s="261" t="s">
        <v>138</v>
      </c>
      <c r="D19093" s="74" t="str">
        <f t="shared" si="597"/>
        <v>jun/2020</v>
      </c>
      <c r="E19093" s="264">
        <v>44000</v>
      </c>
      <c r="F19093" s="282" t="s">
        <v>3171</v>
      </c>
      <c r="G19093" s="282" t="s">
        <v>2229</v>
      </c>
      <c r="H19093" s="265" t="s">
        <v>4753</v>
      </c>
      <c r="I19093" s="265" t="s">
        <v>2176</v>
      </c>
      <c r="J19093" s="265">
        <v>-696.96</v>
      </c>
      <c r="K19093" s="83" t="str">
        <f>IFERROR(IFERROR(VLOOKUP(I19093,'DE-PARA'!B:D,3,0),VLOOKUP(I19093,'DE-PARA'!C:D,2,0)),"NÃO ENCONTRADO")</f>
        <v>Pessoal</v>
      </c>
      <c r="L19093" s="50" t="str">
        <f>VLOOKUP(K19093,'Base -Receita-Despesa'!$B:$AS,1,FALSE)</f>
        <v>Pessoal</v>
      </c>
    </row>
    <row r="19094" spans="1:12" x14ac:dyDescent="0.3">
      <c r="A19094" s="82" t="str">
        <f t="shared" si="596"/>
        <v>2020</v>
      </c>
      <c r="B19094" s="260" t="s">
        <v>2228</v>
      </c>
      <c r="C19094" s="261" t="s">
        <v>138</v>
      </c>
      <c r="D19094" s="74" t="str">
        <f t="shared" si="597"/>
        <v>jun/2020</v>
      </c>
      <c r="E19094" s="264">
        <v>44000</v>
      </c>
      <c r="F19094" s="282" t="s">
        <v>5682</v>
      </c>
      <c r="G19094" s="282" t="s">
        <v>2229</v>
      </c>
      <c r="H19094" s="265" t="s">
        <v>4753</v>
      </c>
      <c r="I19094" s="265" t="s">
        <v>2176</v>
      </c>
      <c r="J19094" s="266">
        <v>-3681.78</v>
      </c>
      <c r="K19094" s="83" t="str">
        <f>IFERROR(IFERROR(VLOOKUP(I19094,'DE-PARA'!B:D,3,0),VLOOKUP(I19094,'DE-PARA'!C:D,2,0)),"NÃO ENCONTRADO")</f>
        <v>Pessoal</v>
      </c>
      <c r="L19094" s="50" t="str">
        <f>VLOOKUP(K19094,'Base -Receita-Despesa'!$B:$AS,1,FALSE)</f>
        <v>Pessoal</v>
      </c>
    </row>
    <row r="19095" spans="1:12" x14ac:dyDescent="0.3">
      <c r="A19095" s="82" t="str">
        <f t="shared" si="596"/>
        <v>2020</v>
      </c>
      <c r="B19095" s="260" t="s">
        <v>2228</v>
      </c>
      <c r="C19095" s="261" t="s">
        <v>138</v>
      </c>
      <c r="D19095" s="74" t="str">
        <f t="shared" si="597"/>
        <v>jun/2020</v>
      </c>
      <c r="E19095" s="264">
        <v>44000</v>
      </c>
      <c r="F19095" s="282" t="s">
        <v>5683</v>
      </c>
      <c r="G19095" s="282" t="s">
        <v>2229</v>
      </c>
      <c r="H19095" s="265" t="s">
        <v>4753</v>
      </c>
      <c r="I19095" s="265" t="s">
        <v>2176</v>
      </c>
      <c r="J19095" s="266">
        <v>-1317.89</v>
      </c>
      <c r="K19095" s="83" t="str">
        <f>IFERROR(IFERROR(VLOOKUP(I19095,'DE-PARA'!B:D,3,0),VLOOKUP(I19095,'DE-PARA'!C:D,2,0)),"NÃO ENCONTRADO")</f>
        <v>Pessoal</v>
      </c>
      <c r="L19095" s="50" t="str">
        <f>VLOOKUP(K19095,'Base -Receita-Despesa'!$B:$AS,1,FALSE)</f>
        <v>Pessoal</v>
      </c>
    </row>
    <row r="19096" spans="1:12" x14ac:dyDescent="0.3">
      <c r="A19096" s="82" t="str">
        <f t="shared" si="596"/>
        <v>2020</v>
      </c>
      <c r="B19096" s="260" t="s">
        <v>2228</v>
      </c>
      <c r="C19096" s="261" t="s">
        <v>138</v>
      </c>
      <c r="D19096" s="74" t="str">
        <f t="shared" si="597"/>
        <v>jun/2020</v>
      </c>
      <c r="E19096" s="264">
        <v>44000</v>
      </c>
      <c r="F19096" s="282" t="s">
        <v>5684</v>
      </c>
      <c r="G19096" s="282" t="s">
        <v>2229</v>
      </c>
      <c r="H19096" s="265" t="s">
        <v>4753</v>
      </c>
      <c r="I19096" s="265" t="s">
        <v>2176</v>
      </c>
      <c r="J19096" s="266">
        <v>-1482.87</v>
      </c>
      <c r="K19096" s="83" t="str">
        <f>IFERROR(IFERROR(VLOOKUP(I19096,'DE-PARA'!B:D,3,0),VLOOKUP(I19096,'DE-PARA'!C:D,2,0)),"NÃO ENCONTRADO")</f>
        <v>Pessoal</v>
      </c>
      <c r="L19096" s="50" t="str">
        <f>VLOOKUP(K19096,'Base -Receita-Despesa'!$B:$AS,1,FALSE)</f>
        <v>Pessoal</v>
      </c>
    </row>
    <row r="19097" spans="1:12" x14ac:dyDescent="0.3">
      <c r="A19097" s="82" t="str">
        <f t="shared" si="596"/>
        <v>2020</v>
      </c>
      <c r="B19097" s="260" t="s">
        <v>2228</v>
      </c>
      <c r="C19097" s="261" t="s">
        <v>138</v>
      </c>
      <c r="D19097" s="74" t="str">
        <f t="shared" si="597"/>
        <v>jun/2020</v>
      </c>
      <c r="E19097" s="264">
        <v>44000</v>
      </c>
      <c r="F19097" s="282" t="s">
        <v>5685</v>
      </c>
      <c r="G19097" s="282" t="s">
        <v>2229</v>
      </c>
      <c r="H19097" s="265" t="s">
        <v>257</v>
      </c>
      <c r="I19097" s="265" t="s">
        <v>145</v>
      </c>
      <c r="J19097" s="265">
        <v>-14.6</v>
      </c>
      <c r="K19097" s="83" t="str">
        <f>IFERROR(IFERROR(VLOOKUP(I19097,'DE-PARA'!B:D,3,0),VLOOKUP(I19097,'DE-PARA'!C:D,2,0)),"NÃO ENCONTRADO")</f>
        <v>Serviços</v>
      </c>
      <c r="L19097" s="50" t="str">
        <f>VLOOKUP(K19097,'Base -Receita-Despesa'!$B:$AS,1,FALSE)</f>
        <v>Serviços</v>
      </c>
    </row>
    <row r="19098" spans="1:12" x14ac:dyDescent="0.3">
      <c r="A19098" s="82" t="str">
        <f t="shared" si="596"/>
        <v>2020</v>
      </c>
      <c r="B19098" s="260" t="s">
        <v>2228</v>
      </c>
      <c r="C19098" s="261" t="s">
        <v>138</v>
      </c>
      <c r="D19098" s="74" t="str">
        <f t="shared" si="597"/>
        <v>jun/2020</v>
      </c>
      <c r="E19098" s="264">
        <v>44000</v>
      </c>
      <c r="F19098" s="282" t="s">
        <v>2793</v>
      </c>
      <c r="G19098" s="282" t="s">
        <v>2229</v>
      </c>
      <c r="H19098" s="265" t="s">
        <v>5049</v>
      </c>
      <c r="I19098" s="265" t="s">
        <v>2176</v>
      </c>
      <c r="J19098" s="266">
        <v>-2035.13</v>
      </c>
      <c r="K19098" s="83" t="str">
        <f>IFERROR(IFERROR(VLOOKUP(I19098,'DE-PARA'!B:D,3,0),VLOOKUP(I19098,'DE-PARA'!C:D,2,0)),"NÃO ENCONTRADO")</f>
        <v>Pessoal</v>
      </c>
      <c r="L19098" s="50" t="str">
        <f>VLOOKUP(K19098,'Base -Receita-Despesa'!$B:$AS,1,FALSE)</f>
        <v>Pessoal</v>
      </c>
    </row>
    <row r="19099" spans="1:12" x14ac:dyDescent="0.3">
      <c r="A19099" s="82" t="str">
        <f t="shared" si="596"/>
        <v>2020</v>
      </c>
      <c r="B19099" s="260" t="s">
        <v>2228</v>
      </c>
      <c r="C19099" s="261" t="s">
        <v>138</v>
      </c>
      <c r="D19099" s="74" t="str">
        <f t="shared" si="597"/>
        <v>jun/2020</v>
      </c>
      <c r="E19099" s="264">
        <v>44000</v>
      </c>
      <c r="F19099" s="282" t="s">
        <v>2720</v>
      </c>
      <c r="G19099" s="282" t="s">
        <v>2229</v>
      </c>
      <c r="H19099" s="265" t="s">
        <v>5049</v>
      </c>
      <c r="I19099" s="265" t="s">
        <v>2176</v>
      </c>
      <c r="J19099" s="265">
        <v>-811.84</v>
      </c>
      <c r="K19099" s="83" t="str">
        <f>IFERROR(IFERROR(VLOOKUP(I19099,'DE-PARA'!B:D,3,0),VLOOKUP(I19099,'DE-PARA'!C:D,2,0)),"NÃO ENCONTRADO")</f>
        <v>Pessoal</v>
      </c>
      <c r="L19099" s="50" t="str">
        <f>VLOOKUP(K19099,'Base -Receita-Despesa'!$B:$AS,1,FALSE)</f>
        <v>Pessoal</v>
      </c>
    </row>
    <row r="19100" spans="1:12" x14ac:dyDescent="0.3">
      <c r="A19100" s="82" t="str">
        <f t="shared" si="596"/>
        <v>2020</v>
      </c>
      <c r="B19100" s="260" t="s">
        <v>2228</v>
      </c>
      <c r="C19100" s="261" t="s">
        <v>138</v>
      </c>
      <c r="D19100" s="74" t="str">
        <f t="shared" si="597"/>
        <v>jun/2020</v>
      </c>
      <c r="E19100" s="264">
        <v>44000</v>
      </c>
      <c r="F19100" s="282" t="s">
        <v>4565</v>
      </c>
      <c r="G19100" s="282" t="s">
        <v>2229</v>
      </c>
      <c r="H19100" s="265" t="s">
        <v>5686</v>
      </c>
      <c r="I19100" s="265" t="s">
        <v>194</v>
      </c>
      <c r="J19100" s="266">
        <v>-17281.36</v>
      </c>
      <c r="K19100" s="83" t="str">
        <f>IFERROR(IFERROR(VLOOKUP(I19100,'DE-PARA'!B:D,3,0),VLOOKUP(I19100,'DE-PARA'!C:D,2,0)),"NÃO ENCONTRADO")</f>
        <v>Encargos sobre Folha de Pagamento</v>
      </c>
      <c r="L19100" s="50" t="str">
        <f>VLOOKUP(K19100,'Base -Receita-Despesa'!$B:$AS,1,FALSE)</f>
        <v>Encargos sobre Folha de Pagamento</v>
      </c>
    </row>
    <row r="19101" spans="1:12" x14ac:dyDescent="0.3">
      <c r="A19101" s="82" t="str">
        <f t="shared" si="596"/>
        <v>2020</v>
      </c>
      <c r="B19101" s="260" t="s">
        <v>2228</v>
      </c>
      <c r="C19101" s="261" t="s">
        <v>138</v>
      </c>
      <c r="D19101" s="74" t="str">
        <f t="shared" si="597"/>
        <v>jun/2020</v>
      </c>
      <c r="E19101" s="264">
        <v>44000</v>
      </c>
      <c r="F19101" s="282" t="s">
        <v>4466</v>
      </c>
      <c r="G19101" s="282" t="s">
        <v>2229</v>
      </c>
      <c r="H19101" s="265" t="s">
        <v>5687</v>
      </c>
      <c r="I19101" s="265" t="s">
        <v>194</v>
      </c>
      <c r="J19101" s="266">
        <v>-5283.87</v>
      </c>
      <c r="K19101" s="83" t="str">
        <f>IFERROR(IFERROR(VLOOKUP(I19101,'DE-PARA'!B:D,3,0),VLOOKUP(I19101,'DE-PARA'!C:D,2,0)),"NÃO ENCONTRADO")</f>
        <v>Encargos sobre Folha de Pagamento</v>
      </c>
      <c r="L19101" s="50" t="str">
        <f>VLOOKUP(K19101,'Base -Receita-Despesa'!$B:$AS,1,FALSE)</f>
        <v>Encargos sobre Folha de Pagamento</v>
      </c>
    </row>
    <row r="19102" spans="1:12" x14ac:dyDescent="0.3">
      <c r="A19102" s="82" t="str">
        <f t="shared" si="596"/>
        <v>2020</v>
      </c>
      <c r="B19102" s="260" t="s">
        <v>2228</v>
      </c>
      <c r="C19102" s="261" t="s">
        <v>138</v>
      </c>
      <c r="D19102" s="74" t="str">
        <f t="shared" si="597"/>
        <v>jun/2020</v>
      </c>
      <c r="E19102" s="264">
        <v>44000</v>
      </c>
      <c r="F19102" s="282" t="s">
        <v>4565</v>
      </c>
      <c r="G19102" s="282" t="s">
        <v>2229</v>
      </c>
      <c r="H19102" s="265" t="s">
        <v>5686</v>
      </c>
      <c r="I19102" s="265" t="s">
        <v>194</v>
      </c>
      <c r="J19102" s="266">
        <v>-2243.09</v>
      </c>
      <c r="K19102" s="83" t="str">
        <f>IFERROR(IFERROR(VLOOKUP(I19102,'DE-PARA'!B:D,3,0),VLOOKUP(I19102,'DE-PARA'!C:D,2,0)),"NÃO ENCONTRADO")</f>
        <v>Encargos sobre Folha de Pagamento</v>
      </c>
      <c r="L19102" s="50" t="str">
        <f>VLOOKUP(K19102,'Base -Receita-Despesa'!$B:$AS,1,FALSE)</f>
        <v>Encargos sobre Folha de Pagamento</v>
      </c>
    </row>
    <row r="19103" spans="1:12" x14ac:dyDescent="0.3">
      <c r="A19103" s="82" t="str">
        <f t="shared" si="596"/>
        <v>2020</v>
      </c>
      <c r="B19103" s="260" t="s">
        <v>2228</v>
      </c>
      <c r="C19103" s="261" t="s">
        <v>138</v>
      </c>
      <c r="D19103" s="74" t="str">
        <f t="shared" si="597"/>
        <v>jun/2020</v>
      </c>
      <c r="E19103" s="264">
        <v>44000</v>
      </c>
      <c r="F19103" s="282">
        <v>1546</v>
      </c>
      <c r="G19103" s="282" t="s">
        <v>2229</v>
      </c>
      <c r="H19103" s="265" t="s">
        <v>5275</v>
      </c>
      <c r="I19103" s="265" t="s">
        <v>157</v>
      </c>
      <c r="J19103" s="266">
        <v>-2018.92</v>
      </c>
      <c r="K19103" s="83" t="str">
        <f>IFERROR(IFERROR(VLOOKUP(I19103,'DE-PARA'!B:D,3,0),VLOOKUP(I19103,'DE-PARA'!C:D,2,0)),"NÃO ENCONTRADO")</f>
        <v>Materiais</v>
      </c>
      <c r="L19103" s="50" t="str">
        <f>VLOOKUP(K19103,'Base -Receita-Despesa'!$B:$AS,1,FALSE)</f>
        <v>Materiais</v>
      </c>
    </row>
    <row r="19104" spans="1:12" x14ac:dyDescent="0.3">
      <c r="A19104" s="82" t="str">
        <f t="shared" si="596"/>
        <v>2020</v>
      </c>
      <c r="B19104" s="260" t="s">
        <v>2228</v>
      </c>
      <c r="C19104" s="261" t="s">
        <v>138</v>
      </c>
      <c r="D19104" s="74" t="str">
        <f t="shared" si="597"/>
        <v>jun/2020</v>
      </c>
      <c r="E19104" s="264">
        <v>44000</v>
      </c>
      <c r="F19104" s="282">
        <v>1544</v>
      </c>
      <c r="G19104" s="282" t="s">
        <v>2229</v>
      </c>
      <c r="H19104" s="265" t="s">
        <v>5275</v>
      </c>
      <c r="I19104" s="265" t="s">
        <v>157</v>
      </c>
      <c r="J19104" s="266">
        <v>-6945.1</v>
      </c>
      <c r="K19104" s="83" t="str">
        <f>IFERROR(IFERROR(VLOOKUP(I19104,'DE-PARA'!B:D,3,0),VLOOKUP(I19104,'DE-PARA'!C:D,2,0)),"NÃO ENCONTRADO")</f>
        <v>Materiais</v>
      </c>
      <c r="L19104" s="50" t="str">
        <f>VLOOKUP(K19104,'Base -Receita-Despesa'!$B:$AS,1,FALSE)</f>
        <v>Materiais</v>
      </c>
    </row>
    <row r="19105" spans="1:12" x14ac:dyDescent="0.3">
      <c r="A19105" s="82" t="str">
        <f t="shared" si="596"/>
        <v>2020</v>
      </c>
      <c r="B19105" s="260" t="s">
        <v>2228</v>
      </c>
      <c r="C19105" s="261" t="s">
        <v>138</v>
      </c>
      <c r="D19105" s="74" t="str">
        <f t="shared" si="597"/>
        <v>jun/2020</v>
      </c>
      <c r="E19105" s="264">
        <v>44000</v>
      </c>
      <c r="F19105" s="282">
        <v>1550</v>
      </c>
      <c r="G19105" s="282" t="s">
        <v>2229</v>
      </c>
      <c r="H19105" s="265" t="s">
        <v>5275</v>
      </c>
      <c r="I19105" s="265" t="s">
        <v>157</v>
      </c>
      <c r="J19105" s="266">
        <v>-8121.04</v>
      </c>
      <c r="K19105" s="83" t="str">
        <f>IFERROR(IFERROR(VLOOKUP(I19105,'DE-PARA'!B:D,3,0),VLOOKUP(I19105,'DE-PARA'!C:D,2,0)),"NÃO ENCONTRADO")</f>
        <v>Materiais</v>
      </c>
      <c r="L19105" s="50" t="str">
        <f>VLOOKUP(K19105,'Base -Receita-Despesa'!$B:$AS,1,FALSE)</f>
        <v>Materiais</v>
      </c>
    </row>
    <row r="19106" spans="1:12" x14ac:dyDescent="0.3">
      <c r="A19106" s="82" t="str">
        <f t="shared" si="596"/>
        <v>2020</v>
      </c>
      <c r="B19106" s="260" t="s">
        <v>2228</v>
      </c>
      <c r="C19106" s="261" t="s">
        <v>138</v>
      </c>
      <c r="D19106" s="74" t="str">
        <f t="shared" si="597"/>
        <v>jun/2020</v>
      </c>
      <c r="E19106" s="264">
        <v>44000</v>
      </c>
      <c r="F19106" s="282" t="s">
        <v>4539</v>
      </c>
      <c r="G19106" s="282" t="s">
        <v>2229</v>
      </c>
      <c r="H19106" s="265" t="s">
        <v>5688</v>
      </c>
      <c r="I19106" s="265" t="s">
        <v>194</v>
      </c>
      <c r="J19106" s="266">
        <v>-178915.04</v>
      </c>
      <c r="K19106" s="83" t="str">
        <f>IFERROR(IFERROR(VLOOKUP(I19106,'DE-PARA'!B:D,3,0),VLOOKUP(I19106,'DE-PARA'!C:D,2,0)),"NÃO ENCONTRADO")</f>
        <v>Encargos sobre Folha de Pagamento</v>
      </c>
      <c r="L19106" s="50" t="str">
        <f>VLOOKUP(K19106,'Base -Receita-Despesa'!$B:$AS,1,FALSE)</f>
        <v>Encargos sobre Folha de Pagamento</v>
      </c>
    </row>
    <row r="19107" spans="1:12" x14ac:dyDescent="0.3">
      <c r="A19107" s="82" t="str">
        <f t="shared" si="596"/>
        <v>2020</v>
      </c>
      <c r="B19107" s="260" t="s">
        <v>2228</v>
      </c>
      <c r="C19107" s="261" t="s">
        <v>138</v>
      </c>
      <c r="D19107" s="74" t="str">
        <f t="shared" si="597"/>
        <v>jun/2020</v>
      </c>
      <c r="E19107" s="264">
        <v>44000</v>
      </c>
      <c r="F19107" s="282" t="s">
        <v>5689</v>
      </c>
      <c r="G19107" s="282" t="s">
        <v>2229</v>
      </c>
      <c r="H19107" s="265" t="s">
        <v>4736</v>
      </c>
      <c r="I19107" s="265" t="s">
        <v>188</v>
      </c>
      <c r="J19107" s="266">
        <v>-4481.24</v>
      </c>
      <c r="K19107" s="83" t="str">
        <f>IFERROR(IFERROR(VLOOKUP(I19107,'DE-PARA'!B:D,3,0),VLOOKUP(I19107,'DE-PARA'!C:D,2,0)),"NÃO ENCONTRADO")</f>
        <v>Serviços</v>
      </c>
      <c r="L19107" s="50" t="str">
        <f>VLOOKUP(K19107,'Base -Receita-Despesa'!$B:$AS,1,FALSE)</f>
        <v>Serviços</v>
      </c>
    </row>
    <row r="19108" spans="1:12" x14ac:dyDescent="0.3">
      <c r="A19108" s="82" t="str">
        <f t="shared" si="596"/>
        <v>2020</v>
      </c>
      <c r="B19108" s="260" t="s">
        <v>2228</v>
      </c>
      <c r="C19108" s="261" t="s">
        <v>138</v>
      </c>
      <c r="D19108" s="74" t="str">
        <f t="shared" si="597"/>
        <v>jun/2020</v>
      </c>
      <c r="E19108" s="264">
        <v>44000</v>
      </c>
      <c r="F19108" s="282" t="s">
        <v>5690</v>
      </c>
      <c r="G19108" s="282" t="s">
        <v>2229</v>
      </c>
      <c r="H19108" s="265" t="s">
        <v>4736</v>
      </c>
      <c r="I19108" s="265" t="s">
        <v>188</v>
      </c>
      <c r="J19108" s="266">
        <v>-4481.24</v>
      </c>
      <c r="K19108" s="83" t="str">
        <f>IFERROR(IFERROR(VLOOKUP(I19108,'DE-PARA'!B:D,3,0),VLOOKUP(I19108,'DE-PARA'!C:D,2,0)),"NÃO ENCONTRADO")</f>
        <v>Serviços</v>
      </c>
      <c r="L19108" s="50" t="str">
        <f>VLOOKUP(K19108,'Base -Receita-Despesa'!$B:$AS,1,FALSE)</f>
        <v>Serviços</v>
      </c>
    </row>
    <row r="19109" spans="1:12" x14ac:dyDescent="0.3">
      <c r="A19109" s="82" t="str">
        <f t="shared" si="596"/>
        <v>2020</v>
      </c>
      <c r="B19109" s="260" t="s">
        <v>2228</v>
      </c>
      <c r="C19109" s="261" t="s">
        <v>138</v>
      </c>
      <c r="D19109" s="74" t="str">
        <f t="shared" si="597"/>
        <v>jun/2020</v>
      </c>
      <c r="E19109" s="264">
        <v>44000</v>
      </c>
      <c r="F19109" s="282" t="s">
        <v>5691</v>
      </c>
      <c r="G19109" s="282" t="s">
        <v>2229</v>
      </c>
      <c r="H19109" s="265" t="s">
        <v>5115</v>
      </c>
      <c r="I19109" s="265" t="s">
        <v>118</v>
      </c>
      <c r="J19109" s="266">
        <v>-14736.96</v>
      </c>
      <c r="K19109" s="83" t="str">
        <f>IFERROR(IFERROR(VLOOKUP(I19109,'DE-PARA'!B:D,3,0),VLOOKUP(I19109,'DE-PARA'!C:D,2,0)),"NÃO ENCONTRADO")</f>
        <v>Serviços</v>
      </c>
      <c r="L19109" s="50" t="str">
        <f>VLOOKUP(K19109,'Base -Receita-Despesa'!$B:$AS,1,FALSE)</f>
        <v>Serviços</v>
      </c>
    </row>
    <row r="19110" spans="1:12" x14ac:dyDescent="0.3">
      <c r="A19110" s="82" t="str">
        <f t="shared" si="596"/>
        <v>2020</v>
      </c>
      <c r="B19110" s="260" t="s">
        <v>2228</v>
      </c>
      <c r="C19110" s="261" t="s">
        <v>138</v>
      </c>
      <c r="D19110" s="74" t="str">
        <f t="shared" si="597"/>
        <v>jun/2020</v>
      </c>
      <c r="E19110" s="264">
        <v>44000</v>
      </c>
      <c r="F19110" s="282">
        <v>125</v>
      </c>
      <c r="G19110" s="282" t="s">
        <v>2229</v>
      </c>
      <c r="H19110" s="265" t="s">
        <v>5154</v>
      </c>
      <c r="I19110" s="265" t="s">
        <v>145</v>
      </c>
      <c r="J19110" s="266">
        <v>-27466.5</v>
      </c>
      <c r="K19110" s="83" t="str">
        <f>IFERROR(IFERROR(VLOOKUP(I19110,'DE-PARA'!B:D,3,0),VLOOKUP(I19110,'DE-PARA'!C:D,2,0)),"NÃO ENCONTRADO")</f>
        <v>Serviços</v>
      </c>
      <c r="L19110" s="50" t="str">
        <f>VLOOKUP(K19110,'Base -Receita-Despesa'!$B:$AS,1,FALSE)</f>
        <v>Serviços</v>
      </c>
    </row>
    <row r="19111" spans="1:12" x14ac:dyDescent="0.3">
      <c r="A19111" s="82" t="str">
        <f t="shared" si="596"/>
        <v>2020</v>
      </c>
      <c r="B19111" s="260" t="s">
        <v>2228</v>
      </c>
      <c r="C19111" s="261" t="s">
        <v>138</v>
      </c>
      <c r="D19111" s="74" t="str">
        <f t="shared" si="597"/>
        <v>jun/2020</v>
      </c>
      <c r="E19111" s="264">
        <v>44000</v>
      </c>
      <c r="F19111" s="282" t="s">
        <v>5608</v>
      </c>
      <c r="G19111" s="282" t="s">
        <v>2284</v>
      </c>
      <c r="H19111" s="265" t="s">
        <v>5650</v>
      </c>
      <c r="I19111" s="265" t="s">
        <v>141</v>
      </c>
      <c r="J19111" s="265">
        <v>-556.66</v>
      </c>
      <c r="K19111" s="83" t="str">
        <f>IFERROR(IFERROR(VLOOKUP(I19111,'DE-PARA'!B:D,3,0),VLOOKUP(I19111,'DE-PARA'!C:D,2,0)),"NÃO ENCONTRADO")</f>
        <v>Pessoal</v>
      </c>
      <c r="L19111" s="50" t="str">
        <f>VLOOKUP(K19111,'Base -Receita-Despesa'!$B:$AS,1,FALSE)</f>
        <v>Pessoal</v>
      </c>
    </row>
    <row r="19112" spans="1:12" x14ac:dyDescent="0.3">
      <c r="A19112" s="82" t="str">
        <f t="shared" si="596"/>
        <v>2020</v>
      </c>
      <c r="B19112" s="260" t="s">
        <v>2228</v>
      </c>
      <c r="C19112" s="261" t="s">
        <v>138</v>
      </c>
      <c r="D19112" s="74" t="str">
        <f t="shared" si="597"/>
        <v>jun/2020</v>
      </c>
      <c r="E19112" s="264">
        <v>44000</v>
      </c>
      <c r="F19112" s="282" t="s">
        <v>5608</v>
      </c>
      <c r="G19112" s="282" t="s">
        <v>2330</v>
      </c>
      <c r="H19112" s="265" t="s">
        <v>5385</v>
      </c>
      <c r="I19112" s="265" t="s">
        <v>141</v>
      </c>
      <c r="J19112" s="265">
        <v>-510.22</v>
      </c>
      <c r="K19112" s="83" t="str">
        <f>IFERROR(IFERROR(VLOOKUP(I19112,'DE-PARA'!B:D,3,0),VLOOKUP(I19112,'DE-PARA'!C:D,2,0)),"NÃO ENCONTRADO")</f>
        <v>Pessoal</v>
      </c>
      <c r="L19112" s="50" t="str">
        <f>VLOOKUP(K19112,'Base -Receita-Despesa'!$B:$AS,1,FALSE)</f>
        <v>Pessoal</v>
      </c>
    </row>
    <row r="19113" spans="1:12" x14ac:dyDescent="0.3">
      <c r="A19113" s="82" t="str">
        <f t="shared" si="596"/>
        <v>2020</v>
      </c>
      <c r="B19113" s="260" t="s">
        <v>2228</v>
      </c>
      <c r="C19113" s="261" t="s">
        <v>138</v>
      </c>
      <c r="D19113" s="74" t="str">
        <f t="shared" si="597"/>
        <v>jun/2020</v>
      </c>
      <c r="E19113" s="264">
        <v>44000</v>
      </c>
      <c r="F19113" s="282" t="s">
        <v>5608</v>
      </c>
      <c r="G19113" s="282" t="s">
        <v>4022</v>
      </c>
      <c r="H19113" s="265" t="s">
        <v>5386</v>
      </c>
      <c r="I19113" s="265" t="s">
        <v>141</v>
      </c>
      <c r="J19113" s="265">
        <v>-801.36</v>
      </c>
      <c r="K19113" s="83" t="str">
        <f>IFERROR(IFERROR(VLOOKUP(I19113,'DE-PARA'!B:D,3,0),VLOOKUP(I19113,'DE-PARA'!C:D,2,0)),"NÃO ENCONTRADO")</f>
        <v>Pessoal</v>
      </c>
      <c r="L19113" s="50" t="str">
        <f>VLOOKUP(K19113,'Base -Receita-Despesa'!$B:$AS,1,FALSE)</f>
        <v>Pessoal</v>
      </c>
    </row>
    <row r="19114" spans="1:12" x14ac:dyDescent="0.3">
      <c r="A19114" s="82" t="str">
        <f t="shared" ref="A19114:A19177" si="598">IF(K19114="NÃO ENCONTRADO",0,RIGHT(D19114,4))</f>
        <v>2020</v>
      </c>
      <c r="B19114" s="260" t="s">
        <v>2228</v>
      </c>
      <c r="C19114" s="261" t="s">
        <v>138</v>
      </c>
      <c r="D19114" s="74" t="str">
        <f t="shared" si="597"/>
        <v>jun/2020</v>
      </c>
      <c r="E19114" s="264">
        <v>44000</v>
      </c>
      <c r="F19114" s="282" t="s">
        <v>5127</v>
      </c>
      <c r="G19114" s="282" t="s">
        <v>2229</v>
      </c>
      <c r="H19114" s="265" t="s">
        <v>5185</v>
      </c>
      <c r="I19114" s="265" t="s">
        <v>2170</v>
      </c>
      <c r="J19114" s="266">
        <v>-19643.25</v>
      </c>
      <c r="K19114" s="83" t="str">
        <f>IFERROR(IFERROR(VLOOKUP(I19114,'DE-PARA'!B:D,3,0),VLOOKUP(I19114,'DE-PARA'!C:D,2,0)),"NÃO ENCONTRADO")</f>
        <v>Reembolso de Rateios(-)</v>
      </c>
      <c r="L19114" s="50" t="str">
        <f>VLOOKUP(K19114,'Base -Receita-Despesa'!$B:$AS,1,FALSE)</f>
        <v>Reembolso de Rateios(-)</v>
      </c>
    </row>
    <row r="19115" spans="1:12" x14ac:dyDescent="0.3">
      <c r="A19115" s="82" t="str">
        <f t="shared" si="598"/>
        <v>2020</v>
      </c>
      <c r="B19115" s="260" t="s">
        <v>2228</v>
      </c>
      <c r="C19115" s="261" t="s">
        <v>138</v>
      </c>
      <c r="D19115" s="74" t="str">
        <f t="shared" si="597"/>
        <v>jun/2020</v>
      </c>
      <c r="E19115" s="264">
        <v>44000</v>
      </c>
      <c r="F19115" s="282" t="s">
        <v>1261</v>
      </c>
      <c r="G19115" s="282" t="s">
        <v>2229</v>
      </c>
      <c r="H19115" s="265" t="s">
        <v>879</v>
      </c>
      <c r="I19115" s="265" t="s">
        <v>135</v>
      </c>
      <c r="J19115" s="265">
        <v>-10</v>
      </c>
      <c r="K19115" s="83" t="str">
        <f>IFERROR(IFERROR(VLOOKUP(I19115,'DE-PARA'!B:D,3,0),VLOOKUP(I19115,'DE-PARA'!C:D,2,0)),"NÃO ENCONTRADO")</f>
        <v>Outras Saídas</v>
      </c>
      <c r="L19115" s="50" t="str">
        <f>VLOOKUP(K19115,'Base -Receita-Despesa'!$B:$AS,1,FALSE)</f>
        <v>Outras Saídas</v>
      </c>
    </row>
    <row r="19116" spans="1:12" x14ac:dyDescent="0.3">
      <c r="A19116" s="82" t="str">
        <f t="shared" si="598"/>
        <v>2020</v>
      </c>
      <c r="B19116" s="260" t="s">
        <v>2228</v>
      </c>
      <c r="C19116" s="261" t="s">
        <v>138</v>
      </c>
      <c r="D19116" s="74" t="str">
        <f t="shared" si="597"/>
        <v>jun/2020</v>
      </c>
      <c r="E19116" s="264">
        <v>44000</v>
      </c>
      <c r="F19116" s="282" t="s">
        <v>1261</v>
      </c>
      <c r="G19116" s="282" t="s">
        <v>2229</v>
      </c>
      <c r="H19116" s="265" t="s">
        <v>879</v>
      </c>
      <c r="I19116" s="265" t="s">
        <v>135</v>
      </c>
      <c r="J19116" s="265">
        <v>-10</v>
      </c>
      <c r="K19116" s="83" t="str">
        <f>IFERROR(IFERROR(VLOOKUP(I19116,'DE-PARA'!B:D,3,0),VLOOKUP(I19116,'DE-PARA'!C:D,2,0)),"NÃO ENCONTRADO")</f>
        <v>Outras Saídas</v>
      </c>
      <c r="L19116" s="50" t="str">
        <f>VLOOKUP(K19116,'Base -Receita-Despesa'!$B:$AS,1,FALSE)</f>
        <v>Outras Saídas</v>
      </c>
    </row>
    <row r="19117" spans="1:12" x14ac:dyDescent="0.3">
      <c r="A19117" s="82" t="str">
        <f t="shared" si="598"/>
        <v>2020</v>
      </c>
      <c r="B19117" s="260" t="s">
        <v>2228</v>
      </c>
      <c r="C19117" s="261" t="s">
        <v>138</v>
      </c>
      <c r="D19117" s="74" t="str">
        <f t="shared" si="597"/>
        <v>jun/2020</v>
      </c>
      <c r="E19117" s="264">
        <v>44000</v>
      </c>
      <c r="F19117" s="282" t="s">
        <v>1261</v>
      </c>
      <c r="G19117" s="282" t="s">
        <v>2229</v>
      </c>
      <c r="H19117" s="265" t="s">
        <v>879</v>
      </c>
      <c r="I19117" s="265" t="s">
        <v>135</v>
      </c>
      <c r="J19117" s="265">
        <v>-10</v>
      </c>
      <c r="K19117" s="83" t="str">
        <f>IFERROR(IFERROR(VLOOKUP(I19117,'DE-PARA'!B:D,3,0),VLOOKUP(I19117,'DE-PARA'!C:D,2,0)),"NÃO ENCONTRADO")</f>
        <v>Outras Saídas</v>
      </c>
      <c r="L19117" s="50" t="str">
        <f>VLOOKUP(K19117,'Base -Receita-Despesa'!$B:$AS,1,FALSE)</f>
        <v>Outras Saídas</v>
      </c>
    </row>
    <row r="19118" spans="1:12" x14ac:dyDescent="0.3">
      <c r="A19118" s="82" t="str">
        <f t="shared" si="598"/>
        <v>2020</v>
      </c>
      <c r="B19118" s="260" t="s">
        <v>2228</v>
      </c>
      <c r="C19118" s="261" t="s">
        <v>138</v>
      </c>
      <c r="D19118" s="74" t="str">
        <f t="shared" si="597"/>
        <v>jun/2020</v>
      </c>
      <c r="E19118" s="264">
        <v>44000</v>
      </c>
      <c r="F19118" s="282" t="s">
        <v>1261</v>
      </c>
      <c r="G19118" s="282" t="s">
        <v>2229</v>
      </c>
      <c r="H19118" s="265" t="s">
        <v>879</v>
      </c>
      <c r="I19118" s="265" t="s">
        <v>135</v>
      </c>
      <c r="J19118" s="265">
        <v>-10</v>
      </c>
      <c r="K19118" s="83" t="str">
        <f>IFERROR(IFERROR(VLOOKUP(I19118,'DE-PARA'!B:D,3,0),VLOOKUP(I19118,'DE-PARA'!C:D,2,0)),"NÃO ENCONTRADO")</f>
        <v>Outras Saídas</v>
      </c>
      <c r="L19118" s="50" t="str">
        <f>VLOOKUP(K19118,'Base -Receita-Despesa'!$B:$AS,1,FALSE)</f>
        <v>Outras Saídas</v>
      </c>
    </row>
    <row r="19119" spans="1:12" x14ac:dyDescent="0.3">
      <c r="A19119" s="82" t="str">
        <f t="shared" si="598"/>
        <v>2020</v>
      </c>
      <c r="B19119" s="260" t="s">
        <v>2228</v>
      </c>
      <c r="C19119" s="261" t="s">
        <v>138</v>
      </c>
      <c r="D19119" s="74" t="str">
        <f t="shared" si="597"/>
        <v>jun/2020</v>
      </c>
      <c r="E19119" s="264">
        <v>44000</v>
      </c>
      <c r="F19119" s="282" t="s">
        <v>1070</v>
      </c>
      <c r="G19119" s="282" t="s">
        <v>2229</v>
      </c>
      <c r="H19119" s="265" t="s">
        <v>1071</v>
      </c>
      <c r="I19119" s="265" t="s">
        <v>2237</v>
      </c>
      <c r="J19119" s="266">
        <v>342765.03</v>
      </c>
      <c r="K19119" s="83" t="str">
        <f>IFERROR(IFERROR(VLOOKUP(I19119,'DE-PARA'!B:D,3,0),VLOOKUP(I19119,'DE-PARA'!C:D,2,0)),"NÃO ENCONTRADO")</f>
        <v>Entrada Conta Aplicação (+)</v>
      </c>
      <c r="L19119" s="50" t="str">
        <f>VLOOKUP(K19119,'Base -Receita-Despesa'!$B:$AS,1,FALSE)</f>
        <v>ENTRADA CONTA APLICAÇÃO (+)</v>
      </c>
    </row>
    <row r="19120" spans="1:12" x14ac:dyDescent="0.3">
      <c r="A19120" s="82" t="str">
        <f t="shared" si="598"/>
        <v>2020</v>
      </c>
      <c r="B19120" s="260" t="s">
        <v>2228</v>
      </c>
      <c r="C19120" s="261" t="s">
        <v>138</v>
      </c>
      <c r="D19120" s="74" t="str">
        <f t="shared" si="597"/>
        <v>jun/2020</v>
      </c>
      <c r="E19120" s="264">
        <v>44001</v>
      </c>
      <c r="F19120" s="282">
        <v>125</v>
      </c>
      <c r="G19120" s="282" t="s">
        <v>2229</v>
      </c>
      <c r="H19120" s="265" t="s">
        <v>5154</v>
      </c>
      <c r="I19120" s="265" t="s">
        <v>145</v>
      </c>
      <c r="J19120" s="266">
        <v>27466.5</v>
      </c>
      <c r="K19120" s="83" t="str">
        <f>IFERROR(IFERROR(VLOOKUP(I19120,'DE-PARA'!B:D,3,0),VLOOKUP(I19120,'DE-PARA'!C:D,2,0)),"NÃO ENCONTRADO")</f>
        <v>Serviços</v>
      </c>
      <c r="L19120" s="50" t="str">
        <f>VLOOKUP(K19120,'Base -Receita-Despesa'!$B:$AS,1,FALSE)</f>
        <v>Serviços</v>
      </c>
    </row>
    <row r="19121" spans="1:12" x14ac:dyDescent="0.3">
      <c r="A19121" s="82" t="str">
        <f t="shared" si="598"/>
        <v>2020</v>
      </c>
      <c r="B19121" s="260" t="s">
        <v>2228</v>
      </c>
      <c r="C19121" s="261" t="s">
        <v>138</v>
      </c>
      <c r="D19121" s="74" t="str">
        <f t="shared" si="597"/>
        <v>jun/2020</v>
      </c>
      <c r="E19121" s="264">
        <v>44001</v>
      </c>
      <c r="F19121" s="282">
        <v>307781</v>
      </c>
      <c r="G19121" s="282" t="s">
        <v>2229</v>
      </c>
      <c r="H19121" s="265" t="s">
        <v>222</v>
      </c>
      <c r="I19121" s="265" t="s">
        <v>2181</v>
      </c>
      <c r="J19121" s="266">
        <v>-1133.1099999999999</v>
      </c>
      <c r="K19121" s="83" t="str">
        <f>IFERROR(IFERROR(VLOOKUP(I19121,'DE-PARA'!B:D,3,0),VLOOKUP(I19121,'DE-PARA'!C:D,2,0)),"NÃO ENCONTRADO")</f>
        <v>Materiais</v>
      </c>
      <c r="L19121" s="50" t="str">
        <f>VLOOKUP(K19121,'Base -Receita-Despesa'!$B:$AS,1,FALSE)</f>
        <v>Materiais</v>
      </c>
    </row>
    <row r="19122" spans="1:12" x14ac:dyDescent="0.3">
      <c r="A19122" s="82" t="str">
        <f t="shared" si="598"/>
        <v>2020</v>
      </c>
      <c r="B19122" s="260" t="s">
        <v>2228</v>
      </c>
      <c r="C19122" s="261" t="s">
        <v>138</v>
      </c>
      <c r="D19122" s="74" t="str">
        <f t="shared" si="597"/>
        <v>jun/2020</v>
      </c>
      <c r="E19122" s="264">
        <v>44001</v>
      </c>
      <c r="F19122" s="282">
        <v>938989</v>
      </c>
      <c r="G19122" s="282" t="s">
        <v>2229</v>
      </c>
      <c r="H19122" s="265" t="s">
        <v>2424</v>
      </c>
      <c r="I19122" s="265" t="s">
        <v>2181</v>
      </c>
      <c r="J19122" s="266">
        <v>-4106.3999999999996</v>
      </c>
      <c r="K19122" s="83" t="str">
        <f>IFERROR(IFERROR(VLOOKUP(I19122,'DE-PARA'!B:D,3,0),VLOOKUP(I19122,'DE-PARA'!C:D,2,0)),"NÃO ENCONTRADO")</f>
        <v>Materiais</v>
      </c>
      <c r="L19122" s="50" t="str">
        <f>VLOOKUP(K19122,'Base -Receita-Despesa'!$B:$AS,1,FALSE)</f>
        <v>Materiais</v>
      </c>
    </row>
    <row r="19123" spans="1:12" x14ac:dyDescent="0.3">
      <c r="A19123" s="82" t="str">
        <f t="shared" si="598"/>
        <v>2020</v>
      </c>
      <c r="B19123" s="260" t="s">
        <v>2228</v>
      </c>
      <c r="C19123" s="261" t="s">
        <v>138</v>
      </c>
      <c r="D19123" s="74" t="str">
        <f t="shared" si="597"/>
        <v>jun/2020</v>
      </c>
      <c r="E19123" s="264">
        <v>44001</v>
      </c>
      <c r="F19123" s="282">
        <v>533560</v>
      </c>
      <c r="G19123" s="282" t="s">
        <v>2229</v>
      </c>
      <c r="H19123" s="265" t="s">
        <v>2377</v>
      </c>
      <c r="I19123" s="265" t="s">
        <v>846</v>
      </c>
      <c r="J19123" s="265">
        <v>-225.5</v>
      </c>
      <c r="K19123" s="83" t="str">
        <f>IFERROR(IFERROR(VLOOKUP(I19123,'DE-PARA'!B:D,3,0),VLOOKUP(I19123,'DE-PARA'!C:D,2,0)),"NÃO ENCONTRADO")</f>
        <v>Pessoal</v>
      </c>
      <c r="L19123" s="50" t="str">
        <f>VLOOKUP(K19123,'Base -Receita-Despesa'!$B:$AS,1,FALSE)</f>
        <v>Pessoal</v>
      </c>
    </row>
    <row r="19124" spans="1:12" x14ac:dyDescent="0.3">
      <c r="A19124" s="82" t="str">
        <f t="shared" si="598"/>
        <v>2020</v>
      </c>
      <c r="B19124" s="260" t="s">
        <v>2228</v>
      </c>
      <c r="C19124" s="261" t="s">
        <v>138</v>
      </c>
      <c r="D19124" s="74" t="str">
        <f t="shared" si="597"/>
        <v>jun/2020</v>
      </c>
      <c r="E19124" s="264">
        <v>44001</v>
      </c>
      <c r="F19124" s="282">
        <v>3786</v>
      </c>
      <c r="G19124" s="282" t="s">
        <v>2229</v>
      </c>
      <c r="H19124" s="265" t="s">
        <v>5164</v>
      </c>
      <c r="I19124" s="265" t="s">
        <v>157</v>
      </c>
      <c r="J19124" s="266">
        <v>-1887.36</v>
      </c>
      <c r="K19124" s="83" t="str">
        <f>IFERROR(IFERROR(VLOOKUP(I19124,'DE-PARA'!B:D,3,0),VLOOKUP(I19124,'DE-PARA'!C:D,2,0)),"NÃO ENCONTRADO")</f>
        <v>Materiais</v>
      </c>
      <c r="L19124" s="50" t="str">
        <f>VLOOKUP(K19124,'Base -Receita-Despesa'!$B:$AS,1,FALSE)</f>
        <v>Materiais</v>
      </c>
    </row>
    <row r="19125" spans="1:12" x14ac:dyDescent="0.3">
      <c r="A19125" s="82" t="str">
        <f t="shared" si="598"/>
        <v>2020</v>
      </c>
      <c r="B19125" s="260" t="s">
        <v>2228</v>
      </c>
      <c r="C19125" s="261" t="s">
        <v>138</v>
      </c>
      <c r="D19125" s="74" t="str">
        <f t="shared" si="597"/>
        <v>jun/2020</v>
      </c>
      <c r="E19125" s="264">
        <v>44001</v>
      </c>
      <c r="F19125" s="282">
        <v>3787</v>
      </c>
      <c r="G19125" s="282" t="s">
        <v>2229</v>
      </c>
      <c r="H19125" s="265" t="s">
        <v>5164</v>
      </c>
      <c r="I19125" s="265" t="s">
        <v>157</v>
      </c>
      <c r="J19125" s="266">
        <v>-2209.81</v>
      </c>
      <c r="K19125" s="83" t="str">
        <f>IFERROR(IFERROR(VLOOKUP(I19125,'DE-PARA'!B:D,3,0),VLOOKUP(I19125,'DE-PARA'!C:D,2,0)),"NÃO ENCONTRADO")</f>
        <v>Materiais</v>
      </c>
      <c r="L19125" s="50" t="str">
        <f>VLOOKUP(K19125,'Base -Receita-Despesa'!$B:$AS,1,FALSE)</f>
        <v>Materiais</v>
      </c>
    </row>
    <row r="19126" spans="1:12" x14ac:dyDescent="0.3">
      <c r="A19126" s="82" t="str">
        <f t="shared" si="598"/>
        <v>2020</v>
      </c>
      <c r="B19126" s="260" t="s">
        <v>2228</v>
      </c>
      <c r="C19126" s="261" t="s">
        <v>138</v>
      </c>
      <c r="D19126" s="74" t="str">
        <f t="shared" si="597"/>
        <v>jun/2020</v>
      </c>
      <c r="E19126" s="264">
        <v>44001</v>
      </c>
      <c r="F19126" s="282">
        <v>3785</v>
      </c>
      <c r="G19126" s="282" t="s">
        <v>2229</v>
      </c>
      <c r="H19126" s="265" t="s">
        <v>5164</v>
      </c>
      <c r="I19126" s="265" t="s">
        <v>157</v>
      </c>
      <c r="J19126" s="266">
        <v>-1673.08</v>
      </c>
      <c r="K19126" s="83" t="str">
        <f>IFERROR(IFERROR(VLOOKUP(I19126,'DE-PARA'!B:D,3,0),VLOOKUP(I19126,'DE-PARA'!C:D,2,0)),"NÃO ENCONTRADO")</f>
        <v>Materiais</v>
      </c>
      <c r="L19126" s="50" t="str">
        <f>VLOOKUP(K19126,'Base -Receita-Despesa'!$B:$AS,1,FALSE)</f>
        <v>Materiais</v>
      </c>
    </row>
    <row r="19127" spans="1:12" x14ac:dyDescent="0.3">
      <c r="A19127" s="82" t="str">
        <f t="shared" si="598"/>
        <v>2020</v>
      </c>
      <c r="B19127" s="260" t="s">
        <v>2228</v>
      </c>
      <c r="C19127" s="261" t="s">
        <v>138</v>
      </c>
      <c r="D19127" s="74" t="str">
        <f t="shared" si="597"/>
        <v>jun/2020</v>
      </c>
      <c r="E19127" s="264">
        <v>44001</v>
      </c>
      <c r="F19127" s="282">
        <v>469</v>
      </c>
      <c r="G19127" s="282" t="s">
        <v>2229</v>
      </c>
      <c r="H19127" s="265" t="s">
        <v>2395</v>
      </c>
      <c r="I19127" s="265" t="s">
        <v>215</v>
      </c>
      <c r="J19127" s="266">
        <v>-11250</v>
      </c>
      <c r="K19127" s="83" t="str">
        <f>IFERROR(IFERROR(VLOOKUP(I19127,'DE-PARA'!B:D,3,0),VLOOKUP(I19127,'DE-PARA'!C:D,2,0)),"NÃO ENCONTRADO")</f>
        <v>Serviços</v>
      </c>
      <c r="L19127" s="50" t="str">
        <f>VLOOKUP(K19127,'Base -Receita-Despesa'!$B:$AS,1,FALSE)</f>
        <v>Serviços</v>
      </c>
    </row>
    <row r="19128" spans="1:12" x14ac:dyDescent="0.3">
      <c r="A19128" s="82" t="str">
        <f t="shared" si="598"/>
        <v>2020</v>
      </c>
      <c r="B19128" s="260" t="s">
        <v>2228</v>
      </c>
      <c r="C19128" s="261" t="s">
        <v>138</v>
      </c>
      <c r="D19128" s="74" t="str">
        <f t="shared" si="597"/>
        <v>jun/2020</v>
      </c>
      <c r="E19128" s="264">
        <v>44001</v>
      </c>
      <c r="F19128" s="282">
        <v>131</v>
      </c>
      <c r="G19128" s="282" t="s">
        <v>2229</v>
      </c>
      <c r="H19128" s="265" t="s">
        <v>4753</v>
      </c>
      <c r="I19128" s="265" t="s">
        <v>2176</v>
      </c>
      <c r="J19128" s="266">
        <v>-7601.85</v>
      </c>
      <c r="K19128" s="83" t="str">
        <f>IFERROR(IFERROR(VLOOKUP(I19128,'DE-PARA'!B:D,3,0),VLOOKUP(I19128,'DE-PARA'!C:D,2,0)),"NÃO ENCONTRADO")</f>
        <v>Pessoal</v>
      </c>
      <c r="L19128" s="50" t="str">
        <f>VLOOKUP(K19128,'Base -Receita-Despesa'!$B:$AS,1,FALSE)</f>
        <v>Pessoal</v>
      </c>
    </row>
    <row r="19129" spans="1:12" x14ac:dyDescent="0.3">
      <c r="A19129" s="82" t="str">
        <f t="shared" si="598"/>
        <v>2020</v>
      </c>
      <c r="B19129" s="260" t="s">
        <v>2228</v>
      </c>
      <c r="C19129" s="261" t="s">
        <v>138</v>
      </c>
      <c r="D19129" s="74" t="str">
        <f t="shared" si="597"/>
        <v>jun/2020</v>
      </c>
      <c r="E19129" s="264">
        <v>44001</v>
      </c>
      <c r="F19129" s="282">
        <v>130</v>
      </c>
      <c r="G19129" s="282" t="s">
        <v>2229</v>
      </c>
      <c r="H19129" s="265" t="s">
        <v>4753</v>
      </c>
      <c r="I19129" s="265" t="s">
        <v>2176</v>
      </c>
      <c r="J19129" s="266">
        <v>-51880.28</v>
      </c>
      <c r="K19129" s="83" t="str">
        <f>IFERROR(IFERROR(VLOOKUP(I19129,'DE-PARA'!B:D,3,0),VLOOKUP(I19129,'DE-PARA'!C:D,2,0)),"NÃO ENCONTRADO")</f>
        <v>Pessoal</v>
      </c>
      <c r="L19129" s="50" t="str">
        <f>VLOOKUP(K19129,'Base -Receita-Despesa'!$B:$AS,1,FALSE)</f>
        <v>Pessoal</v>
      </c>
    </row>
    <row r="19130" spans="1:12" x14ac:dyDescent="0.3">
      <c r="A19130" s="82" t="str">
        <f t="shared" si="598"/>
        <v>2020</v>
      </c>
      <c r="B19130" s="260" t="s">
        <v>2228</v>
      </c>
      <c r="C19130" s="261" t="s">
        <v>138</v>
      </c>
      <c r="D19130" s="74" t="str">
        <f t="shared" si="597"/>
        <v>jun/2020</v>
      </c>
      <c r="E19130" s="264">
        <v>44001</v>
      </c>
      <c r="F19130" s="282" t="s">
        <v>1261</v>
      </c>
      <c r="G19130" s="282" t="s">
        <v>2229</v>
      </c>
      <c r="H19130" s="265" t="s">
        <v>262</v>
      </c>
      <c r="I19130" s="265" t="s">
        <v>135</v>
      </c>
      <c r="J19130" s="265">
        <v>-199.26</v>
      </c>
      <c r="K19130" s="83" t="str">
        <f>IFERROR(IFERROR(VLOOKUP(I19130,'DE-PARA'!B:D,3,0),VLOOKUP(I19130,'DE-PARA'!C:D,2,0)),"NÃO ENCONTRADO")</f>
        <v>Outras Saídas</v>
      </c>
      <c r="L19130" s="50" t="str">
        <f>VLOOKUP(K19130,'Base -Receita-Despesa'!$B:$AS,1,FALSE)</f>
        <v>Outras Saídas</v>
      </c>
    </row>
    <row r="19131" spans="1:12" x14ac:dyDescent="0.3">
      <c r="A19131" s="82" t="str">
        <f t="shared" si="598"/>
        <v>2020</v>
      </c>
      <c r="B19131" s="260" t="s">
        <v>2228</v>
      </c>
      <c r="C19131" s="261" t="s">
        <v>138</v>
      </c>
      <c r="D19131" s="74" t="str">
        <f t="shared" si="597"/>
        <v>jun/2020</v>
      </c>
      <c r="E19131" s="264">
        <v>44001</v>
      </c>
      <c r="F19131" s="282" t="s">
        <v>1070</v>
      </c>
      <c r="G19131" s="282" t="s">
        <v>2229</v>
      </c>
      <c r="H19131" s="265" t="s">
        <v>1071</v>
      </c>
      <c r="I19131" s="265" t="s">
        <v>2237</v>
      </c>
      <c r="J19131" s="266">
        <v>54730.15</v>
      </c>
      <c r="K19131" s="83" t="str">
        <f>IFERROR(IFERROR(VLOOKUP(I19131,'DE-PARA'!B:D,3,0),VLOOKUP(I19131,'DE-PARA'!C:D,2,0)),"NÃO ENCONTRADO")</f>
        <v>Entrada Conta Aplicação (+)</v>
      </c>
      <c r="L19131" s="50" t="str">
        <f>VLOOKUP(K19131,'Base -Receita-Despesa'!$B:$AS,1,FALSE)</f>
        <v>ENTRADA CONTA APLICAÇÃO (+)</v>
      </c>
    </row>
    <row r="19132" spans="1:12" x14ac:dyDescent="0.3">
      <c r="A19132" s="82" t="str">
        <f t="shared" si="598"/>
        <v>2020</v>
      </c>
      <c r="B19132" s="260" t="s">
        <v>2228</v>
      </c>
      <c r="C19132" s="261" t="s">
        <v>138</v>
      </c>
      <c r="D19132" s="74" t="str">
        <f t="shared" si="597"/>
        <v>jun/2020</v>
      </c>
      <c r="E19132" s="264">
        <v>44001</v>
      </c>
      <c r="F19132" s="282" t="s">
        <v>1261</v>
      </c>
      <c r="G19132" s="282" t="s">
        <v>2229</v>
      </c>
      <c r="H19132" s="265" t="s">
        <v>879</v>
      </c>
      <c r="I19132" s="265" t="s">
        <v>135</v>
      </c>
      <c r="J19132" s="265">
        <v>-10</v>
      </c>
      <c r="K19132" s="83" t="str">
        <f>IFERROR(IFERROR(VLOOKUP(I19132,'DE-PARA'!B:D,3,0),VLOOKUP(I19132,'DE-PARA'!C:D,2,0)),"NÃO ENCONTRADO")</f>
        <v>Outras Saídas</v>
      </c>
      <c r="L19132" s="50" t="str">
        <f>VLOOKUP(K19132,'Base -Receita-Despesa'!$B:$AS,1,FALSE)</f>
        <v>Outras Saídas</v>
      </c>
    </row>
    <row r="19133" spans="1:12" x14ac:dyDescent="0.3">
      <c r="A19133" s="82" t="str">
        <f t="shared" si="598"/>
        <v>2020</v>
      </c>
      <c r="B19133" s="260" t="s">
        <v>2228</v>
      </c>
      <c r="C19133" s="261" t="s">
        <v>138</v>
      </c>
      <c r="D19133" s="74" t="str">
        <f t="shared" si="597"/>
        <v>jun/2020</v>
      </c>
      <c r="E19133" s="264">
        <v>44001</v>
      </c>
      <c r="F19133" s="282" t="s">
        <v>1261</v>
      </c>
      <c r="G19133" s="282" t="s">
        <v>2229</v>
      </c>
      <c r="H19133" s="265" t="s">
        <v>879</v>
      </c>
      <c r="I19133" s="265" t="s">
        <v>135</v>
      </c>
      <c r="J19133" s="265">
        <v>-10</v>
      </c>
      <c r="K19133" s="83" t="str">
        <f>IFERROR(IFERROR(VLOOKUP(I19133,'DE-PARA'!B:D,3,0),VLOOKUP(I19133,'DE-PARA'!C:D,2,0)),"NÃO ENCONTRADO")</f>
        <v>Outras Saídas</v>
      </c>
      <c r="L19133" s="50" t="str">
        <f>VLOOKUP(K19133,'Base -Receita-Despesa'!$B:$AS,1,FALSE)</f>
        <v>Outras Saídas</v>
      </c>
    </row>
    <row r="19134" spans="1:12" x14ac:dyDescent="0.3">
      <c r="A19134" s="82" t="str">
        <f t="shared" si="598"/>
        <v>2020</v>
      </c>
      <c r="B19134" s="260" t="s">
        <v>2228</v>
      </c>
      <c r="C19134" s="261" t="s">
        <v>138</v>
      </c>
      <c r="D19134" s="74" t="str">
        <f t="shared" si="597"/>
        <v>jun/2020</v>
      </c>
      <c r="E19134" s="264">
        <v>44001</v>
      </c>
      <c r="F19134" s="282" t="s">
        <v>1261</v>
      </c>
      <c r="G19134" s="282" t="s">
        <v>2229</v>
      </c>
      <c r="H19134" s="265" t="s">
        <v>879</v>
      </c>
      <c r="I19134" s="265" t="s">
        <v>135</v>
      </c>
      <c r="J19134" s="265">
        <v>-10</v>
      </c>
      <c r="K19134" s="83" t="str">
        <f>IFERROR(IFERROR(VLOOKUP(I19134,'DE-PARA'!B:D,3,0),VLOOKUP(I19134,'DE-PARA'!C:D,2,0)),"NÃO ENCONTRADO")</f>
        <v>Outras Saídas</v>
      </c>
      <c r="L19134" s="50" t="str">
        <f>VLOOKUP(K19134,'Base -Receita-Despesa'!$B:$AS,1,FALSE)</f>
        <v>Outras Saídas</v>
      </c>
    </row>
    <row r="19135" spans="1:12" x14ac:dyDescent="0.3">
      <c r="A19135" s="82" t="str">
        <f t="shared" si="598"/>
        <v>2020</v>
      </c>
      <c r="B19135" s="260" t="s">
        <v>2228</v>
      </c>
      <c r="C19135" s="261" t="s">
        <v>138</v>
      </c>
      <c r="D19135" s="74" t="str">
        <f t="shared" si="597"/>
        <v>jun/2020</v>
      </c>
      <c r="E19135" s="264">
        <v>44004</v>
      </c>
      <c r="F19135" s="321">
        <v>2006010000000</v>
      </c>
      <c r="G19135" s="282" t="s">
        <v>2229</v>
      </c>
      <c r="H19135" s="265" t="s">
        <v>3582</v>
      </c>
      <c r="I19135" s="265" t="s">
        <v>151</v>
      </c>
      <c r="J19135" s="265">
        <v>-653.69000000000005</v>
      </c>
      <c r="K19135" s="83" t="str">
        <f>IFERROR(IFERROR(VLOOKUP(I19135,'DE-PARA'!B:D,3,0),VLOOKUP(I19135,'DE-PARA'!C:D,2,0)),"NÃO ENCONTRADO")</f>
        <v>Concessionárias (água, luz e telefone)</v>
      </c>
      <c r="L19135" s="50" t="str">
        <f>VLOOKUP(K19135,'Base -Receita-Despesa'!$B:$AS,1,FALSE)</f>
        <v>Concessionárias (água, luz e telefone)</v>
      </c>
    </row>
    <row r="19136" spans="1:12" x14ac:dyDescent="0.3">
      <c r="A19136" s="82" t="str">
        <f t="shared" si="598"/>
        <v>2020</v>
      </c>
      <c r="B19136" s="260" t="s">
        <v>2228</v>
      </c>
      <c r="C19136" s="261" t="s">
        <v>138</v>
      </c>
      <c r="D19136" s="74" t="str">
        <f t="shared" si="597"/>
        <v>jun/2020</v>
      </c>
      <c r="E19136" s="264">
        <v>44004</v>
      </c>
      <c r="F19136" s="321">
        <v>2006010000000</v>
      </c>
      <c r="G19136" s="282" t="s">
        <v>2229</v>
      </c>
      <c r="H19136" s="265" t="s">
        <v>3582</v>
      </c>
      <c r="I19136" s="265" t="s">
        <v>151</v>
      </c>
      <c r="J19136" s="266">
        <v>-3364.35</v>
      </c>
      <c r="K19136" s="83" t="str">
        <f>IFERROR(IFERROR(VLOOKUP(I19136,'DE-PARA'!B:D,3,0),VLOOKUP(I19136,'DE-PARA'!C:D,2,0)),"NÃO ENCONTRADO")</f>
        <v>Concessionárias (água, luz e telefone)</v>
      </c>
      <c r="L19136" s="50" t="str">
        <f>VLOOKUP(K19136,'Base -Receita-Despesa'!$B:$AS,1,FALSE)</f>
        <v>Concessionárias (água, luz e telefone)</v>
      </c>
    </row>
    <row r="19137" spans="1:12" x14ac:dyDescent="0.3">
      <c r="A19137" s="82" t="str">
        <f t="shared" si="598"/>
        <v>2020</v>
      </c>
      <c r="B19137" s="260" t="s">
        <v>2228</v>
      </c>
      <c r="C19137" s="261" t="s">
        <v>138</v>
      </c>
      <c r="D19137" s="74" t="str">
        <f t="shared" si="597"/>
        <v>jun/2020</v>
      </c>
      <c r="E19137" s="264">
        <v>44004</v>
      </c>
      <c r="F19137" s="282">
        <v>27580</v>
      </c>
      <c r="G19137" s="282" t="s">
        <v>2229</v>
      </c>
      <c r="H19137" s="265" t="s">
        <v>4591</v>
      </c>
      <c r="I19137" s="265" t="s">
        <v>151</v>
      </c>
      <c r="J19137" s="265">
        <v>-420</v>
      </c>
      <c r="K19137" s="83" t="str">
        <f>IFERROR(IFERROR(VLOOKUP(I19137,'DE-PARA'!B:D,3,0),VLOOKUP(I19137,'DE-PARA'!C:D,2,0)),"NÃO ENCONTRADO")</f>
        <v>Concessionárias (água, luz e telefone)</v>
      </c>
      <c r="L19137" s="50" t="str">
        <f>VLOOKUP(K19137,'Base -Receita-Despesa'!$B:$AS,1,FALSE)</f>
        <v>Concessionárias (água, luz e telefone)</v>
      </c>
    </row>
    <row r="19138" spans="1:12" x14ac:dyDescent="0.3">
      <c r="A19138" s="82" t="str">
        <f t="shared" si="598"/>
        <v>2020</v>
      </c>
      <c r="B19138" s="260" t="s">
        <v>2228</v>
      </c>
      <c r="C19138" s="261" t="s">
        <v>138</v>
      </c>
      <c r="D19138" s="74" t="str">
        <f t="shared" si="597"/>
        <v>jun/2020</v>
      </c>
      <c r="E19138" s="264">
        <v>44004</v>
      </c>
      <c r="F19138" s="282">
        <v>3006</v>
      </c>
      <c r="G19138" s="282" t="s">
        <v>2229</v>
      </c>
      <c r="H19138" s="265" t="s">
        <v>2322</v>
      </c>
      <c r="I19138" s="265" t="s">
        <v>120</v>
      </c>
      <c r="J19138" s="266">
        <v>-1580.71</v>
      </c>
      <c r="K19138" s="83" t="str">
        <f>IFERROR(IFERROR(VLOOKUP(I19138,'DE-PARA'!B:D,3,0),VLOOKUP(I19138,'DE-PARA'!C:D,2,0)),"NÃO ENCONTRADO")</f>
        <v>Serviços</v>
      </c>
      <c r="L19138" s="50" t="str">
        <f>VLOOKUP(K19138,'Base -Receita-Despesa'!$B:$AS,1,FALSE)</f>
        <v>Serviços</v>
      </c>
    </row>
    <row r="19139" spans="1:12" x14ac:dyDescent="0.3">
      <c r="A19139" s="82" t="str">
        <f t="shared" si="598"/>
        <v>2020</v>
      </c>
      <c r="B19139" s="260" t="s">
        <v>2228</v>
      </c>
      <c r="C19139" s="261" t="s">
        <v>138</v>
      </c>
      <c r="D19139" s="74" t="str">
        <f t="shared" si="597"/>
        <v>jun/2020</v>
      </c>
      <c r="E19139" s="264">
        <v>44004</v>
      </c>
      <c r="F19139" s="282" t="s">
        <v>5692</v>
      </c>
      <c r="G19139" s="282" t="s">
        <v>2229</v>
      </c>
      <c r="H19139" s="265" t="s">
        <v>5693</v>
      </c>
      <c r="I19139" s="265" t="s">
        <v>562</v>
      </c>
      <c r="J19139" s="265">
        <v>-104.13</v>
      </c>
      <c r="K19139" s="83" t="str">
        <f>IFERROR(IFERROR(VLOOKUP(I19139,'DE-PARA'!B:D,3,0),VLOOKUP(I19139,'DE-PARA'!C:D,2,0)),"NÃO ENCONTRADO")</f>
        <v>Outras Saídas</v>
      </c>
      <c r="L19139" s="50" t="str">
        <f>VLOOKUP(K19139,'Base -Receita-Despesa'!$B:$AS,1,FALSE)</f>
        <v>Outras Saídas</v>
      </c>
    </row>
    <row r="19140" spans="1:12" x14ac:dyDescent="0.3">
      <c r="A19140" s="82" t="str">
        <f t="shared" si="598"/>
        <v>2020</v>
      </c>
      <c r="B19140" s="260" t="s">
        <v>2228</v>
      </c>
      <c r="C19140" s="261" t="s">
        <v>138</v>
      </c>
      <c r="D19140" s="74" t="str">
        <f t="shared" ref="D19140:D19203" si="599">TEXT(E19140,"mmm/aaaa")</f>
        <v>jun/2020</v>
      </c>
      <c r="E19140" s="264">
        <v>44004</v>
      </c>
      <c r="F19140" s="282">
        <v>186168</v>
      </c>
      <c r="G19140" s="282" t="s">
        <v>2229</v>
      </c>
      <c r="H19140" s="265" t="s">
        <v>1337</v>
      </c>
      <c r="I19140" s="265" t="s">
        <v>145</v>
      </c>
      <c r="J19140" s="265">
        <v>-597.97</v>
      </c>
      <c r="K19140" s="83" t="str">
        <f>IFERROR(IFERROR(VLOOKUP(I19140,'DE-PARA'!B:D,3,0),VLOOKUP(I19140,'DE-PARA'!C:D,2,0)),"NÃO ENCONTRADO")</f>
        <v>Serviços</v>
      </c>
      <c r="L19140" s="50" t="str">
        <f>VLOOKUP(K19140,'Base -Receita-Despesa'!$B:$AS,1,FALSE)</f>
        <v>Serviços</v>
      </c>
    </row>
    <row r="19141" spans="1:12" x14ac:dyDescent="0.3">
      <c r="A19141" s="82" t="str">
        <f t="shared" si="598"/>
        <v>2020</v>
      </c>
      <c r="B19141" s="260" t="s">
        <v>2228</v>
      </c>
      <c r="C19141" s="261" t="s">
        <v>138</v>
      </c>
      <c r="D19141" s="74" t="str">
        <f t="shared" si="599"/>
        <v>jun/2020</v>
      </c>
      <c r="E19141" s="264">
        <v>44004</v>
      </c>
      <c r="F19141" s="282">
        <v>2323108</v>
      </c>
      <c r="G19141" s="282" t="s">
        <v>2229</v>
      </c>
      <c r="H19141" s="265" t="s">
        <v>5694</v>
      </c>
      <c r="I19141" s="265" t="s">
        <v>120</v>
      </c>
      <c r="J19141" s="266">
        <v>-16552.43</v>
      </c>
      <c r="K19141" s="83" t="str">
        <f>IFERROR(IFERROR(VLOOKUP(I19141,'DE-PARA'!B:D,3,0),VLOOKUP(I19141,'DE-PARA'!C:D,2,0)),"NÃO ENCONTRADO")</f>
        <v>Serviços</v>
      </c>
      <c r="L19141" s="50" t="str">
        <f>VLOOKUP(K19141,'Base -Receita-Despesa'!$B:$AS,1,FALSE)</f>
        <v>Serviços</v>
      </c>
    </row>
    <row r="19142" spans="1:12" x14ac:dyDescent="0.3">
      <c r="A19142" s="82" t="str">
        <f t="shared" si="598"/>
        <v>2020</v>
      </c>
      <c r="B19142" s="260" t="s">
        <v>2228</v>
      </c>
      <c r="C19142" s="261" t="s">
        <v>138</v>
      </c>
      <c r="D19142" s="74" t="str">
        <f t="shared" si="599"/>
        <v>jun/2020</v>
      </c>
      <c r="E19142" s="264">
        <v>44004</v>
      </c>
      <c r="F19142" s="282">
        <v>72</v>
      </c>
      <c r="G19142" s="282" t="s">
        <v>2229</v>
      </c>
      <c r="H19142" s="265" t="s">
        <v>5695</v>
      </c>
      <c r="I19142" s="265" t="s">
        <v>2176</v>
      </c>
      <c r="J19142" s="266">
        <v>-83280.61</v>
      </c>
      <c r="K19142" s="83" t="str">
        <f>IFERROR(IFERROR(VLOOKUP(I19142,'DE-PARA'!B:D,3,0),VLOOKUP(I19142,'DE-PARA'!C:D,2,0)),"NÃO ENCONTRADO")</f>
        <v>Pessoal</v>
      </c>
      <c r="L19142" s="50" t="str">
        <f>VLOOKUP(K19142,'Base -Receita-Despesa'!$B:$AS,1,FALSE)</f>
        <v>Pessoal</v>
      </c>
    </row>
    <row r="19143" spans="1:12" x14ac:dyDescent="0.3">
      <c r="A19143" s="82" t="str">
        <f t="shared" si="598"/>
        <v>2020</v>
      </c>
      <c r="B19143" s="260" t="s">
        <v>2228</v>
      </c>
      <c r="C19143" s="261" t="s">
        <v>138</v>
      </c>
      <c r="D19143" s="74" t="str">
        <f t="shared" si="599"/>
        <v>jun/2020</v>
      </c>
      <c r="E19143" s="264">
        <v>44004</v>
      </c>
      <c r="F19143" s="282">
        <v>893901</v>
      </c>
      <c r="G19143" s="282" t="s">
        <v>2229</v>
      </c>
      <c r="H19143" s="265" t="s">
        <v>5696</v>
      </c>
      <c r="I19143" s="265" t="s">
        <v>2181</v>
      </c>
      <c r="J19143" s="266">
        <v>-10932.83</v>
      </c>
      <c r="K19143" s="83" t="str">
        <f>IFERROR(IFERROR(VLOOKUP(I19143,'DE-PARA'!B:D,3,0),VLOOKUP(I19143,'DE-PARA'!C:D,2,0)),"NÃO ENCONTRADO")</f>
        <v>Materiais</v>
      </c>
      <c r="L19143" s="50" t="str">
        <f>VLOOKUP(K19143,'Base -Receita-Despesa'!$B:$AS,1,FALSE)</f>
        <v>Materiais</v>
      </c>
    </row>
    <row r="19144" spans="1:12" x14ac:dyDescent="0.3">
      <c r="A19144" s="82" t="str">
        <f t="shared" si="598"/>
        <v>2020</v>
      </c>
      <c r="B19144" s="260" t="s">
        <v>2228</v>
      </c>
      <c r="C19144" s="261" t="s">
        <v>138</v>
      </c>
      <c r="D19144" s="74" t="str">
        <f t="shared" si="599"/>
        <v>jun/2020</v>
      </c>
      <c r="E19144" s="264">
        <v>44004</v>
      </c>
      <c r="F19144" s="282">
        <v>12794</v>
      </c>
      <c r="G19144" s="282" t="s">
        <v>2229</v>
      </c>
      <c r="H19144" s="265" t="s">
        <v>4657</v>
      </c>
      <c r="I19144" s="265" t="s">
        <v>2181</v>
      </c>
      <c r="J19144" s="265">
        <v>-861.39</v>
      </c>
      <c r="K19144" s="83" t="str">
        <f>IFERROR(IFERROR(VLOOKUP(I19144,'DE-PARA'!B:D,3,0),VLOOKUP(I19144,'DE-PARA'!C:D,2,0)),"NÃO ENCONTRADO")</f>
        <v>Materiais</v>
      </c>
      <c r="L19144" s="50" t="str">
        <f>VLOOKUP(K19144,'Base -Receita-Despesa'!$B:$AS,1,FALSE)</f>
        <v>Materiais</v>
      </c>
    </row>
    <row r="19145" spans="1:12" x14ac:dyDescent="0.3">
      <c r="A19145" s="82" t="str">
        <f t="shared" si="598"/>
        <v>2020</v>
      </c>
      <c r="B19145" s="260" t="s">
        <v>2228</v>
      </c>
      <c r="C19145" s="261" t="s">
        <v>138</v>
      </c>
      <c r="D19145" s="74" t="str">
        <f t="shared" si="599"/>
        <v>jun/2020</v>
      </c>
      <c r="E19145" s="264">
        <v>44004</v>
      </c>
      <c r="F19145" s="282">
        <v>57691</v>
      </c>
      <c r="G19145" s="282" t="s">
        <v>2229</v>
      </c>
      <c r="H19145" s="265" t="s">
        <v>5306</v>
      </c>
      <c r="I19145" s="265" t="s">
        <v>2188</v>
      </c>
      <c r="J19145" s="265">
        <v>-282.8</v>
      </c>
      <c r="K19145" s="83" t="str">
        <f>IFERROR(IFERROR(VLOOKUP(I19145,'DE-PARA'!B:D,3,0),VLOOKUP(I19145,'DE-PARA'!C:D,2,0)),"NÃO ENCONTRADO")</f>
        <v>Materiais</v>
      </c>
      <c r="L19145" s="50" t="str">
        <f>VLOOKUP(K19145,'Base -Receita-Despesa'!$B:$AS,1,FALSE)</f>
        <v>Materiais</v>
      </c>
    </row>
    <row r="19146" spans="1:12" x14ac:dyDescent="0.3">
      <c r="A19146" s="82" t="str">
        <f t="shared" si="598"/>
        <v>2020</v>
      </c>
      <c r="B19146" s="260" t="s">
        <v>2228</v>
      </c>
      <c r="C19146" s="261" t="s">
        <v>138</v>
      </c>
      <c r="D19146" s="74" t="str">
        <f t="shared" si="599"/>
        <v>jun/2020</v>
      </c>
      <c r="E19146" s="264">
        <v>44004</v>
      </c>
      <c r="F19146" s="282">
        <v>129</v>
      </c>
      <c r="G19146" s="282" t="s">
        <v>2229</v>
      </c>
      <c r="H19146" s="265" t="s">
        <v>4753</v>
      </c>
      <c r="I19146" s="265" t="s">
        <v>2176</v>
      </c>
      <c r="J19146" s="266">
        <v>-18770</v>
      </c>
      <c r="K19146" s="83" t="str">
        <f>IFERROR(IFERROR(VLOOKUP(I19146,'DE-PARA'!B:D,3,0),VLOOKUP(I19146,'DE-PARA'!C:D,2,0)),"NÃO ENCONTRADO")</f>
        <v>Pessoal</v>
      </c>
      <c r="L19146" s="50" t="str">
        <f>VLOOKUP(K19146,'Base -Receita-Despesa'!$B:$AS,1,FALSE)</f>
        <v>Pessoal</v>
      </c>
    </row>
    <row r="19147" spans="1:12" x14ac:dyDescent="0.3">
      <c r="A19147" s="82" t="str">
        <f t="shared" si="598"/>
        <v>2020</v>
      </c>
      <c r="B19147" s="260" t="s">
        <v>2228</v>
      </c>
      <c r="C19147" s="261" t="s">
        <v>138</v>
      </c>
      <c r="D19147" s="74" t="str">
        <f t="shared" si="599"/>
        <v>jun/2020</v>
      </c>
      <c r="E19147" s="264">
        <v>44004</v>
      </c>
      <c r="F19147" s="282" t="s">
        <v>1261</v>
      </c>
      <c r="G19147" s="282" t="s">
        <v>2229</v>
      </c>
      <c r="H19147" s="265" t="s">
        <v>879</v>
      </c>
      <c r="I19147" s="265" t="s">
        <v>135</v>
      </c>
      <c r="J19147" s="265">
        <v>-10</v>
      </c>
      <c r="K19147" s="83" t="str">
        <f>IFERROR(IFERROR(VLOOKUP(I19147,'DE-PARA'!B:D,3,0),VLOOKUP(I19147,'DE-PARA'!C:D,2,0)),"NÃO ENCONTRADO")</f>
        <v>Outras Saídas</v>
      </c>
      <c r="L19147" s="50" t="str">
        <f>VLOOKUP(K19147,'Base -Receita-Despesa'!$B:$AS,1,FALSE)</f>
        <v>Outras Saídas</v>
      </c>
    </row>
    <row r="19148" spans="1:12" x14ac:dyDescent="0.3">
      <c r="A19148" s="82" t="str">
        <f t="shared" si="598"/>
        <v>2020</v>
      </c>
      <c r="B19148" s="260" t="s">
        <v>2228</v>
      </c>
      <c r="C19148" s="261" t="s">
        <v>138</v>
      </c>
      <c r="D19148" s="74" t="str">
        <f t="shared" si="599"/>
        <v>jun/2020</v>
      </c>
      <c r="E19148" s="264">
        <v>44004</v>
      </c>
      <c r="F19148" s="282" t="s">
        <v>1261</v>
      </c>
      <c r="G19148" s="282" t="s">
        <v>2229</v>
      </c>
      <c r="H19148" s="265" t="s">
        <v>879</v>
      </c>
      <c r="I19148" s="265" t="s">
        <v>135</v>
      </c>
      <c r="J19148" s="265">
        <v>-10</v>
      </c>
      <c r="K19148" s="83" t="str">
        <f>IFERROR(IFERROR(VLOOKUP(I19148,'DE-PARA'!B:D,3,0),VLOOKUP(I19148,'DE-PARA'!C:D,2,0)),"NÃO ENCONTRADO")</f>
        <v>Outras Saídas</v>
      </c>
      <c r="L19148" s="50" t="str">
        <f>VLOOKUP(K19148,'Base -Receita-Despesa'!$B:$AS,1,FALSE)</f>
        <v>Outras Saídas</v>
      </c>
    </row>
    <row r="19149" spans="1:12" x14ac:dyDescent="0.3">
      <c r="A19149" s="82" t="str">
        <f t="shared" si="598"/>
        <v>2020</v>
      </c>
      <c r="B19149" s="260" t="s">
        <v>2228</v>
      </c>
      <c r="C19149" s="261" t="s">
        <v>138</v>
      </c>
      <c r="D19149" s="74" t="str">
        <f t="shared" si="599"/>
        <v>jun/2020</v>
      </c>
      <c r="E19149" s="264">
        <v>44004</v>
      </c>
      <c r="F19149" s="282" t="s">
        <v>1261</v>
      </c>
      <c r="G19149" s="282" t="s">
        <v>2229</v>
      </c>
      <c r="H19149" s="265" t="s">
        <v>879</v>
      </c>
      <c r="I19149" s="265" t="s">
        <v>135</v>
      </c>
      <c r="J19149" s="265">
        <v>-10</v>
      </c>
      <c r="K19149" s="83" t="str">
        <f>IFERROR(IFERROR(VLOOKUP(I19149,'DE-PARA'!B:D,3,0),VLOOKUP(I19149,'DE-PARA'!C:D,2,0)),"NÃO ENCONTRADO")</f>
        <v>Outras Saídas</v>
      </c>
      <c r="L19149" s="50" t="str">
        <f>VLOOKUP(K19149,'Base -Receita-Despesa'!$B:$AS,1,FALSE)</f>
        <v>Outras Saídas</v>
      </c>
    </row>
    <row r="19150" spans="1:12" x14ac:dyDescent="0.3">
      <c r="A19150" s="82" t="str">
        <f t="shared" si="598"/>
        <v>2020</v>
      </c>
      <c r="B19150" s="260" t="s">
        <v>2228</v>
      </c>
      <c r="C19150" s="261" t="s">
        <v>138</v>
      </c>
      <c r="D19150" s="74" t="str">
        <f t="shared" si="599"/>
        <v>jun/2020</v>
      </c>
      <c r="E19150" s="264">
        <v>44004</v>
      </c>
      <c r="F19150" s="282" t="s">
        <v>1261</v>
      </c>
      <c r="G19150" s="282" t="s">
        <v>2229</v>
      </c>
      <c r="H19150" s="265" t="s">
        <v>879</v>
      </c>
      <c r="I19150" s="265" t="s">
        <v>135</v>
      </c>
      <c r="J19150" s="265">
        <v>-10</v>
      </c>
      <c r="K19150" s="83" t="str">
        <f>IFERROR(IFERROR(VLOOKUP(I19150,'DE-PARA'!B:D,3,0),VLOOKUP(I19150,'DE-PARA'!C:D,2,0)),"NÃO ENCONTRADO")</f>
        <v>Outras Saídas</v>
      </c>
      <c r="L19150" s="50" t="str">
        <f>VLOOKUP(K19150,'Base -Receita-Despesa'!$B:$AS,1,FALSE)</f>
        <v>Outras Saídas</v>
      </c>
    </row>
    <row r="19151" spans="1:12" x14ac:dyDescent="0.3">
      <c r="A19151" s="82" t="str">
        <f t="shared" si="598"/>
        <v>2020</v>
      </c>
      <c r="B19151" s="260" t="s">
        <v>2228</v>
      </c>
      <c r="C19151" s="261" t="s">
        <v>138</v>
      </c>
      <c r="D19151" s="74" t="str">
        <f t="shared" si="599"/>
        <v>jun/2020</v>
      </c>
      <c r="E19151" s="264">
        <v>44004</v>
      </c>
      <c r="F19151" s="282" t="s">
        <v>1261</v>
      </c>
      <c r="G19151" s="282" t="s">
        <v>2229</v>
      </c>
      <c r="H19151" s="265" t="s">
        <v>879</v>
      </c>
      <c r="I19151" s="265" t="s">
        <v>135</v>
      </c>
      <c r="J19151" s="265">
        <v>-10</v>
      </c>
      <c r="K19151" s="83" t="str">
        <f>IFERROR(IFERROR(VLOOKUP(I19151,'DE-PARA'!B:D,3,0),VLOOKUP(I19151,'DE-PARA'!C:D,2,0)),"NÃO ENCONTRADO")</f>
        <v>Outras Saídas</v>
      </c>
      <c r="L19151" s="50" t="str">
        <f>VLOOKUP(K19151,'Base -Receita-Despesa'!$B:$AS,1,FALSE)</f>
        <v>Outras Saídas</v>
      </c>
    </row>
    <row r="19152" spans="1:12" x14ac:dyDescent="0.3">
      <c r="A19152" s="82" t="str">
        <f t="shared" si="598"/>
        <v>2020</v>
      </c>
      <c r="B19152" s="260" t="s">
        <v>2228</v>
      </c>
      <c r="C19152" s="261" t="s">
        <v>138</v>
      </c>
      <c r="D19152" s="74" t="str">
        <f t="shared" si="599"/>
        <v>jun/2020</v>
      </c>
      <c r="E19152" s="264">
        <v>44004</v>
      </c>
      <c r="F19152" s="282" t="s">
        <v>1261</v>
      </c>
      <c r="G19152" s="282" t="s">
        <v>2229</v>
      </c>
      <c r="H19152" s="265" t="s">
        <v>879</v>
      </c>
      <c r="I19152" s="265" t="s">
        <v>135</v>
      </c>
      <c r="J19152" s="265">
        <v>-10</v>
      </c>
      <c r="K19152" s="83" t="str">
        <f>IFERROR(IFERROR(VLOOKUP(I19152,'DE-PARA'!B:D,3,0),VLOOKUP(I19152,'DE-PARA'!C:D,2,0)),"NÃO ENCONTRADO")</f>
        <v>Outras Saídas</v>
      </c>
      <c r="L19152" s="50" t="str">
        <f>VLOOKUP(K19152,'Base -Receita-Despesa'!$B:$AS,1,FALSE)</f>
        <v>Outras Saídas</v>
      </c>
    </row>
    <row r="19153" spans="1:12" x14ac:dyDescent="0.3">
      <c r="A19153" s="82" t="str">
        <f t="shared" si="598"/>
        <v>2020</v>
      </c>
      <c r="B19153" s="260" t="s">
        <v>2228</v>
      </c>
      <c r="C19153" s="261" t="s">
        <v>138</v>
      </c>
      <c r="D19153" s="74" t="str">
        <f t="shared" si="599"/>
        <v>jun/2020</v>
      </c>
      <c r="E19153" s="264">
        <v>44004</v>
      </c>
      <c r="F19153" s="282" t="s">
        <v>1070</v>
      </c>
      <c r="G19153" s="282" t="s">
        <v>2229</v>
      </c>
      <c r="H19153" s="265" t="s">
        <v>1071</v>
      </c>
      <c r="I19153" s="265" t="s">
        <v>2237</v>
      </c>
      <c r="J19153" s="266">
        <v>137460.91</v>
      </c>
      <c r="K19153" s="83" t="str">
        <f>IFERROR(IFERROR(VLOOKUP(I19153,'DE-PARA'!B:D,3,0),VLOOKUP(I19153,'DE-PARA'!C:D,2,0)),"NÃO ENCONTRADO")</f>
        <v>Entrada Conta Aplicação (+)</v>
      </c>
      <c r="L19153" s="50" t="str">
        <f>VLOOKUP(K19153,'Base -Receita-Despesa'!$B:$AS,1,FALSE)</f>
        <v>ENTRADA CONTA APLICAÇÃO (+)</v>
      </c>
    </row>
    <row r="19154" spans="1:12" x14ac:dyDescent="0.3">
      <c r="A19154" s="82" t="str">
        <f t="shared" si="598"/>
        <v>2020</v>
      </c>
      <c r="B19154" s="260" t="s">
        <v>2228</v>
      </c>
      <c r="C19154" s="261" t="s">
        <v>138</v>
      </c>
      <c r="D19154" s="74" t="str">
        <f t="shared" si="599"/>
        <v>jun/2020</v>
      </c>
      <c r="E19154" s="264">
        <v>44005</v>
      </c>
      <c r="F19154" s="282">
        <v>16823</v>
      </c>
      <c r="G19154" s="282" t="s">
        <v>2229</v>
      </c>
      <c r="H19154" s="265" t="s">
        <v>5697</v>
      </c>
      <c r="I19154" s="265" t="s">
        <v>2190</v>
      </c>
      <c r="J19154" s="265">
        <v>-900</v>
      </c>
      <c r="K19154" s="83" t="str">
        <f>IFERROR(IFERROR(VLOOKUP(I19154,'DE-PARA'!B:D,3,0),VLOOKUP(I19154,'DE-PARA'!C:D,2,0)),"NÃO ENCONTRADO")</f>
        <v>Materiais</v>
      </c>
      <c r="L19154" s="50" t="str">
        <f>VLOOKUP(K19154,'Base -Receita-Despesa'!$B:$AS,1,FALSE)</f>
        <v>Materiais</v>
      </c>
    </row>
    <row r="19155" spans="1:12" x14ac:dyDescent="0.3">
      <c r="A19155" s="82" t="str">
        <f t="shared" si="598"/>
        <v>2020</v>
      </c>
      <c r="B19155" s="260" t="s">
        <v>2228</v>
      </c>
      <c r="C19155" s="261" t="s">
        <v>138</v>
      </c>
      <c r="D19155" s="74" t="str">
        <f t="shared" si="599"/>
        <v>jun/2020</v>
      </c>
      <c r="E19155" s="264">
        <v>44005</v>
      </c>
      <c r="F19155" s="282">
        <v>20992</v>
      </c>
      <c r="G19155" s="282" t="s">
        <v>2229</v>
      </c>
      <c r="H19155" s="265" t="s">
        <v>2401</v>
      </c>
      <c r="I19155" s="265" t="s">
        <v>2182</v>
      </c>
      <c r="J19155" s="265">
        <v>-866.5</v>
      </c>
      <c r="K19155" s="83" t="str">
        <f>IFERROR(IFERROR(VLOOKUP(I19155,'DE-PARA'!B:D,3,0),VLOOKUP(I19155,'DE-PARA'!C:D,2,0)),"NÃO ENCONTRADO")</f>
        <v>Materiais</v>
      </c>
      <c r="L19155" s="50" t="str">
        <f>VLOOKUP(K19155,'Base -Receita-Despesa'!$B:$AS,1,FALSE)</f>
        <v>Materiais</v>
      </c>
    </row>
    <row r="19156" spans="1:12" x14ac:dyDescent="0.3">
      <c r="A19156" s="82" t="str">
        <f t="shared" si="598"/>
        <v>2020</v>
      </c>
      <c r="B19156" s="260" t="s">
        <v>2228</v>
      </c>
      <c r="C19156" s="261" t="s">
        <v>138</v>
      </c>
      <c r="D19156" s="74" t="str">
        <f t="shared" si="599"/>
        <v>jun/2020</v>
      </c>
      <c r="E19156" s="264">
        <v>44005</v>
      </c>
      <c r="F19156" s="282" t="s">
        <v>3133</v>
      </c>
      <c r="G19156" s="282" t="s">
        <v>2229</v>
      </c>
      <c r="H19156" s="265" t="s">
        <v>1071</v>
      </c>
      <c r="I19156" s="265" t="s">
        <v>2237</v>
      </c>
      <c r="J19156" s="266">
        <v>1766.5</v>
      </c>
      <c r="K19156" s="83" t="str">
        <f>IFERROR(IFERROR(VLOOKUP(I19156,'DE-PARA'!B:D,3,0),VLOOKUP(I19156,'DE-PARA'!C:D,2,0)),"NÃO ENCONTRADO")</f>
        <v>Entrada Conta Aplicação (+)</v>
      </c>
      <c r="L19156" s="50" t="str">
        <f>VLOOKUP(K19156,'Base -Receita-Despesa'!$B:$AS,1,FALSE)</f>
        <v>ENTRADA CONTA APLICAÇÃO (+)</v>
      </c>
    </row>
    <row r="19157" spans="1:12" x14ac:dyDescent="0.3">
      <c r="A19157" s="82" t="str">
        <f t="shared" si="598"/>
        <v>2020</v>
      </c>
      <c r="B19157" s="260" t="s">
        <v>2228</v>
      </c>
      <c r="C19157" s="261" t="s">
        <v>138</v>
      </c>
      <c r="D19157" s="74" t="str">
        <f t="shared" si="599"/>
        <v>jun/2020</v>
      </c>
      <c r="E19157" s="264">
        <v>44006</v>
      </c>
      <c r="F19157" s="282">
        <v>12057</v>
      </c>
      <c r="G19157" s="282" t="s">
        <v>2229</v>
      </c>
      <c r="H19157" s="265" t="s">
        <v>5698</v>
      </c>
      <c r="I19157" s="265" t="s">
        <v>2182</v>
      </c>
      <c r="J19157" s="266">
        <v>-1417.6</v>
      </c>
      <c r="K19157" s="83" t="str">
        <f>IFERROR(IFERROR(VLOOKUP(I19157,'DE-PARA'!B:D,3,0),VLOOKUP(I19157,'DE-PARA'!C:D,2,0)),"NÃO ENCONTRADO")</f>
        <v>Materiais</v>
      </c>
      <c r="L19157" s="50" t="str">
        <f>VLOOKUP(K19157,'Base -Receita-Despesa'!$B:$AS,1,FALSE)</f>
        <v>Materiais</v>
      </c>
    </row>
    <row r="19158" spans="1:12" x14ac:dyDescent="0.3">
      <c r="A19158" s="82" t="str">
        <f t="shared" si="598"/>
        <v>2020</v>
      </c>
      <c r="B19158" s="260" t="s">
        <v>2228</v>
      </c>
      <c r="C19158" s="261" t="s">
        <v>138</v>
      </c>
      <c r="D19158" s="74" t="str">
        <f t="shared" si="599"/>
        <v>jun/2020</v>
      </c>
      <c r="E19158" s="264">
        <v>44006</v>
      </c>
      <c r="F19158" s="282" t="s">
        <v>2460</v>
      </c>
      <c r="G19158" s="282" t="s">
        <v>2229</v>
      </c>
      <c r="H19158" s="265" t="s">
        <v>3063</v>
      </c>
      <c r="I19158" s="265" t="s">
        <v>130</v>
      </c>
      <c r="J19158" s="265">
        <v>-634.92999999999995</v>
      </c>
      <c r="K19158" s="83" t="str">
        <f>IFERROR(IFERROR(VLOOKUP(I19158,'DE-PARA'!B:D,3,0),VLOOKUP(I19158,'DE-PARA'!C:D,2,0)),"NÃO ENCONTRADO")</f>
        <v>Rescisões Trabalhistas</v>
      </c>
      <c r="L19158" s="50" t="str">
        <f>VLOOKUP(K19158,'Base -Receita-Despesa'!$B:$AS,1,FALSE)</f>
        <v>Rescisões Trabalhistas</v>
      </c>
    </row>
    <row r="19159" spans="1:12" x14ac:dyDescent="0.3">
      <c r="A19159" s="82" t="str">
        <f t="shared" si="598"/>
        <v>2020</v>
      </c>
      <c r="B19159" s="260" t="s">
        <v>2228</v>
      </c>
      <c r="C19159" s="261" t="s">
        <v>138</v>
      </c>
      <c r="D19159" s="74" t="str">
        <f t="shared" si="599"/>
        <v>jun/2020</v>
      </c>
      <c r="E19159" s="264">
        <v>44006</v>
      </c>
      <c r="F19159" s="282" t="s">
        <v>2460</v>
      </c>
      <c r="G19159" s="282" t="s">
        <v>2229</v>
      </c>
      <c r="H19159" s="265" t="s">
        <v>5699</v>
      </c>
      <c r="I19159" s="265" t="s">
        <v>130</v>
      </c>
      <c r="J19159" s="265">
        <v>-331.85</v>
      </c>
      <c r="K19159" s="83" t="str">
        <f>IFERROR(IFERROR(VLOOKUP(I19159,'DE-PARA'!B:D,3,0),VLOOKUP(I19159,'DE-PARA'!C:D,2,0)),"NÃO ENCONTRADO")</f>
        <v>Rescisões Trabalhistas</v>
      </c>
      <c r="L19159" s="50" t="str">
        <f>VLOOKUP(K19159,'Base -Receita-Despesa'!$B:$AS,1,FALSE)</f>
        <v>Rescisões Trabalhistas</v>
      </c>
    </row>
    <row r="19160" spans="1:12" x14ac:dyDescent="0.3">
      <c r="A19160" s="82" t="str">
        <f t="shared" si="598"/>
        <v>2020</v>
      </c>
      <c r="B19160" s="260" t="s">
        <v>2228</v>
      </c>
      <c r="C19160" s="261" t="s">
        <v>138</v>
      </c>
      <c r="D19160" s="74" t="str">
        <f t="shared" si="599"/>
        <v>jun/2020</v>
      </c>
      <c r="E19160" s="264">
        <v>44006</v>
      </c>
      <c r="F19160" s="282">
        <v>4968</v>
      </c>
      <c r="G19160" s="282" t="s">
        <v>2229</v>
      </c>
      <c r="H19160" s="265" t="s">
        <v>4441</v>
      </c>
      <c r="I19160" s="265" t="s">
        <v>2182</v>
      </c>
      <c r="J19160" s="265">
        <v>-60</v>
      </c>
      <c r="K19160" s="83" t="str">
        <f>IFERROR(IFERROR(VLOOKUP(I19160,'DE-PARA'!B:D,3,0),VLOOKUP(I19160,'DE-PARA'!C:D,2,0)),"NÃO ENCONTRADO")</f>
        <v>Materiais</v>
      </c>
      <c r="L19160" s="50" t="str">
        <f>VLOOKUP(K19160,'Base -Receita-Despesa'!$B:$AS,1,FALSE)</f>
        <v>Materiais</v>
      </c>
    </row>
    <row r="19161" spans="1:12" x14ac:dyDescent="0.3">
      <c r="A19161" s="82" t="str">
        <f t="shared" si="598"/>
        <v>2020</v>
      </c>
      <c r="B19161" s="260" t="s">
        <v>2228</v>
      </c>
      <c r="C19161" s="261" t="s">
        <v>138</v>
      </c>
      <c r="D19161" s="74" t="str">
        <f t="shared" si="599"/>
        <v>jun/2020</v>
      </c>
      <c r="E19161" s="264">
        <v>44006</v>
      </c>
      <c r="F19161" s="282" t="s">
        <v>254</v>
      </c>
      <c r="G19161" s="282" t="s">
        <v>2229</v>
      </c>
      <c r="H19161" s="265" t="s">
        <v>3063</v>
      </c>
      <c r="I19161" s="265" t="s">
        <v>130</v>
      </c>
      <c r="J19161" s="266">
        <v>-3738.52</v>
      </c>
      <c r="K19161" s="83" t="str">
        <f>IFERROR(IFERROR(VLOOKUP(I19161,'DE-PARA'!B:D,3,0),VLOOKUP(I19161,'DE-PARA'!C:D,2,0)),"NÃO ENCONTRADO")</f>
        <v>Rescisões Trabalhistas</v>
      </c>
      <c r="L19161" s="50" t="str">
        <f>VLOOKUP(K19161,'Base -Receita-Despesa'!$B:$AS,1,FALSE)</f>
        <v>Rescisões Trabalhistas</v>
      </c>
    </row>
    <row r="19162" spans="1:12" x14ac:dyDescent="0.3">
      <c r="A19162" s="82" t="str">
        <f t="shared" si="598"/>
        <v>2020</v>
      </c>
      <c r="B19162" s="260" t="s">
        <v>2228</v>
      </c>
      <c r="C19162" s="261" t="s">
        <v>138</v>
      </c>
      <c r="D19162" s="74" t="str">
        <f t="shared" si="599"/>
        <v>jun/2020</v>
      </c>
      <c r="E19162" s="264">
        <v>44006</v>
      </c>
      <c r="F19162" s="282" t="s">
        <v>254</v>
      </c>
      <c r="G19162" s="282" t="s">
        <v>2229</v>
      </c>
      <c r="H19162" s="265" t="s">
        <v>5699</v>
      </c>
      <c r="I19162" s="265" t="s">
        <v>130</v>
      </c>
      <c r="J19162" s="266">
        <v>-3019.4</v>
      </c>
      <c r="K19162" s="83" t="str">
        <f>IFERROR(IFERROR(VLOOKUP(I19162,'DE-PARA'!B:D,3,0),VLOOKUP(I19162,'DE-PARA'!C:D,2,0)),"NÃO ENCONTRADO")</f>
        <v>Rescisões Trabalhistas</v>
      </c>
      <c r="L19162" s="50" t="str">
        <f>VLOOKUP(K19162,'Base -Receita-Despesa'!$B:$AS,1,FALSE)</f>
        <v>Rescisões Trabalhistas</v>
      </c>
    </row>
    <row r="19163" spans="1:12" x14ac:dyDescent="0.3">
      <c r="A19163" s="82" t="str">
        <f t="shared" si="598"/>
        <v>2020</v>
      </c>
      <c r="B19163" s="260" t="s">
        <v>2228</v>
      </c>
      <c r="C19163" s="261" t="s">
        <v>138</v>
      </c>
      <c r="D19163" s="74" t="str">
        <f t="shared" si="599"/>
        <v>jun/2020</v>
      </c>
      <c r="E19163" s="264">
        <v>44006</v>
      </c>
      <c r="F19163" s="282" t="s">
        <v>1261</v>
      </c>
      <c r="G19163" s="282" t="s">
        <v>2229</v>
      </c>
      <c r="H19163" s="265" t="s">
        <v>879</v>
      </c>
      <c r="I19163" s="265" t="s">
        <v>135</v>
      </c>
      <c r="J19163" s="265">
        <v>-10</v>
      </c>
      <c r="K19163" s="83" t="str">
        <f>IFERROR(IFERROR(VLOOKUP(I19163,'DE-PARA'!B:D,3,0),VLOOKUP(I19163,'DE-PARA'!C:D,2,0)),"NÃO ENCONTRADO")</f>
        <v>Outras Saídas</v>
      </c>
      <c r="L19163" s="50" t="str">
        <f>VLOOKUP(K19163,'Base -Receita-Despesa'!$B:$AS,1,FALSE)</f>
        <v>Outras Saídas</v>
      </c>
    </row>
    <row r="19164" spans="1:12" x14ac:dyDescent="0.3">
      <c r="A19164" s="82" t="str">
        <f t="shared" si="598"/>
        <v>2020</v>
      </c>
      <c r="B19164" s="260" t="s">
        <v>2228</v>
      </c>
      <c r="C19164" s="261" t="s">
        <v>138</v>
      </c>
      <c r="D19164" s="74" t="str">
        <f t="shared" si="599"/>
        <v>jun/2020</v>
      </c>
      <c r="E19164" s="264">
        <v>44006</v>
      </c>
      <c r="F19164" s="282" t="s">
        <v>1070</v>
      </c>
      <c r="G19164" s="282" t="s">
        <v>2229</v>
      </c>
      <c r="H19164" s="265" t="s">
        <v>1071</v>
      </c>
      <c r="I19164" s="265" t="s">
        <v>2237</v>
      </c>
      <c r="J19164" s="266">
        <v>9212.2999999999993</v>
      </c>
      <c r="K19164" s="83" t="str">
        <f>IFERROR(IFERROR(VLOOKUP(I19164,'DE-PARA'!B:D,3,0),VLOOKUP(I19164,'DE-PARA'!C:D,2,0)),"NÃO ENCONTRADO")</f>
        <v>Entrada Conta Aplicação (+)</v>
      </c>
      <c r="L19164" s="50" t="str">
        <f>VLOOKUP(K19164,'Base -Receita-Despesa'!$B:$AS,1,FALSE)</f>
        <v>ENTRADA CONTA APLICAÇÃO (+)</v>
      </c>
    </row>
    <row r="19165" spans="1:12" x14ac:dyDescent="0.3">
      <c r="A19165" s="82" t="str">
        <f t="shared" si="598"/>
        <v>2020</v>
      </c>
      <c r="B19165" s="260" t="s">
        <v>2228</v>
      </c>
      <c r="C19165" s="261" t="s">
        <v>138</v>
      </c>
      <c r="D19165" s="74" t="str">
        <f t="shared" si="599"/>
        <v>jun/2020</v>
      </c>
      <c r="E19165" s="264">
        <v>44007</v>
      </c>
      <c r="F19165" s="282" t="s">
        <v>5127</v>
      </c>
      <c r="G19165" s="282" t="s">
        <v>2229</v>
      </c>
      <c r="H19165" s="265" t="s">
        <v>2251</v>
      </c>
      <c r="I19165" s="265" t="s">
        <v>126</v>
      </c>
      <c r="J19165" s="266">
        <v>500000</v>
      </c>
      <c r="K19165" s="83" t="str">
        <f>IFERROR(IFERROR(VLOOKUP(I19165,'DE-PARA'!B:D,3,0),VLOOKUP(I19165,'DE-PARA'!C:D,2,0)),"NÃO ENCONTRADO")</f>
        <v>TEV – Transferências Entre Contas (Entradas)</v>
      </c>
      <c r="L19165" s="50" t="str">
        <f>VLOOKUP(K19165,'Base -Receita-Despesa'!$B:$AS,1,FALSE)</f>
        <v>TEV – Transferências Entre Contas (Entradas)</v>
      </c>
    </row>
    <row r="19166" spans="1:12" x14ac:dyDescent="0.3">
      <c r="A19166" s="82" t="str">
        <f t="shared" si="598"/>
        <v>2020</v>
      </c>
      <c r="B19166" s="260" t="s">
        <v>2228</v>
      </c>
      <c r="C19166" s="261" t="s">
        <v>138</v>
      </c>
      <c r="D19166" s="74" t="str">
        <f t="shared" si="599"/>
        <v>jun/2020</v>
      </c>
      <c r="E19166" s="264">
        <v>44007</v>
      </c>
      <c r="F19166" s="282">
        <v>38484</v>
      </c>
      <c r="G19166" s="282" t="s">
        <v>2229</v>
      </c>
      <c r="H19166" s="265" t="s">
        <v>5700</v>
      </c>
      <c r="I19166" s="265" t="s">
        <v>2182</v>
      </c>
      <c r="J19166" s="265">
        <v>-397.93</v>
      </c>
      <c r="K19166" s="83" t="str">
        <f>IFERROR(IFERROR(VLOOKUP(I19166,'DE-PARA'!B:D,3,0),VLOOKUP(I19166,'DE-PARA'!C:D,2,0)),"NÃO ENCONTRADO")</f>
        <v>Materiais</v>
      </c>
      <c r="L19166" s="50" t="str">
        <f>VLOOKUP(K19166,'Base -Receita-Despesa'!$B:$AS,1,FALSE)</f>
        <v>Materiais</v>
      </c>
    </row>
    <row r="19167" spans="1:12" x14ac:dyDescent="0.3">
      <c r="A19167" s="82" t="str">
        <f t="shared" si="598"/>
        <v>2020</v>
      </c>
      <c r="B19167" s="260" t="s">
        <v>2228</v>
      </c>
      <c r="C19167" s="261" t="s">
        <v>138</v>
      </c>
      <c r="D19167" s="74" t="str">
        <f t="shared" si="599"/>
        <v>jun/2020</v>
      </c>
      <c r="E19167" s="264">
        <v>44007</v>
      </c>
      <c r="F19167" s="282">
        <v>21052</v>
      </c>
      <c r="G19167" s="282" t="s">
        <v>2229</v>
      </c>
      <c r="H19167" s="265" t="s">
        <v>2401</v>
      </c>
      <c r="I19167" s="265" t="s">
        <v>2182</v>
      </c>
      <c r="J19167" s="265">
        <v>-200</v>
      </c>
      <c r="K19167" s="83" t="str">
        <f>IFERROR(IFERROR(VLOOKUP(I19167,'DE-PARA'!B:D,3,0),VLOOKUP(I19167,'DE-PARA'!C:D,2,0)),"NÃO ENCONTRADO")</f>
        <v>Materiais</v>
      </c>
      <c r="L19167" s="50" t="str">
        <f>VLOOKUP(K19167,'Base -Receita-Despesa'!$B:$AS,1,FALSE)</f>
        <v>Materiais</v>
      </c>
    </row>
    <row r="19168" spans="1:12" x14ac:dyDescent="0.3">
      <c r="A19168" s="82" t="str">
        <f t="shared" si="598"/>
        <v>2020</v>
      </c>
      <c r="B19168" s="260" t="s">
        <v>2228</v>
      </c>
      <c r="C19168" s="261" t="s">
        <v>138</v>
      </c>
      <c r="D19168" s="74" t="str">
        <f t="shared" si="599"/>
        <v>jun/2020</v>
      </c>
      <c r="E19168" s="264">
        <v>44007</v>
      </c>
      <c r="F19168" s="282">
        <v>21051</v>
      </c>
      <c r="G19168" s="282" t="s">
        <v>2229</v>
      </c>
      <c r="H19168" s="265" t="s">
        <v>2401</v>
      </c>
      <c r="I19168" s="265" t="s">
        <v>198</v>
      </c>
      <c r="J19168" s="265">
        <v>-665</v>
      </c>
      <c r="K19168" s="83" t="str">
        <f>IFERROR(IFERROR(VLOOKUP(I19168,'DE-PARA'!B:D,3,0),VLOOKUP(I19168,'DE-PARA'!C:D,2,0)),"NÃO ENCONTRADO")</f>
        <v>Materiais</v>
      </c>
      <c r="L19168" s="50" t="str">
        <f>VLOOKUP(K19168,'Base -Receita-Despesa'!$B:$AS,1,FALSE)</f>
        <v>Materiais</v>
      </c>
    </row>
    <row r="19169" spans="1:12" x14ac:dyDescent="0.3">
      <c r="A19169" s="82" t="str">
        <f t="shared" si="598"/>
        <v>2020</v>
      </c>
      <c r="B19169" s="260" t="s">
        <v>2228</v>
      </c>
      <c r="C19169" s="261" t="s">
        <v>138</v>
      </c>
      <c r="D19169" s="74" t="str">
        <f t="shared" si="599"/>
        <v>jun/2020</v>
      </c>
      <c r="E19169" s="264">
        <v>44007</v>
      </c>
      <c r="F19169" s="282">
        <v>132</v>
      </c>
      <c r="G19169" s="282" t="s">
        <v>2229</v>
      </c>
      <c r="H19169" s="265" t="s">
        <v>4753</v>
      </c>
      <c r="I19169" s="265" t="s">
        <v>2176</v>
      </c>
      <c r="J19169" s="266">
        <v>-200249.62</v>
      </c>
      <c r="K19169" s="83" t="str">
        <f>IFERROR(IFERROR(VLOOKUP(I19169,'DE-PARA'!B:D,3,0),VLOOKUP(I19169,'DE-PARA'!C:D,2,0)),"NÃO ENCONTRADO")</f>
        <v>Pessoal</v>
      </c>
      <c r="L19169" s="50" t="str">
        <f>VLOOKUP(K19169,'Base -Receita-Despesa'!$B:$AS,1,FALSE)</f>
        <v>Pessoal</v>
      </c>
    </row>
    <row r="19170" spans="1:12" x14ac:dyDescent="0.3">
      <c r="A19170" s="82" t="str">
        <f t="shared" si="598"/>
        <v>2020</v>
      </c>
      <c r="B19170" s="260" t="s">
        <v>2228</v>
      </c>
      <c r="C19170" s="261" t="s">
        <v>138</v>
      </c>
      <c r="D19170" s="74" t="str">
        <f t="shared" si="599"/>
        <v>jun/2020</v>
      </c>
      <c r="E19170" s="264">
        <v>44007</v>
      </c>
      <c r="F19170" s="282">
        <v>22494</v>
      </c>
      <c r="G19170" s="282" t="s">
        <v>2229</v>
      </c>
      <c r="H19170" s="265" t="s">
        <v>5701</v>
      </c>
      <c r="I19170" s="265" t="s">
        <v>145</v>
      </c>
      <c r="J19170" s="266">
        <v>-4996.57</v>
      </c>
      <c r="K19170" s="83" t="str">
        <f>IFERROR(IFERROR(VLOOKUP(I19170,'DE-PARA'!B:D,3,0),VLOOKUP(I19170,'DE-PARA'!C:D,2,0)),"NÃO ENCONTRADO")</f>
        <v>Serviços</v>
      </c>
      <c r="L19170" s="50" t="str">
        <f>VLOOKUP(K19170,'Base -Receita-Despesa'!$B:$AS,1,FALSE)</f>
        <v>Serviços</v>
      </c>
    </row>
    <row r="19171" spans="1:12" x14ac:dyDescent="0.3">
      <c r="A19171" s="82" t="str">
        <f t="shared" si="598"/>
        <v>2020</v>
      </c>
      <c r="B19171" s="260" t="s">
        <v>2228</v>
      </c>
      <c r="C19171" s="261" t="s">
        <v>138</v>
      </c>
      <c r="D19171" s="74" t="str">
        <f t="shared" si="599"/>
        <v>jun/2020</v>
      </c>
      <c r="E19171" s="264">
        <v>44007</v>
      </c>
      <c r="F19171" s="282">
        <v>917</v>
      </c>
      <c r="G19171" s="282" t="s">
        <v>2229</v>
      </c>
      <c r="H19171" s="265" t="s">
        <v>4393</v>
      </c>
      <c r="I19171" s="265" t="s">
        <v>116</v>
      </c>
      <c r="J19171" s="266">
        <v>-1904.09</v>
      </c>
      <c r="K19171" s="83" t="str">
        <f>IFERROR(IFERROR(VLOOKUP(I19171,'DE-PARA'!B:D,3,0),VLOOKUP(I19171,'DE-PARA'!C:D,2,0)),"NÃO ENCONTRADO")</f>
        <v>Serviços</v>
      </c>
      <c r="L19171" s="50" t="str">
        <f>VLOOKUP(K19171,'Base -Receita-Despesa'!$B:$AS,1,FALSE)</f>
        <v>Serviços</v>
      </c>
    </row>
    <row r="19172" spans="1:12" x14ac:dyDescent="0.3">
      <c r="A19172" s="82" t="str">
        <f t="shared" si="598"/>
        <v>2020</v>
      </c>
      <c r="B19172" s="260" t="s">
        <v>2228</v>
      </c>
      <c r="C19172" s="261" t="s">
        <v>138</v>
      </c>
      <c r="D19172" s="74" t="str">
        <f t="shared" si="599"/>
        <v>jun/2020</v>
      </c>
      <c r="E19172" s="264">
        <v>44007</v>
      </c>
      <c r="F19172" s="282" t="s">
        <v>1261</v>
      </c>
      <c r="G19172" s="282" t="s">
        <v>2229</v>
      </c>
      <c r="H19172" s="265" t="s">
        <v>879</v>
      </c>
      <c r="I19172" s="265" t="s">
        <v>135</v>
      </c>
      <c r="J19172" s="265">
        <v>-10</v>
      </c>
      <c r="K19172" s="83" t="str">
        <f>IFERROR(IFERROR(VLOOKUP(I19172,'DE-PARA'!B:D,3,0),VLOOKUP(I19172,'DE-PARA'!C:D,2,0)),"NÃO ENCONTRADO")</f>
        <v>Outras Saídas</v>
      </c>
      <c r="L19172" s="50" t="str">
        <f>VLOOKUP(K19172,'Base -Receita-Despesa'!$B:$AS,1,FALSE)</f>
        <v>Outras Saídas</v>
      </c>
    </row>
    <row r="19173" spans="1:12" x14ac:dyDescent="0.3">
      <c r="A19173" s="82" t="str">
        <f t="shared" si="598"/>
        <v>2020</v>
      </c>
      <c r="B19173" s="260" t="s">
        <v>2228</v>
      </c>
      <c r="C19173" s="261" t="s">
        <v>138</v>
      </c>
      <c r="D19173" s="74" t="str">
        <f t="shared" si="599"/>
        <v>jun/2020</v>
      </c>
      <c r="E19173" s="264">
        <v>44007</v>
      </c>
      <c r="F19173" s="282" t="s">
        <v>1261</v>
      </c>
      <c r="G19173" s="282" t="s">
        <v>2229</v>
      </c>
      <c r="H19173" s="265" t="s">
        <v>879</v>
      </c>
      <c r="I19173" s="265" t="s">
        <v>135</v>
      </c>
      <c r="J19173" s="265">
        <v>-10</v>
      </c>
      <c r="K19173" s="83" t="str">
        <f>IFERROR(IFERROR(VLOOKUP(I19173,'DE-PARA'!B:D,3,0),VLOOKUP(I19173,'DE-PARA'!C:D,2,0)),"NÃO ENCONTRADO")</f>
        <v>Outras Saídas</v>
      </c>
      <c r="L19173" s="50" t="str">
        <f>VLOOKUP(K19173,'Base -Receita-Despesa'!$B:$AS,1,FALSE)</f>
        <v>Outras Saídas</v>
      </c>
    </row>
    <row r="19174" spans="1:12" x14ac:dyDescent="0.3">
      <c r="A19174" s="82" t="str">
        <f t="shared" si="598"/>
        <v>2020</v>
      </c>
      <c r="B19174" s="260" t="s">
        <v>2240</v>
      </c>
      <c r="C19174" s="261" t="s">
        <v>138</v>
      </c>
      <c r="D19174" s="74" t="str">
        <f t="shared" si="599"/>
        <v>jun/2020</v>
      </c>
      <c r="E19174" s="264">
        <v>44007</v>
      </c>
      <c r="F19174" s="282" t="s">
        <v>161</v>
      </c>
      <c r="G19174" s="282" t="s">
        <v>2229</v>
      </c>
      <c r="H19174" s="265" t="s">
        <v>161</v>
      </c>
      <c r="I19174" s="265" t="s">
        <v>2168</v>
      </c>
      <c r="J19174" s="284">
        <v>857360.05</v>
      </c>
      <c r="K19174" s="83" t="str">
        <f>IFERROR(IFERROR(VLOOKUP(I19174,'DE-PARA'!B:D,3,0),VLOOKUP(I19174,'DE-PARA'!C:D,2,0)),"NÃO ENCONTRADO")</f>
        <v>Repasses Contrato de Gestão</v>
      </c>
      <c r="L19174" s="50" t="str">
        <f>VLOOKUP(K19174,'Base -Receita-Despesa'!$B:$AS,1,FALSE)</f>
        <v>Repasses Contrato de Gestão</v>
      </c>
    </row>
    <row r="19175" spans="1:12" x14ac:dyDescent="0.3">
      <c r="A19175" s="82" t="str">
        <f t="shared" si="598"/>
        <v>2020</v>
      </c>
      <c r="B19175" s="260" t="s">
        <v>2240</v>
      </c>
      <c r="C19175" s="261" t="s">
        <v>138</v>
      </c>
      <c r="D19175" s="74" t="str">
        <f t="shared" si="599"/>
        <v>jun/2020</v>
      </c>
      <c r="E19175" s="264">
        <v>44007</v>
      </c>
      <c r="F19175" s="282" t="s">
        <v>5127</v>
      </c>
      <c r="G19175" s="282" t="s">
        <v>2229</v>
      </c>
      <c r="H19175" s="265" t="s">
        <v>2251</v>
      </c>
      <c r="I19175" s="265" t="s">
        <v>126</v>
      </c>
      <c r="J19175" s="284">
        <v>-500000</v>
      </c>
      <c r="K19175" s="83" t="str">
        <f>IFERROR(IFERROR(VLOOKUP(I19175,'DE-PARA'!B:D,3,0),VLOOKUP(I19175,'DE-PARA'!C:D,2,0)),"NÃO ENCONTRADO")</f>
        <v>TEV – Transferências Entre Contas (Entradas)</v>
      </c>
      <c r="L19175" s="50" t="str">
        <f>VLOOKUP(K19175,'Base -Receita-Despesa'!$B:$AS,1,FALSE)</f>
        <v>TEV – Transferências Entre Contas (Entradas)</v>
      </c>
    </row>
    <row r="19176" spans="1:12" x14ac:dyDescent="0.3">
      <c r="A19176" s="82" t="str">
        <f t="shared" si="598"/>
        <v>2020</v>
      </c>
      <c r="B19176" s="260" t="s">
        <v>2228</v>
      </c>
      <c r="C19176" s="261" t="s">
        <v>138</v>
      </c>
      <c r="D19176" s="74" t="str">
        <f t="shared" si="599"/>
        <v>jun/2020</v>
      </c>
      <c r="E19176" s="264">
        <v>44008</v>
      </c>
      <c r="F19176" s="282" t="s">
        <v>5127</v>
      </c>
      <c r="G19176" s="282" t="s">
        <v>2229</v>
      </c>
      <c r="H19176" s="265" t="s">
        <v>2251</v>
      </c>
      <c r="I19176" s="265" t="s">
        <v>126</v>
      </c>
      <c r="J19176" s="266">
        <v>500000</v>
      </c>
      <c r="K19176" s="83" t="str">
        <f>IFERROR(IFERROR(VLOOKUP(I19176,'DE-PARA'!B:D,3,0),VLOOKUP(I19176,'DE-PARA'!C:D,2,0)),"NÃO ENCONTRADO")</f>
        <v>TEV – Transferências Entre Contas (Entradas)</v>
      </c>
      <c r="L19176" s="50" t="str">
        <f>VLOOKUP(K19176,'Base -Receita-Despesa'!$B:$AS,1,FALSE)</f>
        <v>TEV – Transferências Entre Contas (Entradas)</v>
      </c>
    </row>
    <row r="19177" spans="1:12" x14ac:dyDescent="0.3">
      <c r="A19177" s="82" t="str">
        <f t="shared" si="598"/>
        <v>2020</v>
      </c>
      <c r="B19177" s="260" t="s">
        <v>2228</v>
      </c>
      <c r="C19177" s="261" t="s">
        <v>138</v>
      </c>
      <c r="D19177" s="74" t="str">
        <f t="shared" si="599"/>
        <v>jun/2020</v>
      </c>
      <c r="E19177" s="264">
        <v>44008</v>
      </c>
      <c r="F19177" s="282" t="s">
        <v>2776</v>
      </c>
      <c r="G19177" s="322" t="s">
        <v>2229</v>
      </c>
      <c r="H19177" s="270" t="s">
        <v>5115</v>
      </c>
      <c r="I19177" s="270" t="s">
        <v>118</v>
      </c>
      <c r="J19177" s="265">
        <v>-137.16</v>
      </c>
      <c r="K19177" s="83" t="str">
        <f>IFERROR(IFERROR(VLOOKUP(I19177,'DE-PARA'!B:D,3,0),VLOOKUP(I19177,'DE-PARA'!C:D,2,0)),"NÃO ENCONTRADO")</f>
        <v>Serviços</v>
      </c>
      <c r="L19177" s="50" t="str">
        <f>VLOOKUP(K19177,'Base -Receita-Despesa'!$B:$AS,1,FALSE)</f>
        <v>Serviços</v>
      </c>
    </row>
    <row r="19178" spans="1:12" x14ac:dyDescent="0.3">
      <c r="A19178" s="82" t="str">
        <f t="shared" ref="A19178:A19241" si="600">IF(K19178="NÃO ENCONTRADO",0,RIGHT(D19178,4))</f>
        <v>2020</v>
      </c>
      <c r="B19178" s="260" t="s">
        <v>2228</v>
      </c>
      <c r="C19178" s="261" t="s">
        <v>138</v>
      </c>
      <c r="D19178" s="74" t="str">
        <f t="shared" si="599"/>
        <v>jun/2020</v>
      </c>
      <c r="E19178" s="264">
        <v>44008</v>
      </c>
      <c r="F19178" s="282" t="s">
        <v>5702</v>
      </c>
      <c r="G19178" s="322" t="s">
        <v>2229</v>
      </c>
      <c r="H19178" s="270" t="s">
        <v>5115</v>
      </c>
      <c r="I19178" s="270" t="s">
        <v>118</v>
      </c>
      <c r="J19178" s="265">
        <v>-131.91999999999999</v>
      </c>
      <c r="K19178" s="83" t="str">
        <f>IFERROR(IFERROR(VLOOKUP(I19178,'DE-PARA'!B:D,3,0),VLOOKUP(I19178,'DE-PARA'!C:D,2,0)),"NÃO ENCONTRADO")</f>
        <v>Serviços</v>
      </c>
      <c r="L19178" s="50" t="str">
        <f>VLOOKUP(K19178,'Base -Receita-Despesa'!$B:$AS,1,FALSE)</f>
        <v>Serviços</v>
      </c>
    </row>
    <row r="19179" spans="1:12" x14ac:dyDescent="0.3">
      <c r="A19179" s="82" t="str">
        <f t="shared" si="600"/>
        <v>2020</v>
      </c>
      <c r="B19179" s="260" t="s">
        <v>2228</v>
      </c>
      <c r="C19179" s="261" t="s">
        <v>138</v>
      </c>
      <c r="D19179" s="74" t="str">
        <f t="shared" si="599"/>
        <v>jun/2020</v>
      </c>
      <c r="E19179" s="264">
        <v>44008</v>
      </c>
      <c r="F19179" s="282" t="s">
        <v>5703</v>
      </c>
      <c r="G19179" s="322" t="s">
        <v>2229</v>
      </c>
      <c r="H19179" s="270" t="s">
        <v>5659</v>
      </c>
      <c r="I19179" s="270" t="s">
        <v>176</v>
      </c>
      <c r="J19179" s="265">
        <v>-611.91999999999996</v>
      </c>
      <c r="K19179" s="83" t="str">
        <f>IFERROR(IFERROR(VLOOKUP(I19179,'DE-PARA'!B:D,3,0),VLOOKUP(I19179,'DE-PARA'!C:D,2,0)),"NÃO ENCONTRADO")</f>
        <v>Pessoal</v>
      </c>
      <c r="L19179" s="50" t="str">
        <f>VLOOKUP(K19179,'Base -Receita-Despesa'!$B:$AS,1,FALSE)</f>
        <v>Pessoal</v>
      </c>
    </row>
    <row r="19180" spans="1:12" x14ac:dyDescent="0.3">
      <c r="A19180" s="82" t="str">
        <f t="shared" si="600"/>
        <v>2020</v>
      </c>
      <c r="B19180" s="260" t="s">
        <v>2228</v>
      </c>
      <c r="C19180" s="261" t="s">
        <v>138</v>
      </c>
      <c r="D19180" s="74" t="str">
        <f t="shared" si="599"/>
        <v>jun/2020</v>
      </c>
      <c r="E19180" s="264">
        <v>44008</v>
      </c>
      <c r="F19180" s="282">
        <v>4444</v>
      </c>
      <c r="G19180" s="322" t="s">
        <v>2229</v>
      </c>
      <c r="H19180" s="270" t="s">
        <v>2231</v>
      </c>
      <c r="I19180" s="270" t="s">
        <v>2185</v>
      </c>
      <c r="J19180" s="266">
        <v>-1810.39</v>
      </c>
      <c r="K19180" s="83" t="str">
        <f>IFERROR(IFERROR(VLOOKUP(I19180,'DE-PARA'!B:D,3,0),VLOOKUP(I19180,'DE-PARA'!C:D,2,0)),"NÃO ENCONTRADO")</f>
        <v>Materiais</v>
      </c>
      <c r="L19180" s="50" t="str">
        <f>VLOOKUP(K19180,'Base -Receita-Despesa'!$B:$AS,1,FALSE)</f>
        <v>Materiais</v>
      </c>
    </row>
    <row r="19181" spans="1:12" x14ac:dyDescent="0.3">
      <c r="A19181" s="82" t="str">
        <f t="shared" si="600"/>
        <v>2020</v>
      </c>
      <c r="B19181" s="260" t="s">
        <v>2228</v>
      </c>
      <c r="C19181" s="261" t="s">
        <v>138</v>
      </c>
      <c r="D19181" s="74" t="str">
        <f t="shared" si="599"/>
        <v>jun/2020</v>
      </c>
      <c r="E19181" s="264">
        <v>44008</v>
      </c>
      <c r="F19181" s="282" t="s">
        <v>1008</v>
      </c>
      <c r="G19181" s="322" t="s">
        <v>2229</v>
      </c>
      <c r="H19181" s="270" t="s">
        <v>5704</v>
      </c>
      <c r="I19181" s="270" t="s">
        <v>133</v>
      </c>
      <c r="J19181" s="275">
        <v>-2007.1</v>
      </c>
      <c r="K19181" s="83" t="str">
        <f>IFERROR(IFERROR(VLOOKUP(I19181,'DE-PARA'!B:D,3,0),VLOOKUP(I19181,'DE-PARA'!C:D,2,0)),"NÃO ENCONTRADO")</f>
        <v>Pessoal</v>
      </c>
      <c r="L19181" s="50" t="str">
        <f>VLOOKUP(K19181,'Base -Receita-Despesa'!$B:$AS,1,FALSE)</f>
        <v>Pessoal</v>
      </c>
    </row>
    <row r="19182" spans="1:12" x14ac:dyDescent="0.3">
      <c r="A19182" s="82" t="str">
        <f t="shared" si="600"/>
        <v>2020</v>
      </c>
      <c r="B19182" s="260" t="s">
        <v>2228</v>
      </c>
      <c r="C19182" s="261" t="s">
        <v>138</v>
      </c>
      <c r="D19182" s="74" t="str">
        <f t="shared" si="599"/>
        <v>jun/2020</v>
      </c>
      <c r="E19182" s="264">
        <v>44008</v>
      </c>
      <c r="F19182" s="282" t="s">
        <v>1008</v>
      </c>
      <c r="G19182" s="322" t="s">
        <v>2229</v>
      </c>
      <c r="H19182" s="270" t="s">
        <v>4485</v>
      </c>
      <c r="I19182" s="270" t="s">
        <v>133</v>
      </c>
      <c r="J19182" s="275">
        <v>-2728.76</v>
      </c>
      <c r="K19182" s="83" t="str">
        <f>IFERROR(IFERROR(VLOOKUP(I19182,'DE-PARA'!B:D,3,0),VLOOKUP(I19182,'DE-PARA'!C:D,2,0)),"NÃO ENCONTRADO")</f>
        <v>Pessoal</v>
      </c>
      <c r="L19182" s="50" t="str">
        <f>VLOOKUP(K19182,'Base -Receita-Despesa'!$B:$AS,1,FALSE)</f>
        <v>Pessoal</v>
      </c>
    </row>
    <row r="19183" spans="1:12" x14ac:dyDescent="0.3">
      <c r="A19183" s="82" t="str">
        <f t="shared" si="600"/>
        <v>2020</v>
      </c>
      <c r="B19183" s="260" t="s">
        <v>2228</v>
      </c>
      <c r="C19183" s="261" t="s">
        <v>138</v>
      </c>
      <c r="D19183" s="74" t="str">
        <f t="shared" si="599"/>
        <v>jun/2020</v>
      </c>
      <c r="E19183" s="264">
        <v>44008</v>
      </c>
      <c r="F19183" s="282" t="s">
        <v>1008</v>
      </c>
      <c r="G19183" s="322" t="s">
        <v>2229</v>
      </c>
      <c r="H19183" s="270" t="s">
        <v>5705</v>
      </c>
      <c r="I19183" s="270" t="s">
        <v>133</v>
      </c>
      <c r="J19183" s="275">
        <v>-2034.7</v>
      </c>
      <c r="K19183" s="83" t="str">
        <f>IFERROR(IFERROR(VLOOKUP(I19183,'DE-PARA'!B:D,3,0),VLOOKUP(I19183,'DE-PARA'!C:D,2,0)),"NÃO ENCONTRADO")</f>
        <v>Pessoal</v>
      </c>
      <c r="L19183" s="50" t="str">
        <f>VLOOKUP(K19183,'Base -Receita-Despesa'!$B:$AS,1,FALSE)</f>
        <v>Pessoal</v>
      </c>
    </row>
    <row r="19184" spans="1:12" x14ac:dyDescent="0.3">
      <c r="A19184" s="82" t="str">
        <f t="shared" si="600"/>
        <v>2020</v>
      </c>
      <c r="B19184" s="260" t="s">
        <v>2228</v>
      </c>
      <c r="C19184" s="261" t="s">
        <v>138</v>
      </c>
      <c r="D19184" s="74" t="str">
        <f t="shared" si="599"/>
        <v>jun/2020</v>
      </c>
      <c r="E19184" s="264">
        <v>44008</v>
      </c>
      <c r="F19184" s="282" t="s">
        <v>1008</v>
      </c>
      <c r="G19184" s="322" t="s">
        <v>2229</v>
      </c>
      <c r="H19184" s="270" t="s">
        <v>2694</v>
      </c>
      <c r="I19184" s="270" t="s">
        <v>133</v>
      </c>
      <c r="J19184" s="275">
        <v>-3462.54</v>
      </c>
      <c r="K19184" s="83" t="str">
        <f>IFERROR(IFERROR(VLOOKUP(I19184,'DE-PARA'!B:D,3,0),VLOOKUP(I19184,'DE-PARA'!C:D,2,0)),"NÃO ENCONTRADO")</f>
        <v>Pessoal</v>
      </c>
      <c r="L19184" s="50" t="str">
        <f>VLOOKUP(K19184,'Base -Receita-Despesa'!$B:$AS,1,FALSE)</f>
        <v>Pessoal</v>
      </c>
    </row>
    <row r="19185" spans="1:12" x14ac:dyDescent="0.3">
      <c r="A19185" s="82" t="str">
        <f t="shared" si="600"/>
        <v>2020</v>
      </c>
      <c r="B19185" s="260" t="s">
        <v>2228</v>
      </c>
      <c r="C19185" s="261" t="s">
        <v>138</v>
      </c>
      <c r="D19185" s="74" t="str">
        <f t="shared" si="599"/>
        <v>jun/2020</v>
      </c>
      <c r="E19185" s="264">
        <v>44008</v>
      </c>
      <c r="F19185" s="282" t="s">
        <v>1008</v>
      </c>
      <c r="G19185" s="322" t="s">
        <v>2229</v>
      </c>
      <c r="H19185" s="270" t="s">
        <v>5706</v>
      </c>
      <c r="I19185" s="270" t="s">
        <v>133</v>
      </c>
      <c r="J19185" s="275">
        <v>-1017.19</v>
      </c>
      <c r="K19185" s="83" t="str">
        <f>IFERROR(IFERROR(VLOOKUP(I19185,'DE-PARA'!B:D,3,0),VLOOKUP(I19185,'DE-PARA'!C:D,2,0)),"NÃO ENCONTRADO")</f>
        <v>Pessoal</v>
      </c>
      <c r="L19185" s="50" t="str">
        <f>VLOOKUP(K19185,'Base -Receita-Despesa'!$B:$AS,1,FALSE)</f>
        <v>Pessoal</v>
      </c>
    </row>
    <row r="19186" spans="1:12" x14ac:dyDescent="0.3">
      <c r="A19186" s="82" t="str">
        <f t="shared" si="600"/>
        <v>2020</v>
      </c>
      <c r="B19186" s="260" t="s">
        <v>2228</v>
      </c>
      <c r="C19186" s="261" t="s">
        <v>138</v>
      </c>
      <c r="D19186" s="74" t="str">
        <f t="shared" si="599"/>
        <v>jun/2020</v>
      </c>
      <c r="E19186" s="264">
        <v>44008</v>
      </c>
      <c r="F19186" s="282" t="s">
        <v>1008</v>
      </c>
      <c r="G19186" s="322" t="s">
        <v>2229</v>
      </c>
      <c r="H19186" s="270" t="s">
        <v>2301</v>
      </c>
      <c r="I19186" s="270" t="s">
        <v>133</v>
      </c>
      <c r="J19186" s="275">
        <v>-4050.77</v>
      </c>
      <c r="K19186" s="83" t="str">
        <f>IFERROR(IFERROR(VLOOKUP(I19186,'DE-PARA'!B:D,3,0),VLOOKUP(I19186,'DE-PARA'!C:D,2,0)),"NÃO ENCONTRADO")</f>
        <v>Pessoal</v>
      </c>
      <c r="L19186" s="50" t="str">
        <f>VLOOKUP(K19186,'Base -Receita-Despesa'!$B:$AS,1,FALSE)</f>
        <v>Pessoal</v>
      </c>
    </row>
    <row r="19187" spans="1:12" x14ac:dyDescent="0.3">
      <c r="A19187" s="82" t="str">
        <f t="shared" si="600"/>
        <v>2020</v>
      </c>
      <c r="B19187" s="260" t="s">
        <v>2228</v>
      </c>
      <c r="C19187" s="261" t="s">
        <v>138</v>
      </c>
      <c r="D19187" s="74" t="str">
        <f t="shared" si="599"/>
        <v>jun/2020</v>
      </c>
      <c r="E19187" s="264">
        <v>44008</v>
      </c>
      <c r="F19187" s="282" t="s">
        <v>1008</v>
      </c>
      <c r="G19187" s="322" t="s">
        <v>2229</v>
      </c>
      <c r="H19187" s="270" t="s">
        <v>5707</v>
      </c>
      <c r="I19187" s="270" t="s">
        <v>133</v>
      </c>
      <c r="J19187" s="275">
        <v>-1832.15</v>
      </c>
      <c r="K19187" s="83" t="str">
        <f>IFERROR(IFERROR(VLOOKUP(I19187,'DE-PARA'!B:D,3,0),VLOOKUP(I19187,'DE-PARA'!C:D,2,0)),"NÃO ENCONTRADO")</f>
        <v>Pessoal</v>
      </c>
      <c r="L19187" s="50" t="str">
        <f>VLOOKUP(K19187,'Base -Receita-Despesa'!$B:$AS,1,FALSE)</f>
        <v>Pessoal</v>
      </c>
    </row>
    <row r="19188" spans="1:12" x14ac:dyDescent="0.3">
      <c r="A19188" s="82" t="str">
        <f t="shared" si="600"/>
        <v>2020</v>
      </c>
      <c r="B19188" s="260" t="s">
        <v>2228</v>
      </c>
      <c r="C19188" s="261" t="s">
        <v>138</v>
      </c>
      <c r="D19188" s="74" t="str">
        <f t="shared" si="599"/>
        <v>jun/2020</v>
      </c>
      <c r="E19188" s="264">
        <v>44008</v>
      </c>
      <c r="F19188" s="282" t="s">
        <v>1008</v>
      </c>
      <c r="G19188" s="322" t="s">
        <v>2229</v>
      </c>
      <c r="H19188" s="270" t="s">
        <v>5708</v>
      </c>
      <c r="I19188" s="270" t="s">
        <v>133</v>
      </c>
      <c r="J19188" s="275">
        <v>-2900.58</v>
      </c>
      <c r="K19188" s="83" t="str">
        <f>IFERROR(IFERROR(VLOOKUP(I19188,'DE-PARA'!B:D,3,0),VLOOKUP(I19188,'DE-PARA'!C:D,2,0)),"NÃO ENCONTRADO")</f>
        <v>Pessoal</v>
      </c>
      <c r="L19188" s="50" t="str">
        <f>VLOOKUP(K19188,'Base -Receita-Despesa'!$B:$AS,1,FALSE)</f>
        <v>Pessoal</v>
      </c>
    </row>
    <row r="19189" spans="1:12" x14ac:dyDescent="0.3">
      <c r="A19189" s="82" t="str">
        <f t="shared" si="600"/>
        <v>2020</v>
      </c>
      <c r="B19189" s="260" t="s">
        <v>2240</v>
      </c>
      <c r="C19189" s="261" t="s">
        <v>138</v>
      </c>
      <c r="D19189" s="74" t="str">
        <f t="shared" si="599"/>
        <v>jun/2020</v>
      </c>
      <c r="E19189" s="264">
        <v>44008</v>
      </c>
      <c r="F19189" s="282" t="s">
        <v>5127</v>
      </c>
      <c r="G19189" s="282" t="s">
        <v>2229</v>
      </c>
      <c r="H19189" s="265" t="s">
        <v>2251</v>
      </c>
      <c r="I19189" s="265" t="s">
        <v>126</v>
      </c>
      <c r="J19189" s="284">
        <v>-500000</v>
      </c>
      <c r="K19189" s="83" t="str">
        <f>IFERROR(IFERROR(VLOOKUP(I19189,'DE-PARA'!B:D,3,0),VLOOKUP(I19189,'DE-PARA'!C:D,2,0)),"NÃO ENCONTRADO")</f>
        <v>TEV – Transferências Entre Contas (Entradas)</v>
      </c>
      <c r="L19189" s="50" t="str">
        <f>VLOOKUP(K19189,'Base -Receita-Despesa'!$B:$AS,1,FALSE)</f>
        <v>TEV – Transferências Entre Contas (Entradas)</v>
      </c>
    </row>
    <row r="19190" spans="1:12" x14ac:dyDescent="0.3">
      <c r="A19190" s="82" t="str">
        <f t="shared" si="600"/>
        <v>2020</v>
      </c>
      <c r="B19190" s="260" t="s">
        <v>2240</v>
      </c>
      <c r="C19190" s="261" t="s">
        <v>138</v>
      </c>
      <c r="D19190" s="74" t="str">
        <f t="shared" si="599"/>
        <v>jun/2020</v>
      </c>
      <c r="E19190" s="264">
        <v>44008</v>
      </c>
      <c r="F19190" s="282" t="s">
        <v>3133</v>
      </c>
      <c r="G19190" s="282" t="s">
        <v>2229</v>
      </c>
      <c r="H19190" s="265" t="s">
        <v>1071</v>
      </c>
      <c r="I19190" s="265" t="s">
        <v>2237</v>
      </c>
      <c r="J19190" s="284">
        <v>142639.95000000001</v>
      </c>
      <c r="K19190" s="83" t="str">
        <f>IFERROR(IFERROR(VLOOKUP(I19190,'DE-PARA'!B:D,3,0),VLOOKUP(I19190,'DE-PARA'!C:D,2,0)),"NÃO ENCONTRADO")</f>
        <v>Entrada Conta Aplicação (+)</v>
      </c>
      <c r="L19190" s="50" t="str">
        <f>VLOOKUP(K19190,'Base -Receita-Despesa'!$B:$AS,1,FALSE)</f>
        <v>ENTRADA CONTA APLICAÇÃO (+)</v>
      </c>
    </row>
    <row r="19191" spans="1:12" x14ac:dyDescent="0.3">
      <c r="A19191" s="82" t="str">
        <f t="shared" si="600"/>
        <v>2020</v>
      </c>
      <c r="B19191" s="260" t="s">
        <v>2228</v>
      </c>
      <c r="C19191" s="261" t="s">
        <v>138</v>
      </c>
      <c r="D19191" s="74" t="str">
        <f t="shared" si="599"/>
        <v>jun/2020</v>
      </c>
      <c r="E19191" s="264">
        <v>44011</v>
      </c>
      <c r="F19191" s="282" t="s">
        <v>5127</v>
      </c>
      <c r="G19191" s="282" t="s">
        <v>2229</v>
      </c>
      <c r="H19191" s="265" t="s">
        <v>2251</v>
      </c>
      <c r="I19191" s="265" t="s">
        <v>126</v>
      </c>
      <c r="J19191" s="266">
        <v>500000</v>
      </c>
      <c r="K19191" s="83" t="str">
        <f>IFERROR(IFERROR(VLOOKUP(I19191,'DE-PARA'!B:D,3,0),VLOOKUP(I19191,'DE-PARA'!C:D,2,0)),"NÃO ENCONTRADO")</f>
        <v>TEV – Transferências Entre Contas (Entradas)</v>
      </c>
      <c r="L19191" s="50" t="str">
        <f>VLOOKUP(K19191,'Base -Receita-Despesa'!$B:$AS,1,FALSE)</f>
        <v>TEV – Transferências Entre Contas (Entradas)</v>
      </c>
    </row>
    <row r="19192" spans="1:12" x14ac:dyDescent="0.3">
      <c r="A19192" s="82" t="str">
        <f t="shared" si="600"/>
        <v>2020</v>
      </c>
      <c r="B19192" s="260" t="s">
        <v>2228</v>
      </c>
      <c r="C19192" s="261" t="s">
        <v>138</v>
      </c>
      <c r="D19192" s="74" t="str">
        <f t="shared" si="599"/>
        <v>jun/2020</v>
      </c>
      <c r="E19192" s="264">
        <v>44011</v>
      </c>
      <c r="F19192" s="282">
        <v>42434</v>
      </c>
      <c r="G19192" s="322" t="s">
        <v>2229</v>
      </c>
      <c r="H19192" s="265" t="s">
        <v>2654</v>
      </c>
      <c r="I19192" s="270" t="s">
        <v>120</v>
      </c>
      <c r="J19192" s="266">
        <v>-4000.01</v>
      </c>
      <c r="K19192" s="83" t="str">
        <f>IFERROR(IFERROR(VLOOKUP(I19192,'DE-PARA'!B:D,3,0),VLOOKUP(I19192,'DE-PARA'!C:D,2,0)),"NÃO ENCONTRADO")</f>
        <v>Serviços</v>
      </c>
      <c r="L19192" s="50" t="str">
        <f>VLOOKUP(K19192,'Base -Receita-Despesa'!$B:$AS,1,FALSE)</f>
        <v>Serviços</v>
      </c>
    </row>
    <row r="19193" spans="1:12" x14ac:dyDescent="0.3">
      <c r="A19193" s="82" t="str">
        <f t="shared" si="600"/>
        <v>2020</v>
      </c>
      <c r="B19193" s="260" t="s">
        <v>2228</v>
      </c>
      <c r="C19193" s="261" t="s">
        <v>138</v>
      </c>
      <c r="D19193" s="74" t="str">
        <f t="shared" si="599"/>
        <v>jun/2020</v>
      </c>
      <c r="E19193" s="264">
        <v>44011</v>
      </c>
      <c r="F19193" s="282">
        <v>894362</v>
      </c>
      <c r="G19193" s="322" t="s">
        <v>2229</v>
      </c>
      <c r="H19193" s="270" t="s">
        <v>5696</v>
      </c>
      <c r="I19193" s="270" t="s">
        <v>2182</v>
      </c>
      <c r="J19193" s="265">
        <v>-373.8</v>
      </c>
      <c r="K19193" s="83" t="str">
        <f>IFERROR(IFERROR(VLOOKUP(I19193,'DE-PARA'!B:D,3,0),VLOOKUP(I19193,'DE-PARA'!C:D,2,0)),"NÃO ENCONTRADO")</f>
        <v>Materiais</v>
      </c>
      <c r="L19193" s="50" t="str">
        <f>VLOOKUP(K19193,'Base -Receita-Despesa'!$B:$AS,1,FALSE)</f>
        <v>Materiais</v>
      </c>
    </row>
    <row r="19194" spans="1:12" x14ac:dyDescent="0.3">
      <c r="A19194" s="82" t="str">
        <f t="shared" si="600"/>
        <v>2020</v>
      </c>
      <c r="B19194" s="260" t="s">
        <v>2228</v>
      </c>
      <c r="C19194" s="261" t="s">
        <v>138</v>
      </c>
      <c r="D19194" s="74" t="str">
        <f t="shared" si="599"/>
        <v>jun/2020</v>
      </c>
      <c r="E19194" s="264">
        <v>44011</v>
      </c>
      <c r="F19194" s="282">
        <v>2815031</v>
      </c>
      <c r="G19194" s="322" t="s">
        <v>2229</v>
      </c>
      <c r="H19194" s="270" t="s">
        <v>5175</v>
      </c>
      <c r="I19194" s="270" t="s">
        <v>145</v>
      </c>
      <c r="J19194" s="265">
        <v>-432.5</v>
      </c>
      <c r="K19194" s="83" t="str">
        <f>IFERROR(IFERROR(VLOOKUP(I19194,'DE-PARA'!B:D,3,0),VLOOKUP(I19194,'DE-PARA'!C:D,2,0)),"NÃO ENCONTRADO")</f>
        <v>Serviços</v>
      </c>
      <c r="L19194" s="50" t="str">
        <f>VLOOKUP(K19194,'Base -Receita-Despesa'!$B:$AS,1,FALSE)</f>
        <v>Serviços</v>
      </c>
    </row>
    <row r="19195" spans="1:12" x14ac:dyDescent="0.3">
      <c r="A19195" s="82" t="str">
        <f t="shared" si="600"/>
        <v>2020</v>
      </c>
      <c r="B19195" s="260" t="s">
        <v>2228</v>
      </c>
      <c r="C19195" s="261" t="s">
        <v>138</v>
      </c>
      <c r="D19195" s="74" t="str">
        <f t="shared" si="599"/>
        <v>jun/2020</v>
      </c>
      <c r="E19195" s="264">
        <v>44011</v>
      </c>
      <c r="F19195" s="321">
        <v>1.26025E+16</v>
      </c>
      <c r="G19195" s="322" t="s">
        <v>2229</v>
      </c>
      <c r="H19195" s="270" t="s">
        <v>2586</v>
      </c>
      <c r="I19195" s="270" t="s">
        <v>540</v>
      </c>
      <c r="J19195" s="265">
        <v>-155.31</v>
      </c>
      <c r="K19195" s="83" t="str">
        <f>IFERROR(IFERROR(VLOOKUP(I19195,'DE-PARA'!B:D,3,0),VLOOKUP(I19195,'DE-PARA'!C:D,2,0)),"NÃO ENCONTRADO")</f>
        <v>Tributos, Taxas e Contribuições</v>
      </c>
      <c r="L19195" s="50" t="str">
        <f>VLOOKUP(K19195,'Base -Receita-Despesa'!$B:$AS,1,FALSE)</f>
        <v>Tributos, Taxas e Contribuições</v>
      </c>
    </row>
    <row r="19196" spans="1:12" x14ac:dyDescent="0.3">
      <c r="A19196" s="82" t="str">
        <f t="shared" si="600"/>
        <v>2020</v>
      </c>
      <c r="B19196" s="260" t="s">
        <v>2228</v>
      </c>
      <c r="C19196" s="261" t="s">
        <v>138</v>
      </c>
      <c r="D19196" s="74" t="str">
        <f t="shared" si="599"/>
        <v>jun/2020</v>
      </c>
      <c r="E19196" s="264">
        <v>44011</v>
      </c>
      <c r="F19196" s="282">
        <v>900</v>
      </c>
      <c r="G19196" s="322" t="s">
        <v>2229</v>
      </c>
      <c r="H19196" s="270" t="s">
        <v>5647</v>
      </c>
      <c r="I19196" s="270" t="s">
        <v>157</v>
      </c>
      <c r="J19196" s="266">
        <v>-1860</v>
      </c>
      <c r="K19196" s="83" t="str">
        <f>IFERROR(IFERROR(VLOOKUP(I19196,'DE-PARA'!B:D,3,0),VLOOKUP(I19196,'DE-PARA'!C:D,2,0)),"NÃO ENCONTRADO")</f>
        <v>Materiais</v>
      </c>
      <c r="L19196" s="50" t="str">
        <f>VLOOKUP(K19196,'Base -Receita-Despesa'!$B:$AS,1,FALSE)</f>
        <v>Materiais</v>
      </c>
    </row>
    <row r="19197" spans="1:12" x14ac:dyDescent="0.3">
      <c r="A19197" s="82" t="str">
        <f t="shared" si="600"/>
        <v>2020</v>
      </c>
      <c r="B19197" s="260" t="s">
        <v>2228</v>
      </c>
      <c r="C19197" s="261" t="s">
        <v>138</v>
      </c>
      <c r="D19197" s="74" t="str">
        <f t="shared" si="599"/>
        <v>jun/2020</v>
      </c>
      <c r="E19197" s="264">
        <v>44011</v>
      </c>
      <c r="F19197" s="282">
        <v>144</v>
      </c>
      <c r="G19197" s="322" t="s">
        <v>2229</v>
      </c>
      <c r="H19197" s="270" t="s">
        <v>5709</v>
      </c>
      <c r="I19197" s="270" t="s">
        <v>2182</v>
      </c>
      <c r="J19197" s="265">
        <v>-975</v>
      </c>
      <c r="K19197" s="83" t="str">
        <f>IFERROR(IFERROR(VLOOKUP(I19197,'DE-PARA'!B:D,3,0),VLOOKUP(I19197,'DE-PARA'!C:D,2,0)),"NÃO ENCONTRADO")</f>
        <v>Materiais</v>
      </c>
      <c r="L19197" s="50" t="str">
        <f>VLOOKUP(K19197,'Base -Receita-Despesa'!$B:$AS,1,FALSE)</f>
        <v>Materiais</v>
      </c>
    </row>
    <row r="19198" spans="1:12" x14ac:dyDescent="0.3">
      <c r="A19198" s="82" t="str">
        <f t="shared" si="600"/>
        <v>2020</v>
      </c>
      <c r="B19198" s="260" t="s">
        <v>2228</v>
      </c>
      <c r="C19198" s="261" t="s">
        <v>138</v>
      </c>
      <c r="D19198" s="74" t="str">
        <f t="shared" si="599"/>
        <v>jun/2020</v>
      </c>
      <c r="E19198" s="264">
        <v>44011</v>
      </c>
      <c r="F19198" s="282">
        <v>13935</v>
      </c>
      <c r="G19198" s="322" t="s">
        <v>2229</v>
      </c>
      <c r="H19198" s="270" t="s">
        <v>5710</v>
      </c>
      <c r="I19198" s="280" t="s">
        <v>2183</v>
      </c>
      <c r="J19198" s="265">
        <v>-660</v>
      </c>
      <c r="K19198" s="83" t="str">
        <f>IFERROR(IFERROR(VLOOKUP(I19198,'DE-PARA'!B:D,3,0),VLOOKUP(I19198,'DE-PARA'!C:D,2,0)),"NÃO ENCONTRADO")</f>
        <v>Materiais</v>
      </c>
      <c r="L19198" s="50" t="str">
        <f>VLOOKUP(K19198,'Base -Receita-Despesa'!$B:$AS,1,FALSE)</f>
        <v>Materiais</v>
      </c>
    </row>
    <row r="19199" spans="1:12" x14ac:dyDescent="0.3">
      <c r="A19199" s="82" t="str">
        <f t="shared" si="600"/>
        <v>2020</v>
      </c>
      <c r="B19199" s="260" t="s">
        <v>2228</v>
      </c>
      <c r="C19199" s="261" t="s">
        <v>138</v>
      </c>
      <c r="D19199" s="74" t="str">
        <f t="shared" si="599"/>
        <v>jun/2020</v>
      </c>
      <c r="E19199" s="264">
        <v>44011</v>
      </c>
      <c r="F19199" s="282">
        <v>2201</v>
      </c>
      <c r="G19199" s="322" t="s">
        <v>2229</v>
      </c>
      <c r="H19199" s="270" t="s">
        <v>5456</v>
      </c>
      <c r="I19199" s="270" t="s">
        <v>200</v>
      </c>
      <c r="J19199" s="275">
        <v>-9894</v>
      </c>
      <c r="K19199" s="83" t="str">
        <f>IFERROR(IFERROR(VLOOKUP(I19199,'DE-PARA'!B:D,3,0),VLOOKUP(I19199,'DE-PARA'!C:D,2,0)),"NÃO ENCONTRADO")</f>
        <v>Serviços</v>
      </c>
      <c r="L19199" s="50" t="str">
        <f>VLOOKUP(K19199,'Base -Receita-Despesa'!$B:$AS,1,FALSE)</f>
        <v>Serviços</v>
      </c>
    </row>
    <row r="19200" spans="1:12" x14ac:dyDescent="0.3">
      <c r="A19200" s="82" t="str">
        <f t="shared" si="600"/>
        <v>2020</v>
      </c>
      <c r="B19200" s="260" t="s">
        <v>2228</v>
      </c>
      <c r="C19200" s="261" t="s">
        <v>138</v>
      </c>
      <c r="D19200" s="74" t="str">
        <f t="shared" si="599"/>
        <v>jun/2020</v>
      </c>
      <c r="E19200" s="264">
        <v>44011</v>
      </c>
      <c r="F19200" s="282">
        <v>2283</v>
      </c>
      <c r="G19200" s="282" t="s">
        <v>2229</v>
      </c>
      <c r="H19200" s="270" t="s">
        <v>5456</v>
      </c>
      <c r="I19200" s="270" t="s">
        <v>200</v>
      </c>
      <c r="J19200" s="275">
        <v>-9651.5</v>
      </c>
      <c r="K19200" s="83" t="str">
        <f>IFERROR(IFERROR(VLOOKUP(I19200,'DE-PARA'!B:D,3,0),VLOOKUP(I19200,'DE-PARA'!C:D,2,0)),"NÃO ENCONTRADO")</f>
        <v>Serviços</v>
      </c>
      <c r="L19200" s="50" t="str">
        <f>VLOOKUP(K19200,'Base -Receita-Despesa'!$B:$AS,1,FALSE)</f>
        <v>Serviços</v>
      </c>
    </row>
    <row r="19201" spans="1:12" x14ac:dyDescent="0.3">
      <c r="A19201" s="82" t="str">
        <f t="shared" si="600"/>
        <v>2020</v>
      </c>
      <c r="B19201" s="260" t="s">
        <v>2228</v>
      </c>
      <c r="C19201" s="261" t="s">
        <v>138</v>
      </c>
      <c r="D19201" s="74" t="str">
        <f t="shared" si="599"/>
        <v>jun/2020</v>
      </c>
      <c r="E19201" s="264">
        <v>44011</v>
      </c>
      <c r="F19201" s="282" t="s">
        <v>1261</v>
      </c>
      <c r="G19201" s="282" t="s">
        <v>2229</v>
      </c>
      <c r="H19201" s="265" t="s">
        <v>879</v>
      </c>
      <c r="I19201" s="265" t="s">
        <v>135</v>
      </c>
      <c r="J19201" s="265">
        <v>-10</v>
      </c>
      <c r="K19201" s="83" t="str">
        <f>IFERROR(IFERROR(VLOOKUP(I19201,'DE-PARA'!B:D,3,0),VLOOKUP(I19201,'DE-PARA'!C:D,2,0)),"NÃO ENCONTRADO")</f>
        <v>Outras Saídas</v>
      </c>
      <c r="L19201" s="50" t="str">
        <f>VLOOKUP(K19201,'Base -Receita-Despesa'!$B:$AS,1,FALSE)</f>
        <v>Outras Saídas</v>
      </c>
    </row>
    <row r="19202" spans="1:12" x14ac:dyDescent="0.3">
      <c r="A19202" s="82" t="str">
        <f t="shared" si="600"/>
        <v>2020</v>
      </c>
      <c r="B19202" s="260" t="s">
        <v>2228</v>
      </c>
      <c r="C19202" s="261" t="s">
        <v>138</v>
      </c>
      <c r="D19202" s="74" t="str">
        <f t="shared" si="599"/>
        <v>jun/2020</v>
      </c>
      <c r="E19202" s="264">
        <v>44011</v>
      </c>
      <c r="F19202" s="282" t="s">
        <v>1261</v>
      </c>
      <c r="G19202" s="282" t="s">
        <v>2229</v>
      </c>
      <c r="H19202" s="265" t="s">
        <v>879</v>
      </c>
      <c r="I19202" s="265" t="s">
        <v>135</v>
      </c>
      <c r="J19202" s="265">
        <v>-10</v>
      </c>
      <c r="K19202" s="83" t="str">
        <f>IFERROR(IFERROR(VLOOKUP(I19202,'DE-PARA'!B:D,3,0),VLOOKUP(I19202,'DE-PARA'!C:D,2,0)),"NÃO ENCONTRADO")</f>
        <v>Outras Saídas</v>
      </c>
      <c r="L19202" s="50" t="str">
        <f>VLOOKUP(K19202,'Base -Receita-Despesa'!$B:$AS,1,FALSE)</f>
        <v>Outras Saídas</v>
      </c>
    </row>
    <row r="19203" spans="1:12" x14ac:dyDescent="0.3">
      <c r="A19203" s="82" t="str">
        <f t="shared" si="600"/>
        <v>2020</v>
      </c>
      <c r="B19203" s="260" t="s">
        <v>2228</v>
      </c>
      <c r="C19203" s="261" t="s">
        <v>138</v>
      </c>
      <c r="D19203" s="74" t="str">
        <f t="shared" si="599"/>
        <v>jun/2020</v>
      </c>
      <c r="E19203" s="264">
        <v>44011</v>
      </c>
      <c r="F19203" s="282" t="s">
        <v>1261</v>
      </c>
      <c r="G19203" s="282" t="s">
        <v>2229</v>
      </c>
      <c r="H19203" s="265" t="s">
        <v>879</v>
      </c>
      <c r="I19203" s="265" t="s">
        <v>135</v>
      </c>
      <c r="J19203" s="265">
        <v>-10</v>
      </c>
      <c r="K19203" s="83" t="str">
        <f>IFERROR(IFERROR(VLOOKUP(I19203,'DE-PARA'!B:D,3,0),VLOOKUP(I19203,'DE-PARA'!C:D,2,0)),"NÃO ENCONTRADO")</f>
        <v>Outras Saídas</v>
      </c>
      <c r="L19203" s="50" t="str">
        <f>VLOOKUP(K19203,'Base -Receita-Despesa'!$B:$AS,1,FALSE)</f>
        <v>Outras Saídas</v>
      </c>
    </row>
    <row r="19204" spans="1:12" x14ac:dyDescent="0.3">
      <c r="A19204" s="82" t="str">
        <f t="shared" si="600"/>
        <v>2020</v>
      </c>
      <c r="B19204" s="260" t="s">
        <v>2228</v>
      </c>
      <c r="C19204" s="261" t="s">
        <v>138</v>
      </c>
      <c r="D19204" s="74" t="str">
        <f t="shared" ref="D19204:D19267" si="601">TEXT(E19204,"mmm/aaaa")</f>
        <v>jun/2020</v>
      </c>
      <c r="E19204" s="264">
        <v>44011</v>
      </c>
      <c r="F19204" s="282" t="s">
        <v>1261</v>
      </c>
      <c r="G19204" s="282" t="s">
        <v>2229</v>
      </c>
      <c r="H19204" s="265" t="s">
        <v>879</v>
      </c>
      <c r="I19204" s="265" t="s">
        <v>135</v>
      </c>
      <c r="J19204" s="265">
        <v>-10</v>
      </c>
      <c r="K19204" s="83" t="str">
        <f>IFERROR(IFERROR(VLOOKUP(I19204,'DE-PARA'!B:D,3,0),VLOOKUP(I19204,'DE-PARA'!C:D,2,0)),"NÃO ENCONTRADO")</f>
        <v>Outras Saídas</v>
      </c>
      <c r="L19204" s="50" t="str">
        <f>VLOOKUP(K19204,'Base -Receita-Despesa'!$B:$AS,1,FALSE)</f>
        <v>Outras Saídas</v>
      </c>
    </row>
    <row r="19205" spans="1:12" x14ac:dyDescent="0.3">
      <c r="A19205" s="82" t="str">
        <f t="shared" si="600"/>
        <v>2020</v>
      </c>
      <c r="B19205" s="260" t="s">
        <v>2228</v>
      </c>
      <c r="C19205" s="261" t="s">
        <v>138</v>
      </c>
      <c r="D19205" s="74" t="str">
        <f t="shared" si="601"/>
        <v>jun/2020</v>
      </c>
      <c r="E19205" s="264">
        <v>44011</v>
      </c>
      <c r="F19205" s="282" t="s">
        <v>131</v>
      </c>
      <c r="G19205" s="322" t="s">
        <v>2229</v>
      </c>
      <c r="H19205" s="270" t="s">
        <v>5711</v>
      </c>
      <c r="I19205" s="270" t="s">
        <v>133</v>
      </c>
      <c r="J19205" s="266">
        <v>-2019.23</v>
      </c>
      <c r="K19205" s="83" t="str">
        <f>IFERROR(IFERROR(VLOOKUP(I19205,'DE-PARA'!B:D,3,0),VLOOKUP(I19205,'DE-PARA'!C:D,2,0)),"NÃO ENCONTRADO")</f>
        <v>Pessoal</v>
      </c>
      <c r="L19205" s="50" t="str">
        <f>VLOOKUP(K19205,'Base -Receita-Despesa'!$B:$AS,1,FALSE)</f>
        <v>Pessoal</v>
      </c>
    </row>
    <row r="19206" spans="1:12" x14ac:dyDescent="0.3">
      <c r="A19206" s="82" t="str">
        <f t="shared" si="600"/>
        <v>2020</v>
      </c>
      <c r="B19206" s="260" t="s">
        <v>2240</v>
      </c>
      <c r="C19206" s="261" t="s">
        <v>138</v>
      </c>
      <c r="D19206" s="74" t="str">
        <f t="shared" si="601"/>
        <v>jun/2020</v>
      </c>
      <c r="E19206" s="264">
        <v>44011</v>
      </c>
      <c r="F19206" s="282" t="s">
        <v>5127</v>
      </c>
      <c r="G19206" s="282" t="s">
        <v>2229</v>
      </c>
      <c r="H19206" s="265" t="s">
        <v>2251</v>
      </c>
      <c r="I19206" s="265" t="s">
        <v>126</v>
      </c>
      <c r="J19206" s="284">
        <v>-500000</v>
      </c>
      <c r="K19206" s="83" t="str">
        <f>IFERROR(IFERROR(VLOOKUP(I19206,'DE-PARA'!B:D,3,0),VLOOKUP(I19206,'DE-PARA'!C:D,2,0)),"NÃO ENCONTRADO")</f>
        <v>TEV – Transferências Entre Contas (Entradas)</v>
      </c>
      <c r="L19206" s="50" t="str">
        <f>VLOOKUP(K19206,'Base -Receita-Despesa'!$B:$AS,1,FALSE)</f>
        <v>TEV – Transferências Entre Contas (Entradas)</v>
      </c>
    </row>
    <row r="19207" spans="1:12" x14ac:dyDescent="0.3">
      <c r="A19207" s="82" t="str">
        <f t="shared" si="600"/>
        <v>2020</v>
      </c>
      <c r="B19207" s="260" t="s">
        <v>2240</v>
      </c>
      <c r="C19207" s="261" t="s">
        <v>138</v>
      </c>
      <c r="D19207" s="74" t="str">
        <f t="shared" si="601"/>
        <v>jun/2020</v>
      </c>
      <c r="E19207" s="264">
        <v>44011</v>
      </c>
      <c r="F19207" s="282" t="s">
        <v>3133</v>
      </c>
      <c r="G19207" s="282" t="s">
        <v>2229</v>
      </c>
      <c r="H19207" s="265" t="s">
        <v>1071</v>
      </c>
      <c r="I19207" s="265" t="s">
        <v>2237</v>
      </c>
      <c r="J19207" s="284">
        <v>500000</v>
      </c>
      <c r="K19207" s="83" t="str">
        <f>IFERROR(IFERROR(VLOOKUP(I19207,'DE-PARA'!B:D,3,0),VLOOKUP(I19207,'DE-PARA'!C:D,2,0)),"NÃO ENCONTRADO")</f>
        <v>Entrada Conta Aplicação (+)</v>
      </c>
      <c r="L19207" s="50" t="str">
        <f>VLOOKUP(K19207,'Base -Receita-Despesa'!$B:$AS,1,FALSE)</f>
        <v>ENTRADA CONTA APLICAÇÃO (+)</v>
      </c>
    </row>
    <row r="19208" spans="1:12" x14ac:dyDescent="0.3">
      <c r="A19208" s="82" t="str">
        <f t="shared" si="600"/>
        <v>2020</v>
      </c>
      <c r="B19208" s="260" t="s">
        <v>2228</v>
      </c>
      <c r="C19208" s="261" t="s">
        <v>138</v>
      </c>
      <c r="D19208" s="74" t="str">
        <f t="shared" si="601"/>
        <v>jun/2020</v>
      </c>
      <c r="E19208" s="264">
        <v>44012</v>
      </c>
      <c r="F19208" s="282" t="s">
        <v>1267</v>
      </c>
      <c r="G19208" s="282" t="s">
        <v>2229</v>
      </c>
      <c r="H19208" s="265" t="s">
        <v>5712</v>
      </c>
      <c r="I19208" s="265" t="s">
        <v>160</v>
      </c>
      <c r="J19208" s="265">
        <v>80.790000000000006</v>
      </c>
      <c r="K19208" s="83" t="str">
        <f>IFERROR(IFERROR(VLOOKUP(I19208,'DE-PARA'!B:D,3,0),VLOOKUP(I19208,'DE-PARA'!C:D,2,0)),"NÃO ENCONTRADO")</f>
        <v>Outras Saídas</v>
      </c>
      <c r="L19208" s="50" t="str">
        <f>VLOOKUP(K19208,'Base -Receita-Despesa'!$B:$AS,1,FALSE)</f>
        <v>Outras Saídas</v>
      </c>
    </row>
    <row r="19209" spans="1:12" x14ac:dyDescent="0.3">
      <c r="A19209" s="82" t="str">
        <f t="shared" si="600"/>
        <v>2020</v>
      </c>
      <c r="B19209" s="260" t="s">
        <v>2228</v>
      </c>
      <c r="C19209" s="261" t="s">
        <v>138</v>
      </c>
      <c r="D19209" s="74" t="str">
        <f t="shared" si="601"/>
        <v>jun/2020</v>
      </c>
      <c r="E19209" s="264">
        <v>44012</v>
      </c>
      <c r="F19209" s="282">
        <v>5488</v>
      </c>
      <c r="G19209" s="282" t="s">
        <v>2229</v>
      </c>
      <c r="H19209" s="265" t="s">
        <v>5713</v>
      </c>
      <c r="I19209" s="265" t="s">
        <v>2182</v>
      </c>
      <c r="J19209" s="266">
        <v>-3200</v>
      </c>
      <c r="K19209" s="83" t="str">
        <f>IFERROR(IFERROR(VLOOKUP(I19209,'DE-PARA'!B:D,3,0),VLOOKUP(I19209,'DE-PARA'!C:D,2,0)),"NÃO ENCONTRADO")</f>
        <v>Materiais</v>
      </c>
      <c r="L19209" s="50" t="str">
        <f>VLOOKUP(K19209,'Base -Receita-Despesa'!$B:$AS,1,FALSE)</f>
        <v>Materiais</v>
      </c>
    </row>
    <row r="19210" spans="1:12" x14ac:dyDescent="0.3">
      <c r="A19210" s="82" t="str">
        <f t="shared" si="600"/>
        <v>2020</v>
      </c>
      <c r="B19210" s="260" t="s">
        <v>2228</v>
      </c>
      <c r="C19210" s="261" t="s">
        <v>138</v>
      </c>
      <c r="D19210" s="74" t="str">
        <f t="shared" si="601"/>
        <v>jun/2020</v>
      </c>
      <c r="E19210" s="264">
        <v>44012</v>
      </c>
      <c r="F19210" s="282">
        <v>20994</v>
      </c>
      <c r="G19210" s="322" t="s">
        <v>2229</v>
      </c>
      <c r="H19210" s="270" t="s">
        <v>4876</v>
      </c>
      <c r="I19210" s="270" t="s">
        <v>2204</v>
      </c>
      <c r="J19210" s="266">
        <v>-3073</v>
      </c>
      <c r="K19210" s="83" t="str">
        <f>IFERROR(IFERROR(VLOOKUP(I19210,'DE-PARA'!B:D,3,0),VLOOKUP(I19210,'DE-PARA'!C:D,2,0)),"NÃO ENCONTRADO")</f>
        <v>Serviços</v>
      </c>
      <c r="L19210" s="50" t="str">
        <f>VLOOKUP(K19210,'Base -Receita-Despesa'!$B:$AS,1,FALSE)</f>
        <v>Serviços</v>
      </c>
    </row>
    <row r="19211" spans="1:12" x14ac:dyDescent="0.3">
      <c r="A19211" s="82" t="str">
        <f t="shared" si="600"/>
        <v>2020</v>
      </c>
      <c r="B19211" s="260" t="s">
        <v>2228</v>
      </c>
      <c r="C19211" s="261" t="s">
        <v>138</v>
      </c>
      <c r="D19211" s="74" t="str">
        <f t="shared" si="601"/>
        <v>jun/2020</v>
      </c>
      <c r="E19211" s="264">
        <v>44012</v>
      </c>
      <c r="F19211" s="282">
        <v>7891</v>
      </c>
      <c r="G19211" s="322" t="s">
        <v>2229</v>
      </c>
      <c r="H19211" s="270" t="s">
        <v>4691</v>
      </c>
      <c r="I19211" s="270" t="s">
        <v>2207</v>
      </c>
      <c r="J19211" s="266">
        <v>-3500</v>
      </c>
      <c r="K19211" s="83" t="str">
        <f>IFERROR(IFERROR(VLOOKUP(I19211,'DE-PARA'!B:D,3,0),VLOOKUP(I19211,'DE-PARA'!C:D,2,0)),"NÃO ENCONTRADO")</f>
        <v>Serviços</v>
      </c>
      <c r="L19211" s="50" t="str">
        <f>VLOOKUP(K19211,'Base -Receita-Despesa'!$B:$AS,1,FALSE)</f>
        <v>Serviços</v>
      </c>
    </row>
    <row r="19212" spans="1:12" x14ac:dyDescent="0.3">
      <c r="A19212" s="82" t="str">
        <f t="shared" si="600"/>
        <v>2020</v>
      </c>
      <c r="B19212" s="260" t="s">
        <v>2228</v>
      </c>
      <c r="C19212" s="261" t="s">
        <v>138</v>
      </c>
      <c r="D19212" s="74" t="str">
        <f t="shared" si="601"/>
        <v>jun/2020</v>
      </c>
      <c r="E19212" s="264">
        <v>44012</v>
      </c>
      <c r="F19212" s="282">
        <v>75673</v>
      </c>
      <c r="G19212" s="322" t="s">
        <v>2229</v>
      </c>
      <c r="H19212" s="270" t="s">
        <v>5714</v>
      </c>
      <c r="I19212" s="270" t="s">
        <v>2181</v>
      </c>
      <c r="J19212" s="270">
        <v>-145.30000000000001</v>
      </c>
      <c r="K19212" s="83" t="str">
        <f>IFERROR(IFERROR(VLOOKUP(I19212,'DE-PARA'!B:D,3,0),VLOOKUP(I19212,'DE-PARA'!C:D,2,0)),"NÃO ENCONTRADO")</f>
        <v>Materiais</v>
      </c>
      <c r="L19212" s="50" t="str">
        <f>VLOOKUP(K19212,'Base -Receita-Despesa'!$B:$AS,1,FALSE)</f>
        <v>Materiais</v>
      </c>
    </row>
    <row r="19213" spans="1:12" x14ac:dyDescent="0.3">
      <c r="A19213" s="82" t="str">
        <f t="shared" si="600"/>
        <v>2020</v>
      </c>
      <c r="B19213" s="260" t="s">
        <v>2228</v>
      </c>
      <c r="C19213" s="261" t="s">
        <v>138</v>
      </c>
      <c r="D19213" s="74" t="str">
        <f t="shared" si="601"/>
        <v>jun/2020</v>
      </c>
      <c r="E19213" s="264">
        <v>44012</v>
      </c>
      <c r="F19213" s="282">
        <v>75674</v>
      </c>
      <c r="G19213" s="322" t="s">
        <v>2229</v>
      </c>
      <c r="H19213" s="270" t="s">
        <v>5714</v>
      </c>
      <c r="I19213" s="270" t="s">
        <v>2181</v>
      </c>
      <c r="J19213" s="275">
        <v>-3480</v>
      </c>
      <c r="K19213" s="83" t="str">
        <f>IFERROR(IFERROR(VLOOKUP(I19213,'DE-PARA'!B:D,3,0),VLOOKUP(I19213,'DE-PARA'!C:D,2,0)),"NÃO ENCONTRADO")</f>
        <v>Materiais</v>
      </c>
      <c r="L19213" s="50" t="str">
        <f>VLOOKUP(K19213,'Base -Receita-Despesa'!$B:$AS,1,FALSE)</f>
        <v>Materiais</v>
      </c>
    </row>
    <row r="19214" spans="1:12" x14ac:dyDescent="0.3">
      <c r="A19214" s="82" t="str">
        <f t="shared" si="600"/>
        <v>2020</v>
      </c>
      <c r="B19214" s="260" t="s">
        <v>2228</v>
      </c>
      <c r="C19214" s="261" t="s">
        <v>138</v>
      </c>
      <c r="D19214" s="74" t="str">
        <f t="shared" si="601"/>
        <v>jun/2020</v>
      </c>
      <c r="E19214" s="264">
        <v>44012</v>
      </c>
      <c r="F19214" s="282" t="s">
        <v>1261</v>
      </c>
      <c r="G19214" s="282" t="s">
        <v>2229</v>
      </c>
      <c r="H19214" s="265" t="s">
        <v>879</v>
      </c>
      <c r="I19214" s="265" t="s">
        <v>135</v>
      </c>
      <c r="J19214" s="265">
        <v>-10</v>
      </c>
      <c r="K19214" s="83" t="str">
        <f>IFERROR(IFERROR(VLOOKUP(I19214,'DE-PARA'!B:D,3,0),VLOOKUP(I19214,'DE-PARA'!C:D,2,0)),"NÃO ENCONTRADO")</f>
        <v>Outras Saídas</v>
      </c>
      <c r="L19214" s="50" t="str">
        <f>VLOOKUP(K19214,'Base -Receita-Despesa'!$B:$AS,1,FALSE)</f>
        <v>Outras Saídas</v>
      </c>
    </row>
    <row r="19215" spans="1:12" x14ac:dyDescent="0.3">
      <c r="A19215" s="82" t="str">
        <f t="shared" si="600"/>
        <v>2020</v>
      </c>
      <c r="B19215" s="260" t="s">
        <v>2228</v>
      </c>
      <c r="C19215" s="261" t="s">
        <v>138</v>
      </c>
      <c r="D19215" s="74" t="str">
        <f t="shared" si="601"/>
        <v>jun/2020</v>
      </c>
      <c r="E19215" s="264">
        <v>44012</v>
      </c>
      <c r="F19215" s="282" t="s">
        <v>1261</v>
      </c>
      <c r="G19215" s="282" t="s">
        <v>2229</v>
      </c>
      <c r="H19215" s="265" t="s">
        <v>879</v>
      </c>
      <c r="I19215" s="265" t="s">
        <v>135</v>
      </c>
      <c r="J19215" s="265">
        <v>-10</v>
      </c>
      <c r="K19215" s="83" t="str">
        <f>IFERROR(IFERROR(VLOOKUP(I19215,'DE-PARA'!B:D,3,0),VLOOKUP(I19215,'DE-PARA'!C:D,2,0)),"NÃO ENCONTRADO")</f>
        <v>Outras Saídas</v>
      </c>
      <c r="L19215" s="50" t="str">
        <f>VLOOKUP(K19215,'Base -Receita-Despesa'!$B:$AS,1,FALSE)</f>
        <v>Outras Saídas</v>
      </c>
    </row>
    <row r="19216" spans="1:12" x14ac:dyDescent="0.3">
      <c r="A19216" s="82" t="str">
        <f t="shared" si="600"/>
        <v>2020</v>
      </c>
      <c r="B19216" s="260" t="s">
        <v>2228</v>
      </c>
      <c r="C19216" s="261" t="s">
        <v>138</v>
      </c>
      <c r="D19216" s="74" t="str">
        <f t="shared" si="601"/>
        <v>jun/2020</v>
      </c>
      <c r="E19216" s="264">
        <v>44012</v>
      </c>
      <c r="F19216" s="282" t="s">
        <v>1261</v>
      </c>
      <c r="G19216" s="282" t="s">
        <v>2229</v>
      </c>
      <c r="H19216" s="265" t="s">
        <v>879</v>
      </c>
      <c r="I19216" s="265" t="s">
        <v>135</v>
      </c>
      <c r="J19216" s="265">
        <v>-10</v>
      </c>
      <c r="K19216" s="83" t="str">
        <f>IFERROR(IFERROR(VLOOKUP(I19216,'DE-PARA'!B:D,3,0),VLOOKUP(I19216,'DE-PARA'!C:D,2,0)),"NÃO ENCONTRADO")</f>
        <v>Outras Saídas</v>
      </c>
      <c r="L19216" s="50" t="str">
        <f>VLOOKUP(K19216,'Base -Receita-Despesa'!$B:$AS,1,FALSE)</f>
        <v>Outras Saídas</v>
      </c>
    </row>
    <row r="19217" spans="1:12" x14ac:dyDescent="0.3">
      <c r="A19217" s="82" t="str">
        <f t="shared" si="600"/>
        <v>2020</v>
      </c>
      <c r="B19217" s="260" t="s">
        <v>2228</v>
      </c>
      <c r="C19217" s="261" t="s">
        <v>138</v>
      </c>
      <c r="D19217" s="74" t="str">
        <f t="shared" si="601"/>
        <v>jun/2020</v>
      </c>
      <c r="E19217" s="264">
        <v>44012</v>
      </c>
      <c r="F19217" s="282" t="s">
        <v>1261</v>
      </c>
      <c r="G19217" s="282" t="s">
        <v>2229</v>
      </c>
      <c r="H19217" s="265" t="s">
        <v>262</v>
      </c>
      <c r="I19217" s="265" t="s">
        <v>135</v>
      </c>
      <c r="J19217" s="265">
        <v>-9.84</v>
      </c>
      <c r="K19217" s="83" t="str">
        <f>IFERROR(IFERROR(VLOOKUP(I19217,'DE-PARA'!B:D,3,0),VLOOKUP(I19217,'DE-PARA'!C:D,2,0)),"NÃO ENCONTRADO")</f>
        <v>Outras Saídas</v>
      </c>
      <c r="L19217" s="50" t="str">
        <f>VLOOKUP(K19217,'Base -Receita-Despesa'!$B:$AS,1,FALSE)</f>
        <v>Outras Saídas</v>
      </c>
    </row>
    <row r="19218" spans="1:12" x14ac:dyDescent="0.3">
      <c r="A19218" s="82" t="str">
        <f t="shared" si="600"/>
        <v>2020</v>
      </c>
      <c r="B19218" s="260" t="s">
        <v>5091</v>
      </c>
      <c r="C19218" s="261" t="s">
        <v>138</v>
      </c>
      <c r="D19218" s="74" t="str">
        <f t="shared" si="601"/>
        <v>jun/2020</v>
      </c>
      <c r="E19218" s="264">
        <v>44012</v>
      </c>
      <c r="F19218" s="282" t="s">
        <v>5181</v>
      </c>
      <c r="G19218" s="282" t="s">
        <v>2229</v>
      </c>
      <c r="H19218" s="265" t="s">
        <v>5715</v>
      </c>
      <c r="I19218" s="265" t="s">
        <v>2171</v>
      </c>
      <c r="J19218" s="284">
        <v>6817.4</v>
      </c>
      <c r="K19218" s="83" t="str">
        <f>IFERROR(IFERROR(VLOOKUP(I19218,'DE-PARA'!B:D,3,0),VLOOKUP(I19218,'DE-PARA'!C:D,2,0)),"NÃO ENCONTRADO")</f>
        <v>Rendimentos sobre Aplicações Financeiras</v>
      </c>
      <c r="L19218" s="50" t="str">
        <f>VLOOKUP(K19218,'Base -Receita-Despesa'!$B:$AS,1,FALSE)</f>
        <v>Rendimentos sobre Aplicações Financeiras</v>
      </c>
    </row>
    <row r="19219" spans="1:12" x14ac:dyDescent="0.3">
      <c r="A19219" s="82" t="str">
        <f t="shared" si="600"/>
        <v>2020</v>
      </c>
      <c r="B19219" s="260" t="s">
        <v>2228</v>
      </c>
      <c r="C19219" s="261" t="s">
        <v>138</v>
      </c>
      <c r="D19219" s="74" t="str">
        <f t="shared" si="601"/>
        <v>jun/2020</v>
      </c>
      <c r="E19219" s="264">
        <v>44012</v>
      </c>
      <c r="F19219" s="282" t="s">
        <v>5181</v>
      </c>
      <c r="G19219" s="282" t="s">
        <v>2229</v>
      </c>
      <c r="H19219" s="265" t="s">
        <v>5715</v>
      </c>
      <c r="I19219" s="265" t="s">
        <v>2171</v>
      </c>
      <c r="J19219" s="266">
        <v>4772.08</v>
      </c>
      <c r="K19219" s="83" t="str">
        <f>IFERROR(IFERROR(VLOOKUP(I19219,'DE-PARA'!B:D,3,0),VLOOKUP(I19219,'DE-PARA'!C:D,2,0)),"NÃO ENCONTRADO")</f>
        <v>Rendimentos sobre Aplicações Financeiras</v>
      </c>
      <c r="L19219" s="50" t="str">
        <f>VLOOKUP(K19219,'Base -Receita-Despesa'!$B:$AS,1,FALSE)</f>
        <v>Rendimentos sobre Aplicações Financeiras</v>
      </c>
    </row>
    <row r="19220" spans="1:12" x14ac:dyDescent="0.3">
      <c r="A19220" s="82" t="str">
        <f t="shared" si="600"/>
        <v>2020</v>
      </c>
      <c r="B19220" s="260" t="s">
        <v>2228</v>
      </c>
      <c r="C19220" s="261" t="s">
        <v>138</v>
      </c>
      <c r="D19220" s="74" t="str">
        <f t="shared" si="601"/>
        <v>jul/2020</v>
      </c>
      <c r="E19220" s="329">
        <v>44013</v>
      </c>
      <c r="F19220" s="321">
        <v>1.26025E+16</v>
      </c>
      <c r="G19220" s="282" t="s">
        <v>2229</v>
      </c>
      <c r="H19220" s="265" t="s">
        <v>2586</v>
      </c>
      <c r="I19220" s="265" t="s">
        <v>540</v>
      </c>
      <c r="J19220" s="265">
        <v>-170.19</v>
      </c>
      <c r="K19220" s="83" t="str">
        <f>IFERROR(IFERROR(VLOOKUP(I19220,'DE-PARA'!B:D,3,0),VLOOKUP(I19220,'DE-PARA'!C:D,2,0)),"NÃO ENCONTRADO")</f>
        <v>Tributos, Taxas e Contribuições</v>
      </c>
      <c r="L19220" s="50" t="str">
        <f>VLOOKUP(K19220,'Base -Receita-Despesa'!$B:$AS,1,FALSE)</f>
        <v>Tributos, Taxas e Contribuições</v>
      </c>
    </row>
    <row r="19221" spans="1:12" x14ac:dyDescent="0.3">
      <c r="A19221" s="82" t="str">
        <f t="shared" si="600"/>
        <v>2020</v>
      </c>
      <c r="B19221" s="260" t="s">
        <v>2228</v>
      </c>
      <c r="C19221" s="261" t="s">
        <v>138</v>
      </c>
      <c r="D19221" s="74" t="str">
        <f t="shared" si="601"/>
        <v>jul/2020</v>
      </c>
      <c r="E19221" s="329">
        <v>44013</v>
      </c>
      <c r="F19221" s="282">
        <v>122287</v>
      </c>
      <c r="G19221" s="282" t="s">
        <v>2229</v>
      </c>
      <c r="H19221" s="265" t="s">
        <v>2602</v>
      </c>
      <c r="I19221" s="265" t="s">
        <v>2181</v>
      </c>
      <c r="J19221" s="266">
        <v>-3307.75</v>
      </c>
      <c r="K19221" s="83" t="str">
        <f>IFERROR(IFERROR(VLOOKUP(I19221,'DE-PARA'!B:D,3,0),VLOOKUP(I19221,'DE-PARA'!C:D,2,0)),"NÃO ENCONTRADO")</f>
        <v>Materiais</v>
      </c>
      <c r="L19221" s="50" t="str">
        <f>VLOOKUP(K19221,'Base -Receita-Despesa'!$B:$AS,1,FALSE)</f>
        <v>Materiais</v>
      </c>
    </row>
    <row r="19222" spans="1:12" x14ac:dyDescent="0.3">
      <c r="A19222" s="82" t="str">
        <f t="shared" si="600"/>
        <v>2020</v>
      </c>
      <c r="B19222" s="260" t="s">
        <v>2228</v>
      </c>
      <c r="C19222" s="261" t="s">
        <v>138</v>
      </c>
      <c r="D19222" s="74" t="str">
        <f t="shared" si="601"/>
        <v>jul/2020</v>
      </c>
      <c r="E19222" s="329">
        <v>44013</v>
      </c>
      <c r="F19222" s="282">
        <v>1333</v>
      </c>
      <c r="G19222" s="282" t="s">
        <v>2229</v>
      </c>
      <c r="H19222" s="265" t="s">
        <v>5716</v>
      </c>
      <c r="I19222" s="265" t="s">
        <v>157</v>
      </c>
      <c r="J19222" s="266">
        <v>-3208.4</v>
      </c>
      <c r="K19222" s="83" t="str">
        <f>IFERROR(IFERROR(VLOOKUP(I19222,'DE-PARA'!B:D,3,0),VLOOKUP(I19222,'DE-PARA'!C:D,2,0)),"NÃO ENCONTRADO")</f>
        <v>Materiais</v>
      </c>
      <c r="L19222" s="50" t="str">
        <f>VLOOKUP(K19222,'Base -Receita-Despesa'!$B:$AS,1,FALSE)</f>
        <v>Materiais</v>
      </c>
    </row>
    <row r="19223" spans="1:12" x14ac:dyDescent="0.3">
      <c r="A19223" s="82" t="str">
        <f t="shared" si="600"/>
        <v>2020</v>
      </c>
      <c r="B19223" s="260" t="s">
        <v>2228</v>
      </c>
      <c r="C19223" s="261" t="s">
        <v>138</v>
      </c>
      <c r="D19223" s="74" t="str">
        <f t="shared" si="601"/>
        <v>jul/2020</v>
      </c>
      <c r="E19223" s="329">
        <v>44013</v>
      </c>
      <c r="F19223" s="282">
        <v>1334</v>
      </c>
      <c r="G19223" s="282" t="s">
        <v>2229</v>
      </c>
      <c r="H19223" s="265" t="s">
        <v>5716</v>
      </c>
      <c r="I19223" s="265" t="s">
        <v>157</v>
      </c>
      <c r="J19223" s="266">
        <v>-2708.04</v>
      </c>
      <c r="K19223" s="83" t="str">
        <f>IFERROR(IFERROR(VLOOKUP(I19223,'DE-PARA'!B:D,3,0),VLOOKUP(I19223,'DE-PARA'!C:D,2,0)),"NÃO ENCONTRADO")</f>
        <v>Materiais</v>
      </c>
      <c r="L19223" s="50" t="str">
        <f>VLOOKUP(K19223,'Base -Receita-Despesa'!$B:$AS,1,FALSE)</f>
        <v>Materiais</v>
      </c>
    </row>
    <row r="19224" spans="1:12" x14ac:dyDescent="0.3">
      <c r="A19224" s="82" t="str">
        <f t="shared" si="600"/>
        <v>2020</v>
      </c>
      <c r="B19224" s="260" t="s">
        <v>2228</v>
      </c>
      <c r="C19224" s="261" t="s">
        <v>138</v>
      </c>
      <c r="D19224" s="74" t="str">
        <f t="shared" si="601"/>
        <v>jul/2020</v>
      </c>
      <c r="E19224" s="329">
        <v>44013</v>
      </c>
      <c r="F19224" s="282">
        <v>3653</v>
      </c>
      <c r="G19224" s="282" t="s">
        <v>2229</v>
      </c>
      <c r="H19224" s="265" t="s">
        <v>5195</v>
      </c>
      <c r="I19224" s="265" t="s">
        <v>241</v>
      </c>
      <c r="J19224" s="265">
        <v>-374.58</v>
      </c>
      <c r="K19224" s="83" t="str">
        <f>IFERROR(IFERROR(VLOOKUP(I19224,'DE-PARA'!B:D,3,0),VLOOKUP(I19224,'DE-PARA'!C:D,2,0)),"NÃO ENCONTRADO")</f>
        <v>Serviços</v>
      </c>
      <c r="L19224" s="50" t="str">
        <f>VLOOKUP(K19224,'Base -Receita-Despesa'!$B:$AS,1,FALSE)</f>
        <v>Serviços</v>
      </c>
    </row>
    <row r="19225" spans="1:12" x14ac:dyDescent="0.3">
      <c r="A19225" s="82" t="str">
        <f t="shared" si="600"/>
        <v>2020</v>
      </c>
      <c r="B19225" s="260" t="s">
        <v>2228</v>
      </c>
      <c r="C19225" s="261" t="s">
        <v>138</v>
      </c>
      <c r="D19225" s="74" t="str">
        <f t="shared" si="601"/>
        <v>jul/2020</v>
      </c>
      <c r="E19225" s="329">
        <v>44013</v>
      </c>
      <c r="F19225" s="282" t="s">
        <v>1261</v>
      </c>
      <c r="G19225" s="282" t="s">
        <v>2229</v>
      </c>
      <c r="H19225" s="265" t="s">
        <v>262</v>
      </c>
      <c r="I19225" s="265" t="s">
        <v>135</v>
      </c>
      <c r="J19225" s="265">
        <v>-1.23</v>
      </c>
      <c r="K19225" s="83" t="str">
        <f>IFERROR(IFERROR(VLOOKUP(I19225,'DE-PARA'!B:D,3,0),VLOOKUP(I19225,'DE-PARA'!C:D,2,0)),"NÃO ENCONTRADO")</f>
        <v>Outras Saídas</v>
      </c>
      <c r="L19225" s="50" t="str">
        <f>VLOOKUP(K19225,'Base -Receita-Despesa'!$B:$AS,1,FALSE)</f>
        <v>Outras Saídas</v>
      </c>
    </row>
    <row r="19226" spans="1:12" x14ac:dyDescent="0.3">
      <c r="A19226" s="82" t="str">
        <f t="shared" si="600"/>
        <v>2020</v>
      </c>
      <c r="B19226" s="262" t="s">
        <v>2228</v>
      </c>
      <c r="C19226" s="316" t="s">
        <v>138</v>
      </c>
      <c r="D19226" s="74" t="str">
        <f t="shared" si="601"/>
        <v>jul/2020</v>
      </c>
      <c r="E19226" s="330">
        <v>44014</v>
      </c>
      <c r="F19226" s="282">
        <v>541491</v>
      </c>
      <c r="G19226" s="322" t="s">
        <v>2229</v>
      </c>
      <c r="H19226" s="270" t="s">
        <v>339</v>
      </c>
      <c r="I19226" s="270" t="s">
        <v>2182</v>
      </c>
      <c r="J19226" s="266">
        <v>-29500</v>
      </c>
      <c r="K19226" s="83" t="str">
        <f>IFERROR(IFERROR(VLOOKUP(I19226,'DE-PARA'!B:D,3,0),VLOOKUP(I19226,'DE-PARA'!C:D,2,0)),"NÃO ENCONTRADO")</f>
        <v>Materiais</v>
      </c>
      <c r="L19226" s="50" t="str">
        <f>VLOOKUP(K19226,'Base -Receita-Despesa'!$B:$AS,1,FALSE)</f>
        <v>Materiais</v>
      </c>
    </row>
    <row r="19227" spans="1:12" x14ac:dyDescent="0.3">
      <c r="A19227" s="82" t="str">
        <f t="shared" si="600"/>
        <v>2020</v>
      </c>
      <c r="B19227" s="260" t="s">
        <v>2228</v>
      </c>
      <c r="C19227" s="261" t="s">
        <v>138</v>
      </c>
      <c r="D19227" s="74" t="str">
        <f t="shared" si="601"/>
        <v>jul/2020</v>
      </c>
      <c r="E19227" s="329">
        <v>44014</v>
      </c>
      <c r="F19227" s="282">
        <v>38780</v>
      </c>
      <c r="G19227" s="282" t="s">
        <v>2229</v>
      </c>
      <c r="H19227" s="265" t="s">
        <v>5700</v>
      </c>
      <c r="I19227" s="265" t="s">
        <v>2182</v>
      </c>
      <c r="J19227" s="265">
        <v>-750</v>
      </c>
      <c r="K19227" s="83" t="str">
        <f>IFERROR(IFERROR(VLOOKUP(I19227,'DE-PARA'!B:D,3,0),VLOOKUP(I19227,'DE-PARA'!C:D,2,0)),"NÃO ENCONTRADO")</f>
        <v>Materiais</v>
      </c>
      <c r="L19227" s="50" t="str">
        <f>VLOOKUP(K19227,'Base -Receita-Despesa'!$B:$AS,1,FALSE)</f>
        <v>Materiais</v>
      </c>
    </row>
    <row r="19228" spans="1:12" x14ac:dyDescent="0.3">
      <c r="A19228" s="82" t="str">
        <f t="shared" si="600"/>
        <v>2020</v>
      </c>
      <c r="B19228" s="260" t="s">
        <v>2228</v>
      </c>
      <c r="C19228" s="261" t="s">
        <v>138</v>
      </c>
      <c r="D19228" s="74" t="str">
        <f t="shared" si="601"/>
        <v>jul/2020</v>
      </c>
      <c r="E19228" s="329">
        <v>44014</v>
      </c>
      <c r="F19228" s="282" t="s">
        <v>139</v>
      </c>
      <c r="G19228" s="282" t="s">
        <v>2229</v>
      </c>
      <c r="H19228" s="265" t="s">
        <v>542</v>
      </c>
      <c r="I19228" s="265" t="s">
        <v>141</v>
      </c>
      <c r="J19228" s="266">
        <v>-4829.25</v>
      </c>
      <c r="K19228" s="83" t="str">
        <f>IFERROR(IFERROR(VLOOKUP(I19228,'DE-PARA'!B:D,3,0),VLOOKUP(I19228,'DE-PARA'!C:D,2,0)),"NÃO ENCONTRADO")</f>
        <v>Pessoal</v>
      </c>
      <c r="L19228" s="50" t="str">
        <f>VLOOKUP(K19228,'Base -Receita-Despesa'!$B:$AS,1,FALSE)</f>
        <v>Pessoal</v>
      </c>
    </row>
    <row r="19229" spans="1:12" x14ac:dyDescent="0.3">
      <c r="A19229" s="82" t="str">
        <f t="shared" si="600"/>
        <v>2020</v>
      </c>
      <c r="B19229" s="260" t="s">
        <v>2228</v>
      </c>
      <c r="C19229" s="261" t="s">
        <v>138</v>
      </c>
      <c r="D19229" s="74" t="str">
        <f t="shared" si="601"/>
        <v>jul/2020</v>
      </c>
      <c r="E19229" s="329">
        <v>44014</v>
      </c>
      <c r="F19229" s="282" t="s">
        <v>139</v>
      </c>
      <c r="G19229" s="282" t="s">
        <v>2229</v>
      </c>
      <c r="H19229" s="265" t="s">
        <v>5388</v>
      </c>
      <c r="I19229" s="265" t="s">
        <v>141</v>
      </c>
      <c r="J19229" s="266">
        <v>-1055.95</v>
      </c>
      <c r="K19229" s="83" t="str">
        <f>IFERROR(IFERROR(VLOOKUP(I19229,'DE-PARA'!B:D,3,0),VLOOKUP(I19229,'DE-PARA'!C:D,2,0)),"NÃO ENCONTRADO")</f>
        <v>Pessoal</v>
      </c>
      <c r="L19229" s="50" t="str">
        <f>VLOOKUP(K19229,'Base -Receita-Despesa'!$B:$AS,1,FALSE)</f>
        <v>Pessoal</v>
      </c>
    </row>
    <row r="19230" spans="1:12" x14ac:dyDescent="0.3">
      <c r="A19230" s="82" t="str">
        <f t="shared" si="600"/>
        <v>2020</v>
      </c>
      <c r="B19230" s="260" t="s">
        <v>2228</v>
      </c>
      <c r="C19230" s="261" t="s">
        <v>138</v>
      </c>
      <c r="D19230" s="74" t="str">
        <f t="shared" si="601"/>
        <v>jul/2020</v>
      </c>
      <c r="E19230" s="329">
        <v>44014</v>
      </c>
      <c r="F19230" s="282" t="s">
        <v>139</v>
      </c>
      <c r="G19230" s="282" t="s">
        <v>2229</v>
      </c>
      <c r="H19230" s="265" t="s">
        <v>4614</v>
      </c>
      <c r="I19230" s="265" t="s">
        <v>141</v>
      </c>
      <c r="J19230" s="266">
        <v>-1448.05</v>
      </c>
      <c r="K19230" s="83" t="str">
        <f>IFERROR(IFERROR(VLOOKUP(I19230,'DE-PARA'!B:D,3,0),VLOOKUP(I19230,'DE-PARA'!C:D,2,0)),"NÃO ENCONTRADO")</f>
        <v>Pessoal</v>
      </c>
      <c r="L19230" s="50" t="str">
        <f>VLOOKUP(K19230,'Base -Receita-Despesa'!$B:$AS,1,FALSE)</f>
        <v>Pessoal</v>
      </c>
    </row>
    <row r="19231" spans="1:12" x14ac:dyDescent="0.3">
      <c r="A19231" s="82" t="str">
        <f t="shared" si="600"/>
        <v>2020</v>
      </c>
      <c r="B19231" s="260" t="s">
        <v>2228</v>
      </c>
      <c r="C19231" s="261" t="s">
        <v>138</v>
      </c>
      <c r="D19231" s="74" t="str">
        <f t="shared" si="601"/>
        <v>jul/2020</v>
      </c>
      <c r="E19231" s="329">
        <v>44014</v>
      </c>
      <c r="F19231" s="282" t="s">
        <v>139</v>
      </c>
      <c r="G19231" s="282" t="s">
        <v>2229</v>
      </c>
      <c r="H19231" s="265" t="s">
        <v>5651</v>
      </c>
      <c r="I19231" s="265" t="s">
        <v>141</v>
      </c>
      <c r="J19231" s="266">
        <v>-1055.95</v>
      </c>
      <c r="K19231" s="83" t="str">
        <f>IFERROR(IFERROR(VLOOKUP(I19231,'DE-PARA'!B:D,3,0),VLOOKUP(I19231,'DE-PARA'!C:D,2,0)),"NÃO ENCONTRADO")</f>
        <v>Pessoal</v>
      </c>
      <c r="L19231" s="50" t="str">
        <f>VLOOKUP(K19231,'Base -Receita-Despesa'!$B:$AS,1,FALSE)</f>
        <v>Pessoal</v>
      </c>
    </row>
    <row r="19232" spans="1:12" x14ac:dyDescent="0.3">
      <c r="A19232" s="82" t="str">
        <f t="shared" si="600"/>
        <v>2020</v>
      </c>
      <c r="B19232" s="260" t="s">
        <v>2228</v>
      </c>
      <c r="C19232" s="261" t="s">
        <v>138</v>
      </c>
      <c r="D19232" s="74" t="str">
        <f t="shared" si="601"/>
        <v>jul/2020</v>
      </c>
      <c r="E19232" s="329">
        <v>44014</v>
      </c>
      <c r="F19232" s="282" t="s">
        <v>139</v>
      </c>
      <c r="G19232" s="282" t="s">
        <v>2229</v>
      </c>
      <c r="H19232" s="265" t="s">
        <v>5271</v>
      </c>
      <c r="I19232" s="265" t="s">
        <v>141</v>
      </c>
      <c r="J19232" s="266">
        <v>-2081.54</v>
      </c>
      <c r="K19232" s="83" t="str">
        <f>IFERROR(IFERROR(VLOOKUP(I19232,'DE-PARA'!B:D,3,0),VLOOKUP(I19232,'DE-PARA'!C:D,2,0)),"NÃO ENCONTRADO")</f>
        <v>Pessoal</v>
      </c>
      <c r="L19232" s="50" t="str">
        <f>VLOOKUP(K19232,'Base -Receita-Despesa'!$B:$AS,1,FALSE)</f>
        <v>Pessoal</v>
      </c>
    </row>
    <row r="19233" spans="1:12" x14ac:dyDescent="0.3">
      <c r="A19233" s="82" t="str">
        <f t="shared" si="600"/>
        <v>2020</v>
      </c>
      <c r="B19233" s="260" t="s">
        <v>2228</v>
      </c>
      <c r="C19233" s="261" t="s">
        <v>138</v>
      </c>
      <c r="D19233" s="74" t="str">
        <f t="shared" si="601"/>
        <v>jul/2020</v>
      </c>
      <c r="E19233" s="329">
        <v>44014</v>
      </c>
      <c r="F19233" s="282" t="s">
        <v>139</v>
      </c>
      <c r="G19233" s="282" t="s">
        <v>2229</v>
      </c>
      <c r="H19233" s="265" t="s">
        <v>5129</v>
      </c>
      <c r="I19233" s="265" t="s">
        <v>141</v>
      </c>
      <c r="J19233" s="266">
        <v>-2120.7800000000002</v>
      </c>
      <c r="K19233" s="83" t="str">
        <f>IFERROR(IFERROR(VLOOKUP(I19233,'DE-PARA'!B:D,3,0),VLOOKUP(I19233,'DE-PARA'!C:D,2,0)),"NÃO ENCONTRADO")</f>
        <v>Pessoal</v>
      </c>
      <c r="L19233" s="50" t="str">
        <f>VLOOKUP(K19233,'Base -Receita-Despesa'!$B:$AS,1,FALSE)</f>
        <v>Pessoal</v>
      </c>
    </row>
    <row r="19234" spans="1:12" x14ac:dyDescent="0.3">
      <c r="A19234" s="82" t="str">
        <f t="shared" si="600"/>
        <v>2020</v>
      </c>
      <c r="B19234" s="260" t="s">
        <v>2228</v>
      </c>
      <c r="C19234" s="261" t="s">
        <v>138</v>
      </c>
      <c r="D19234" s="74" t="str">
        <f t="shared" si="601"/>
        <v>jul/2020</v>
      </c>
      <c r="E19234" s="329">
        <v>44014</v>
      </c>
      <c r="F19234" s="282" t="s">
        <v>139</v>
      </c>
      <c r="G19234" s="282" t="s">
        <v>2229</v>
      </c>
      <c r="H19234" s="265" t="s">
        <v>5390</v>
      </c>
      <c r="I19234" s="265" t="s">
        <v>141</v>
      </c>
      <c r="J19234" s="266">
        <v>-3171.56</v>
      </c>
      <c r="K19234" s="83" t="str">
        <f>IFERROR(IFERROR(VLOOKUP(I19234,'DE-PARA'!B:D,3,0),VLOOKUP(I19234,'DE-PARA'!C:D,2,0)),"NÃO ENCONTRADO")</f>
        <v>Pessoal</v>
      </c>
      <c r="L19234" s="50" t="str">
        <f>VLOOKUP(K19234,'Base -Receita-Despesa'!$B:$AS,1,FALSE)</f>
        <v>Pessoal</v>
      </c>
    </row>
    <row r="19235" spans="1:12" x14ac:dyDescent="0.3">
      <c r="A19235" s="82" t="str">
        <f t="shared" si="600"/>
        <v>2020</v>
      </c>
      <c r="B19235" s="260" t="s">
        <v>2228</v>
      </c>
      <c r="C19235" s="261" t="s">
        <v>138</v>
      </c>
      <c r="D19235" s="74" t="str">
        <f t="shared" si="601"/>
        <v>jul/2020</v>
      </c>
      <c r="E19235" s="329">
        <v>44014</v>
      </c>
      <c r="F19235" s="282" t="s">
        <v>139</v>
      </c>
      <c r="G19235" s="282" t="s">
        <v>2229</v>
      </c>
      <c r="H19235" s="265" t="s">
        <v>5381</v>
      </c>
      <c r="I19235" s="265" t="s">
        <v>141</v>
      </c>
      <c r="J19235" s="266">
        <v>-1693.73</v>
      </c>
      <c r="K19235" s="83" t="str">
        <f>IFERROR(IFERROR(VLOOKUP(I19235,'DE-PARA'!B:D,3,0),VLOOKUP(I19235,'DE-PARA'!C:D,2,0)),"NÃO ENCONTRADO")</f>
        <v>Pessoal</v>
      </c>
      <c r="L19235" s="50" t="str">
        <f>VLOOKUP(K19235,'Base -Receita-Despesa'!$B:$AS,1,FALSE)</f>
        <v>Pessoal</v>
      </c>
    </row>
    <row r="19236" spans="1:12" x14ac:dyDescent="0.3">
      <c r="A19236" s="82" t="str">
        <f t="shared" si="600"/>
        <v>2020</v>
      </c>
      <c r="B19236" s="260" t="s">
        <v>2228</v>
      </c>
      <c r="C19236" s="261" t="s">
        <v>138</v>
      </c>
      <c r="D19236" s="74" t="str">
        <f t="shared" si="601"/>
        <v>jul/2020</v>
      </c>
      <c r="E19236" s="329">
        <v>44014</v>
      </c>
      <c r="F19236" s="282" t="s">
        <v>139</v>
      </c>
      <c r="G19236" s="282" t="s">
        <v>2229</v>
      </c>
      <c r="H19236" s="265" t="s">
        <v>5391</v>
      </c>
      <c r="I19236" s="265" t="s">
        <v>141</v>
      </c>
      <c r="J19236" s="266">
        <v>-2605.35</v>
      </c>
      <c r="K19236" s="83" t="str">
        <f>IFERROR(IFERROR(VLOOKUP(I19236,'DE-PARA'!B:D,3,0),VLOOKUP(I19236,'DE-PARA'!C:D,2,0)),"NÃO ENCONTRADO")</f>
        <v>Pessoal</v>
      </c>
      <c r="L19236" s="50" t="str">
        <f>VLOOKUP(K19236,'Base -Receita-Despesa'!$B:$AS,1,FALSE)</f>
        <v>Pessoal</v>
      </c>
    </row>
    <row r="19237" spans="1:12" x14ac:dyDescent="0.3">
      <c r="A19237" s="82" t="str">
        <f t="shared" si="600"/>
        <v>2020</v>
      </c>
      <c r="B19237" s="260" t="s">
        <v>2228</v>
      </c>
      <c r="C19237" s="261" t="s">
        <v>138</v>
      </c>
      <c r="D19237" s="74" t="str">
        <f t="shared" si="601"/>
        <v>jul/2020</v>
      </c>
      <c r="E19237" s="329">
        <v>44014</v>
      </c>
      <c r="F19237" s="282" t="s">
        <v>139</v>
      </c>
      <c r="G19237" s="282" t="s">
        <v>2229</v>
      </c>
      <c r="H19237" s="265" t="s">
        <v>5212</v>
      </c>
      <c r="I19237" s="265" t="s">
        <v>141</v>
      </c>
      <c r="J19237" s="266">
        <v>-3312.28</v>
      </c>
      <c r="K19237" s="83" t="str">
        <f>IFERROR(IFERROR(VLOOKUP(I19237,'DE-PARA'!B:D,3,0),VLOOKUP(I19237,'DE-PARA'!C:D,2,0)),"NÃO ENCONTRADO")</f>
        <v>Pessoal</v>
      </c>
      <c r="L19237" s="50" t="str">
        <f>VLOOKUP(K19237,'Base -Receita-Despesa'!$B:$AS,1,FALSE)</f>
        <v>Pessoal</v>
      </c>
    </row>
    <row r="19238" spans="1:12" x14ac:dyDescent="0.3">
      <c r="A19238" s="82" t="str">
        <f t="shared" si="600"/>
        <v>2020</v>
      </c>
      <c r="B19238" s="260" t="s">
        <v>2228</v>
      </c>
      <c r="C19238" s="261" t="s">
        <v>138</v>
      </c>
      <c r="D19238" s="74" t="str">
        <f t="shared" si="601"/>
        <v>jul/2020</v>
      </c>
      <c r="E19238" s="329">
        <v>44014</v>
      </c>
      <c r="F19238" s="282" t="s">
        <v>139</v>
      </c>
      <c r="G19238" s="282" t="s">
        <v>2229</v>
      </c>
      <c r="H19238" s="265" t="s">
        <v>5717</v>
      </c>
      <c r="I19238" s="265" t="s">
        <v>141</v>
      </c>
      <c r="J19238" s="266">
        <v>-289963.37</v>
      </c>
      <c r="K19238" s="83" t="str">
        <f>IFERROR(IFERROR(VLOOKUP(I19238,'DE-PARA'!B:D,3,0),VLOOKUP(I19238,'DE-PARA'!C:D,2,0)),"NÃO ENCONTRADO")</f>
        <v>Pessoal</v>
      </c>
      <c r="L19238" s="50" t="str">
        <f>VLOOKUP(K19238,'Base -Receita-Despesa'!$B:$AS,1,FALSE)</f>
        <v>Pessoal</v>
      </c>
    </row>
    <row r="19239" spans="1:12" x14ac:dyDescent="0.3">
      <c r="A19239" s="82" t="str">
        <f t="shared" si="600"/>
        <v>2020</v>
      </c>
      <c r="B19239" s="260" t="s">
        <v>2228</v>
      </c>
      <c r="C19239" s="261" t="s">
        <v>138</v>
      </c>
      <c r="D19239" s="74" t="str">
        <f t="shared" si="601"/>
        <v>jul/2020</v>
      </c>
      <c r="E19239" s="329">
        <v>44014</v>
      </c>
      <c r="F19239" s="282" t="s">
        <v>1267</v>
      </c>
      <c r="G19239" s="282" t="s">
        <v>2229</v>
      </c>
      <c r="H19239" s="265" t="s">
        <v>5718</v>
      </c>
      <c r="I19239" s="265" t="s">
        <v>160</v>
      </c>
      <c r="J19239" s="266">
        <v>-3000</v>
      </c>
      <c r="K19239" s="83" t="str">
        <f>IFERROR(IFERROR(VLOOKUP(I19239,'DE-PARA'!B:D,3,0),VLOOKUP(I19239,'DE-PARA'!C:D,2,0)),"NÃO ENCONTRADO")</f>
        <v>Outras Saídas</v>
      </c>
      <c r="L19239" s="50" t="str">
        <f>VLOOKUP(K19239,'Base -Receita-Despesa'!$B:$AS,1,FALSE)</f>
        <v>Outras Saídas</v>
      </c>
    </row>
    <row r="19240" spans="1:12" x14ac:dyDescent="0.3">
      <c r="A19240" s="82" t="str">
        <f t="shared" si="600"/>
        <v>2020</v>
      </c>
      <c r="B19240" s="260" t="s">
        <v>2228</v>
      </c>
      <c r="C19240" s="261" t="s">
        <v>138</v>
      </c>
      <c r="D19240" s="74" t="str">
        <f t="shared" si="601"/>
        <v>jul/2020</v>
      </c>
      <c r="E19240" s="329">
        <v>44015</v>
      </c>
      <c r="F19240" s="282" t="s">
        <v>139</v>
      </c>
      <c r="G19240" s="282" t="s">
        <v>2229</v>
      </c>
      <c r="H19240" s="265" t="s">
        <v>5719</v>
      </c>
      <c r="I19240" s="265" t="s">
        <v>141</v>
      </c>
      <c r="J19240" s="265">
        <v>-703.52</v>
      </c>
      <c r="K19240" s="83" t="str">
        <f>IFERROR(IFERROR(VLOOKUP(I19240,'DE-PARA'!B:D,3,0),VLOOKUP(I19240,'DE-PARA'!C:D,2,0)),"NÃO ENCONTRADO")</f>
        <v>Pessoal</v>
      </c>
      <c r="L19240" s="50" t="str">
        <f>VLOOKUP(K19240,'Base -Receita-Despesa'!$B:$AS,1,FALSE)</f>
        <v>Pessoal</v>
      </c>
    </row>
    <row r="19241" spans="1:12" x14ac:dyDescent="0.3">
      <c r="A19241" s="82" t="str">
        <f t="shared" si="600"/>
        <v>2020</v>
      </c>
      <c r="B19241" s="260" t="s">
        <v>2228</v>
      </c>
      <c r="C19241" s="261" t="s">
        <v>138</v>
      </c>
      <c r="D19241" s="74" t="str">
        <f t="shared" si="601"/>
        <v>jul/2020</v>
      </c>
      <c r="E19241" s="329">
        <v>44015</v>
      </c>
      <c r="F19241" s="282" t="s">
        <v>139</v>
      </c>
      <c r="G19241" s="282" t="s">
        <v>2229</v>
      </c>
      <c r="H19241" s="265" t="s">
        <v>5719</v>
      </c>
      <c r="I19241" s="265" t="s">
        <v>141</v>
      </c>
      <c r="J19241" s="265">
        <v>703.52</v>
      </c>
      <c r="K19241" s="83" t="str">
        <f>IFERROR(IFERROR(VLOOKUP(I19241,'DE-PARA'!B:D,3,0),VLOOKUP(I19241,'DE-PARA'!C:D,2,0)),"NÃO ENCONTRADO")</f>
        <v>Pessoal</v>
      </c>
      <c r="L19241" s="50" t="str">
        <f>VLOOKUP(K19241,'Base -Receita-Despesa'!$B:$AS,1,FALSE)</f>
        <v>Pessoal</v>
      </c>
    </row>
    <row r="19242" spans="1:12" x14ac:dyDescent="0.3">
      <c r="A19242" s="82" t="str">
        <f t="shared" ref="A19242:A19305" si="602">IF(K19242="NÃO ENCONTRADO",0,RIGHT(D19242,4))</f>
        <v>2020</v>
      </c>
      <c r="B19242" s="260" t="s">
        <v>2228</v>
      </c>
      <c r="C19242" s="261" t="s">
        <v>138</v>
      </c>
      <c r="D19242" s="74" t="str">
        <f t="shared" si="601"/>
        <v>jul/2020</v>
      </c>
      <c r="E19242" s="331">
        <v>44015</v>
      </c>
      <c r="F19242" s="282" t="s">
        <v>139</v>
      </c>
      <c r="G19242" s="282" t="s">
        <v>2229</v>
      </c>
      <c r="H19242" s="265" t="s">
        <v>5385</v>
      </c>
      <c r="I19242" s="265" t="s">
        <v>141</v>
      </c>
      <c r="J19242" s="266">
        <v>-1397.28</v>
      </c>
      <c r="K19242" s="83" t="str">
        <f>IFERROR(IFERROR(VLOOKUP(I19242,'DE-PARA'!B:D,3,0),VLOOKUP(I19242,'DE-PARA'!C:D,2,0)),"NÃO ENCONTRADO")</f>
        <v>Pessoal</v>
      </c>
      <c r="L19242" s="50" t="str">
        <f>VLOOKUP(K19242,'Base -Receita-Despesa'!$B:$AS,1,FALSE)</f>
        <v>Pessoal</v>
      </c>
    </row>
    <row r="19243" spans="1:12" x14ac:dyDescent="0.3">
      <c r="A19243" s="82" t="str">
        <f t="shared" si="602"/>
        <v>2020</v>
      </c>
      <c r="B19243" s="260" t="s">
        <v>2228</v>
      </c>
      <c r="C19243" s="261" t="s">
        <v>138</v>
      </c>
      <c r="D19243" s="74" t="str">
        <f t="shared" si="601"/>
        <v>jul/2020</v>
      </c>
      <c r="E19243" s="331">
        <v>44015</v>
      </c>
      <c r="F19243" s="282" t="s">
        <v>139</v>
      </c>
      <c r="G19243" s="282" t="s">
        <v>2229</v>
      </c>
      <c r="H19243" s="265" t="s">
        <v>5650</v>
      </c>
      <c r="I19243" s="265" t="s">
        <v>141</v>
      </c>
      <c r="J19243" s="266">
        <v>-1434.4</v>
      </c>
      <c r="K19243" s="83" t="str">
        <f>IFERROR(IFERROR(VLOOKUP(I19243,'DE-PARA'!B:D,3,0),VLOOKUP(I19243,'DE-PARA'!C:D,2,0)),"NÃO ENCONTRADO")</f>
        <v>Pessoal</v>
      </c>
      <c r="L19243" s="50" t="str">
        <f>VLOOKUP(K19243,'Base -Receita-Despesa'!$B:$AS,1,FALSE)</f>
        <v>Pessoal</v>
      </c>
    </row>
    <row r="19244" spans="1:12" x14ac:dyDescent="0.3">
      <c r="A19244" s="82" t="str">
        <f t="shared" si="602"/>
        <v>2020</v>
      </c>
      <c r="B19244" s="260" t="s">
        <v>2228</v>
      </c>
      <c r="C19244" s="261" t="s">
        <v>138</v>
      </c>
      <c r="D19244" s="74" t="str">
        <f t="shared" si="601"/>
        <v>jul/2020</v>
      </c>
      <c r="E19244" s="331">
        <v>44015</v>
      </c>
      <c r="F19244" s="282" t="s">
        <v>139</v>
      </c>
      <c r="G19244" s="282" t="s">
        <v>2229</v>
      </c>
      <c r="H19244" s="265" t="s">
        <v>5386</v>
      </c>
      <c r="I19244" s="265" t="s">
        <v>141</v>
      </c>
      <c r="J19244" s="266">
        <v>-2297.7800000000002</v>
      </c>
      <c r="K19244" s="83" t="str">
        <f>IFERROR(IFERROR(VLOOKUP(I19244,'DE-PARA'!B:D,3,0),VLOOKUP(I19244,'DE-PARA'!C:D,2,0)),"NÃO ENCONTRADO")</f>
        <v>Pessoal</v>
      </c>
      <c r="L19244" s="50" t="str">
        <f>VLOOKUP(K19244,'Base -Receita-Despesa'!$B:$AS,1,FALSE)</f>
        <v>Pessoal</v>
      </c>
    </row>
    <row r="19245" spans="1:12" x14ac:dyDescent="0.3">
      <c r="A19245" s="82" t="str">
        <f t="shared" si="602"/>
        <v>2020</v>
      </c>
      <c r="B19245" s="260" t="s">
        <v>2228</v>
      </c>
      <c r="C19245" s="261" t="s">
        <v>138</v>
      </c>
      <c r="D19245" s="74" t="str">
        <f t="shared" si="601"/>
        <v>jul/2020</v>
      </c>
      <c r="E19245" s="329">
        <v>44015</v>
      </c>
      <c r="F19245" s="282">
        <v>4499</v>
      </c>
      <c r="G19245" s="282" t="s">
        <v>2229</v>
      </c>
      <c r="H19245" s="265" t="s">
        <v>2231</v>
      </c>
      <c r="I19245" s="265" t="s">
        <v>2185</v>
      </c>
      <c r="J19245" s="266">
        <v>-1931</v>
      </c>
      <c r="K19245" s="83" t="str">
        <f>IFERROR(IFERROR(VLOOKUP(I19245,'DE-PARA'!B:D,3,0),VLOOKUP(I19245,'DE-PARA'!C:D,2,0)),"NÃO ENCONTRADO")</f>
        <v>Materiais</v>
      </c>
      <c r="L19245" s="50" t="str">
        <f>VLOOKUP(K19245,'Base -Receita-Despesa'!$B:$AS,1,FALSE)</f>
        <v>Materiais</v>
      </c>
    </row>
    <row r="19246" spans="1:12" x14ac:dyDescent="0.3">
      <c r="A19246" s="82" t="str">
        <f t="shared" si="602"/>
        <v>2020</v>
      </c>
      <c r="B19246" s="260" t="s">
        <v>2228</v>
      </c>
      <c r="C19246" s="261" t="s">
        <v>138</v>
      </c>
      <c r="D19246" s="74" t="str">
        <f t="shared" si="601"/>
        <v>jul/2020</v>
      </c>
      <c r="E19246" s="329">
        <v>44015</v>
      </c>
      <c r="F19246" s="282">
        <v>16908</v>
      </c>
      <c r="G19246" s="282" t="s">
        <v>2229</v>
      </c>
      <c r="H19246" s="265" t="s">
        <v>5697</v>
      </c>
      <c r="I19246" s="265" t="s">
        <v>198</v>
      </c>
      <c r="J19246" s="265">
        <v>-700</v>
      </c>
      <c r="K19246" s="83" t="str">
        <f>IFERROR(IFERROR(VLOOKUP(I19246,'DE-PARA'!B:D,3,0),VLOOKUP(I19246,'DE-PARA'!C:D,2,0)),"NÃO ENCONTRADO")</f>
        <v>Materiais</v>
      </c>
      <c r="L19246" s="50" t="str">
        <f>VLOOKUP(K19246,'Base -Receita-Despesa'!$B:$AS,1,FALSE)</f>
        <v>Materiais</v>
      </c>
    </row>
    <row r="19247" spans="1:12" x14ac:dyDescent="0.3">
      <c r="A19247" s="82" t="str">
        <f t="shared" si="602"/>
        <v>2020</v>
      </c>
      <c r="B19247" s="260" t="s">
        <v>2228</v>
      </c>
      <c r="C19247" s="261" t="s">
        <v>138</v>
      </c>
      <c r="D19247" s="74" t="str">
        <f t="shared" si="601"/>
        <v>jul/2020</v>
      </c>
      <c r="E19247" s="329">
        <v>44015</v>
      </c>
      <c r="F19247" s="282">
        <v>75</v>
      </c>
      <c r="G19247" s="282" t="s">
        <v>2229</v>
      </c>
      <c r="H19247" s="265" t="s">
        <v>5392</v>
      </c>
      <c r="I19247" s="265" t="s">
        <v>2176</v>
      </c>
      <c r="J19247" s="266">
        <v>-20000</v>
      </c>
      <c r="K19247" s="83" t="str">
        <f>IFERROR(IFERROR(VLOOKUP(I19247,'DE-PARA'!B:D,3,0),VLOOKUP(I19247,'DE-PARA'!C:D,2,0)),"NÃO ENCONTRADO")</f>
        <v>Pessoal</v>
      </c>
      <c r="L19247" s="50" t="str">
        <f>VLOOKUP(K19247,'Base -Receita-Despesa'!$B:$AS,1,FALSE)</f>
        <v>Pessoal</v>
      </c>
    </row>
    <row r="19248" spans="1:12" x14ac:dyDescent="0.3">
      <c r="A19248" s="82" t="str">
        <f t="shared" si="602"/>
        <v>2020</v>
      </c>
      <c r="B19248" s="260" t="s">
        <v>2228</v>
      </c>
      <c r="C19248" s="261" t="s">
        <v>138</v>
      </c>
      <c r="D19248" s="74" t="str">
        <f t="shared" si="601"/>
        <v>jul/2020</v>
      </c>
      <c r="E19248" s="329">
        <v>44015</v>
      </c>
      <c r="F19248" s="282">
        <v>8</v>
      </c>
      <c r="G19248" s="282" t="s">
        <v>2229</v>
      </c>
      <c r="H19248" s="265" t="s">
        <v>5293</v>
      </c>
      <c r="I19248" s="265" t="s">
        <v>2177</v>
      </c>
      <c r="J19248" s="266">
        <v>-14000</v>
      </c>
      <c r="K19248" s="83" t="str">
        <f>IFERROR(IFERROR(VLOOKUP(I19248,'DE-PARA'!B:D,3,0),VLOOKUP(I19248,'DE-PARA'!C:D,2,0)),"NÃO ENCONTRADO")</f>
        <v>Pessoal</v>
      </c>
      <c r="L19248" s="50" t="str">
        <f>VLOOKUP(K19248,'Base -Receita-Despesa'!$B:$AS,1,FALSE)</f>
        <v>Pessoal</v>
      </c>
    </row>
    <row r="19249" spans="1:12" x14ac:dyDescent="0.3">
      <c r="A19249" s="82" t="str">
        <f t="shared" si="602"/>
        <v>2020</v>
      </c>
      <c r="B19249" s="260" t="s">
        <v>2228</v>
      </c>
      <c r="C19249" s="261" t="s">
        <v>138</v>
      </c>
      <c r="D19249" s="74" t="str">
        <f t="shared" si="601"/>
        <v>jul/2020</v>
      </c>
      <c r="E19249" s="329">
        <v>44015</v>
      </c>
      <c r="F19249" s="282" t="s">
        <v>1261</v>
      </c>
      <c r="G19249" s="282" t="s">
        <v>2229</v>
      </c>
      <c r="H19249" s="265" t="s">
        <v>879</v>
      </c>
      <c r="I19249" s="265" t="s">
        <v>135</v>
      </c>
      <c r="J19249" s="265">
        <v>-10</v>
      </c>
      <c r="K19249" s="83" t="str">
        <f>IFERROR(IFERROR(VLOOKUP(I19249,'DE-PARA'!B:D,3,0),VLOOKUP(I19249,'DE-PARA'!C:D,2,0)),"NÃO ENCONTRADO")</f>
        <v>Outras Saídas</v>
      </c>
      <c r="L19249" s="50" t="str">
        <f>VLOOKUP(K19249,'Base -Receita-Despesa'!$B:$AS,1,FALSE)</f>
        <v>Outras Saídas</v>
      </c>
    </row>
    <row r="19250" spans="1:12" x14ac:dyDescent="0.3">
      <c r="A19250" s="82" t="str">
        <f t="shared" si="602"/>
        <v>2020</v>
      </c>
      <c r="B19250" s="260" t="s">
        <v>2228</v>
      </c>
      <c r="C19250" s="261" t="s">
        <v>138</v>
      </c>
      <c r="D19250" s="74" t="str">
        <f t="shared" si="601"/>
        <v>jul/2020</v>
      </c>
      <c r="E19250" s="329">
        <v>44018</v>
      </c>
      <c r="F19250" s="282">
        <v>2919341</v>
      </c>
      <c r="G19250" s="282" t="s">
        <v>2229</v>
      </c>
      <c r="H19250" s="265" t="s">
        <v>2784</v>
      </c>
      <c r="I19250" s="265" t="s">
        <v>5720</v>
      </c>
      <c r="J19250" s="265">
        <v>-44.31</v>
      </c>
      <c r="K19250" s="83" t="str">
        <f>IFERROR(IFERROR(VLOOKUP(I19250,'DE-PARA'!B:D,3,0),VLOOKUP(I19250,'DE-PARA'!C:D,2,0)),"NÃO ENCONTRADO")</f>
        <v>Concessionárias (água, luz e telefone)</v>
      </c>
      <c r="L19250" s="50" t="str">
        <f>VLOOKUP(K19250,'Base -Receita-Despesa'!$B:$AS,1,FALSE)</f>
        <v>Concessionárias (água, luz e telefone)</v>
      </c>
    </row>
    <row r="19251" spans="1:12" x14ac:dyDescent="0.3">
      <c r="A19251" s="82" t="str">
        <f t="shared" si="602"/>
        <v>2020</v>
      </c>
      <c r="B19251" s="260" t="s">
        <v>2228</v>
      </c>
      <c r="C19251" s="261" t="s">
        <v>138</v>
      </c>
      <c r="D19251" s="74" t="str">
        <f t="shared" si="601"/>
        <v>jul/2020</v>
      </c>
      <c r="E19251" s="329">
        <v>44018</v>
      </c>
      <c r="F19251" s="282" t="s">
        <v>4377</v>
      </c>
      <c r="G19251" s="282" t="s">
        <v>2229</v>
      </c>
      <c r="H19251" s="265" t="s">
        <v>5721</v>
      </c>
      <c r="I19251" s="265" t="s">
        <v>128</v>
      </c>
      <c r="J19251" s="266">
        <v>-39619.839999999997</v>
      </c>
      <c r="K19251" s="83" t="str">
        <f>IFERROR(IFERROR(VLOOKUP(I19251,'DE-PARA'!B:D,3,0),VLOOKUP(I19251,'DE-PARA'!C:D,2,0)),"NÃO ENCONTRADO")</f>
        <v>Encargos sobre Folha de Pagamento</v>
      </c>
      <c r="L19251" s="50" t="str">
        <f>VLOOKUP(K19251,'Base -Receita-Despesa'!$B:$AS,1,FALSE)</f>
        <v>Encargos sobre Folha de Pagamento</v>
      </c>
    </row>
    <row r="19252" spans="1:12" x14ac:dyDescent="0.3">
      <c r="A19252" s="82" t="str">
        <f t="shared" si="602"/>
        <v>2020</v>
      </c>
      <c r="B19252" s="260" t="s">
        <v>2228</v>
      </c>
      <c r="C19252" s="261" t="s">
        <v>138</v>
      </c>
      <c r="D19252" s="74" t="str">
        <f t="shared" si="601"/>
        <v>jul/2020</v>
      </c>
      <c r="E19252" s="329">
        <v>44018</v>
      </c>
      <c r="F19252" s="282">
        <v>2220</v>
      </c>
      <c r="G19252" s="282" t="s">
        <v>2229</v>
      </c>
      <c r="H19252" s="265" t="s">
        <v>5217</v>
      </c>
      <c r="I19252" s="265" t="s">
        <v>2182</v>
      </c>
      <c r="J19252" s="265">
        <v>-411.12</v>
      </c>
      <c r="K19252" s="83" t="str">
        <f>IFERROR(IFERROR(VLOOKUP(I19252,'DE-PARA'!B:D,3,0),VLOOKUP(I19252,'DE-PARA'!C:D,2,0)),"NÃO ENCONTRADO")</f>
        <v>Materiais</v>
      </c>
      <c r="L19252" s="50" t="str">
        <f>VLOOKUP(K19252,'Base -Receita-Despesa'!$B:$AS,1,FALSE)</f>
        <v>Materiais</v>
      </c>
    </row>
    <row r="19253" spans="1:12" x14ac:dyDescent="0.3">
      <c r="A19253" s="82" t="str">
        <f t="shared" si="602"/>
        <v>2020</v>
      </c>
      <c r="B19253" s="260" t="s">
        <v>2228</v>
      </c>
      <c r="C19253" s="261" t="s">
        <v>138</v>
      </c>
      <c r="D19253" s="74" t="str">
        <f t="shared" si="601"/>
        <v>jul/2020</v>
      </c>
      <c r="E19253" s="329">
        <v>44018</v>
      </c>
      <c r="F19253" s="282">
        <v>103596</v>
      </c>
      <c r="G19253" s="282" t="s">
        <v>2229</v>
      </c>
      <c r="H19253" s="265" t="s">
        <v>5263</v>
      </c>
      <c r="I19253" s="265" t="s">
        <v>2184</v>
      </c>
      <c r="J19253" s="266">
        <v>-3820</v>
      </c>
      <c r="K19253" s="83" t="str">
        <f>IFERROR(IFERROR(VLOOKUP(I19253,'DE-PARA'!B:D,3,0),VLOOKUP(I19253,'DE-PARA'!C:D,2,0)),"NÃO ENCONTRADO")</f>
        <v>Materiais</v>
      </c>
      <c r="L19253" s="50" t="str">
        <f>VLOOKUP(K19253,'Base -Receita-Despesa'!$B:$AS,1,FALSE)</f>
        <v>Materiais</v>
      </c>
    </row>
    <row r="19254" spans="1:12" x14ac:dyDescent="0.3">
      <c r="A19254" s="82" t="str">
        <f t="shared" si="602"/>
        <v>2020</v>
      </c>
      <c r="B19254" s="260" t="s">
        <v>2228</v>
      </c>
      <c r="C19254" s="261" t="s">
        <v>138</v>
      </c>
      <c r="D19254" s="74" t="str">
        <f t="shared" si="601"/>
        <v>jul/2020</v>
      </c>
      <c r="E19254" s="329">
        <v>44018</v>
      </c>
      <c r="F19254" s="282" t="s">
        <v>5722</v>
      </c>
      <c r="G19254" s="282" t="s">
        <v>2229</v>
      </c>
      <c r="H19254" s="265" t="s">
        <v>5659</v>
      </c>
      <c r="I19254" s="265" t="s">
        <v>141</v>
      </c>
      <c r="J19254" s="266">
        <v>-10000</v>
      </c>
      <c r="K19254" s="83" t="str">
        <f>IFERROR(IFERROR(VLOOKUP(I19254,'DE-PARA'!B:D,3,0),VLOOKUP(I19254,'DE-PARA'!C:D,2,0)),"NÃO ENCONTRADO")</f>
        <v>Pessoal</v>
      </c>
      <c r="L19254" s="50" t="str">
        <f>VLOOKUP(K19254,'Base -Receita-Despesa'!$B:$AS,1,FALSE)</f>
        <v>Pessoal</v>
      </c>
    </row>
    <row r="19255" spans="1:12" x14ac:dyDescent="0.3">
      <c r="A19255" s="82" t="str">
        <f t="shared" si="602"/>
        <v>2020</v>
      </c>
      <c r="B19255" s="260" t="s">
        <v>2228</v>
      </c>
      <c r="C19255" s="261" t="s">
        <v>138</v>
      </c>
      <c r="D19255" s="74" t="str">
        <f t="shared" si="601"/>
        <v>jul/2020</v>
      </c>
      <c r="E19255" s="329">
        <v>44018</v>
      </c>
      <c r="F19255" s="282">
        <v>528319</v>
      </c>
      <c r="G19255" s="282" t="s">
        <v>2229</v>
      </c>
      <c r="H19255" s="265" t="s">
        <v>257</v>
      </c>
      <c r="I19255" s="265" t="s">
        <v>145</v>
      </c>
      <c r="J19255" s="265">
        <v>-913.47</v>
      </c>
      <c r="K19255" s="83" t="str">
        <f>IFERROR(IFERROR(VLOOKUP(I19255,'DE-PARA'!B:D,3,0),VLOOKUP(I19255,'DE-PARA'!C:D,2,0)),"NÃO ENCONTRADO")</f>
        <v>Serviços</v>
      </c>
      <c r="L19255" s="50" t="str">
        <f>VLOOKUP(K19255,'Base -Receita-Despesa'!$B:$AS,1,FALSE)</f>
        <v>Serviços</v>
      </c>
    </row>
    <row r="19256" spans="1:12" x14ac:dyDescent="0.3">
      <c r="A19256" s="82" t="str">
        <f t="shared" si="602"/>
        <v>2020</v>
      </c>
      <c r="B19256" s="260" t="s">
        <v>2228</v>
      </c>
      <c r="C19256" s="261" t="s">
        <v>138</v>
      </c>
      <c r="D19256" s="74" t="str">
        <f t="shared" si="601"/>
        <v>jul/2020</v>
      </c>
      <c r="E19256" s="329">
        <v>44018</v>
      </c>
      <c r="F19256" s="282" t="s">
        <v>139</v>
      </c>
      <c r="G19256" s="282" t="s">
        <v>2229</v>
      </c>
      <c r="H19256" s="265" t="s">
        <v>5719</v>
      </c>
      <c r="I19256" s="265" t="s">
        <v>141</v>
      </c>
      <c r="J19256" s="265">
        <v>-703.52</v>
      </c>
      <c r="K19256" s="83" t="str">
        <f>IFERROR(IFERROR(VLOOKUP(I19256,'DE-PARA'!B:D,3,0),VLOOKUP(I19256,'DE-PARA'!C:D,2,0)),"NÃO ENCONTRADO")</f>
        <v>Pessoal</v>
      </c>
      <c r="L19256" s="50" t="str">
        <f>VLOOKUP(K19256,'Base -Receita-Despesa'!$B:$AS,1,FALSE)</f>
        <v>Pessoal</v>
      </c>
    </row>
    <row r="19257" spans="1:12" x14ac:dyDescent="0.3">
      <c r="A19257" s="82" t="str">
        <f t="shared" si="602"/>
        <v>2020</v>
      </c>
      <c r="B19257" s="260" t="s">
        <v>2228</v>
      </c>
      <c r="C19257" s="261" t="s">
        <v>138</v>
      </c>
      <c r="D19257" s="74" t="str">
        <f t="shared" si="601"/>
        <v>jul/2020</v>
      </c>
      <c r="E19257" s="331">
        <v>44018</v>
      </c>
      <c r="F19257" s="282" t="s">
        <v>1261</v>
      </c>
      <c r="G19257" s="282" t="s">
        <v>2229</v>
      </c>
      <c r="H19257" s="265" t="s">
        <v>879</v>
      </c>
      <c r="I19257" s="265" t="s">
        <v>135</v>
      </c>
      <c r="J19257" s="265">
        <v>-10</v>
      </c>
      <c r="K19257" s="83" t="str">
        <f>IFERROR(IFERROR(VLOOKUP(I19257,'DE-PARA'!B:D,3,0),VLOOKUP(I19257,'DE-PARA'!C:D,2,0)),"NÃO ENCONTRADO")</f>
        <v>Outras Saídas</v>
      </c>
      <c r="L19257" s="50" t="str">
        <f>VLOOKUP(K19257,'Base -Receita-Despesa'!$B:$AS,1,FALSE)</f>
        <v>Outras Saídas</v>
      </c>
    </row>
    <row r="19258" spans="1:12" x14ac:dyDescent="0.3">
      <c r="A19258" s="82" t="str">
        <f t="shared" si="602"/>
        <v>2020</v>
      </c>
      <c r="B19258" s="260" t="s">
        <v>2228</v>
      </c>
      <c r="C19258" s="261" t="s">
        <v>138</v>
      </c>
      <c r="D19258" s="74" t="str">
        <f t="shared" si="601"/>
        <v>jul/2020</v>
      </c>
      <c r="E19258" s="331">
        <v>44018</v>
      </c>
      <c r="F19258" s="282" t="s">
        <v>1261</v>
      </c>
      <c r="G19258" s="282" t="s">
        <v>2229</v>
      </c>
      <c r="H19258" s="265" t="s">
        <v>879</v>
      </c>
      <c r="I19258" s="265" t="s">
        <v>135</v>
      </c>
      <c r="J19258" s="265">
        <v>-10</v>
      </c>
      <c r="K19258" s="83" t="str">
        <f>IFERROR(IFERROR(VLOOKUP(I19258,'DE-PARA'!B:D,3,0),VLOOKUP(I19258,'DE-PARA'!C:D,2,0)),"NÃO ENCONTRADO")</f>
        <v>Outras Saídas</v>
      </c>
      <c r="L19258" s="50" t="str">
        <f>VLOOKUP(K19258,'Base -Receita-Despesa'!$B:$AS,1,FALSE)</f>
        <v>Outras Saídas</v>
      </c>
    </row>
    <row r="19259" spans="1:12" x14ac:dyDescent="0.3">
      <c r="A19259" s="82" t="str">
        <f t="shared" si="602"/>
        <v>2020</v>
      </c>
      <c r="B19259" s="260" t="s">
        <v>2228</v>
      </c>
      <c r="C19259" s="261" t="s">
        <v>138</v>
      </c>
      <c r="D19259" s="74" t="str">
        <f t="shared" si="601"/>
        <v>jul/2020</v>
      </c>
      <c r="E19259" s="331">
        <v>44018</v>
      </c>
      <c r="F19259" s="282" t="s">
        <v>1261</v>
      </c>
      <c r="G19259" s="282" t="s">
        <v>2229</v>
      </c>
      <c r="H19259" s="265" t="s">
        <v>879</v>
      </c>
      <c r="I19259" s="265" t="s">
        <v>135</v>
      </c>
      <c r="J19259" s="265">
        <v>-10</v>
      </c>
      <c r="K19259" s="83" t="str">
        <f>IFERROR(IFERROR(VLOOKUP(I19259,'DE-PARA'!B:D,3,0),VLOOKUP(I19259,'DE-PARA'!C:D,2,0)),"NÃO ENCONTRADO")</f>
        <v>Outras Saídas</v>
      </c>
      <c r="L19259" s="50" t="str">
        <f>VLOOKUP(K19259,'Base -Receita-Despesa'!$B:$AS,1,FALSE)</f>
        <v>Outras Saídas</v>
      </c>
    </row>
    <row r="19260" spans="1:12" x14ac:dyDescent="0.3">
      <c r="A19260" s="82" t="str">
        <f t="shared" si="602"/>
        <v>2020</v>
      </c>
      <c r="B19260" s="260" t="s">
        <v>2228</v>
      </c>
      <c r="C19260" s="261" t="s">
        <v>138</v>
      </c>
      <c r="D19260" s="74" t="str">
        <f t="shared" si="601"/>
        <v>jul/2020</v>
      </c>
      <c r="E19260" s="331">
        <v>44018</v>
      </c>
      <c r="F19260" s="282" t="s">
        <v>1261</v>
      </c>
      <c r="G19260" s="282" t="s">
        <v>2229</v>
      </c>
      <c r="H19260" s="265" t="s">
        <v>879</v>
      </c>
      <c r="I19260" s="265" t="s">
        <v>135</v>
      </c>
      <c r="J19260" s="265">
        <v>-10</v>
      </c>
      <c r="K19260" s="83" t="str">
        <f>IFERROR(IFERROR(VLOOKUP(I19260,'DE-PARA'!B:D,3,0),VLOOKUP(I19260,'DE-PARA'!C:D,2,0)),"NÃO ENCONTRADO")</f>
        <v>Outras Saídas</v>
      </c>
      <c r="L19260" s="50" t="str">
        <f>VLOOKUP(K19260,'Base -Receita-Despesa'!$B:$AS,1,FALSE)</f>
        <v>Outras Saídas</v>
      </c>
    </row>
    <row r="19261" spans="1:12" x14ac:dyDescent="0.3">
      <c r="A19261" s="82" t="str">
        <f t="shared" si="602"/>
        <v>2020</v>
      </c>
      <c r="B19261" s="260" t="s">
        <v>2228</v>
      </c>
      <c r="C19261" s="261" t="s">
        <v>138</v>
      </c>
      <c r="D19261" s="74" t="str">
        <f t="shared" si="601"/>
        <v>jul/2020</v>
      </c>
      <c r="E19261" s="331">
        <v>44018</v>
      </c>
      <c r="F19261" s="282" t="s">
        <v>1261</v>
      </c>
      <c r="G19261" s="282" t="s">
        <v>2229</v>
      </c>
      <c r="H19261" s="265" t="s">
        <v>879</v>
      </c>
      <c r="I19261" s="265" t="s">
        <v>135</v>
      </c>
      <c r="J19261" s="265">
        <v>-10</v>
      </c>
      <c r="K19261" s="83" t="str">
        <f>IFERROR(IFERROR(VLOOKUP(I19261,'DE-PARA'!B:D,3,0),VLOOKUP(I19261,'DE-PARA'!C:D,2,0)),"NÃO ENCONTRADO")</f>
        <v>Outras Saídas</v>
      </c>
      <c r="L19261" s="50" t="str">
        <f>VLOOKUP(K19261,'Base -Receita-Despesa'!$B:$AS,1,FALSE)</f>
        <v>Outras Saídas</v>
      </c>
    </row>
    <row r="19262" spans="1:12" x14ac:dyDescent="0.3">
      <c r="A19262" s="82" t="str">
        <f t="shared" si="602"/>
        <v>2020</v>
      </c>
      <c r="B19262" s="260" t="s">
        <v>2228</v>
      </c>
      <c r="C19262" s="261" t="s">
        <v>138</v>
      </c>
      <c r="D19262" s="74" t="str">
        <f t="shared" si="601"/>
        <v>jul/2020</v>
      </c>
      <c r="E19262" s="329">
        <v>44018</v>
      </c>
      <c r="F19262" s="282" t="s">
        <v>4405</v>
      </c>
      <c r="G19262" s="282" t="s">
        <v>2229</v>
      </c>
      <c r="H19262" s="265" t="s">
        <v>5723</v>
      </c>
      <c r="I19262" s="265" t="s">
        <v>846</v>
      </c>
      <c r="J19262" s="265">
        <v>-769.01</v>
      </c>
      <c r="K19262" s="83" t="str">
        <f>IFERROR(IFERROR(VLOOKUP(I19262,'DE-PARA'!B:D,3,0),VLOOKUP(I19262,'DE-PARA'!C:D,2,0)),"NÃO ENCONTRADO")</f>
        <v>Pessoal</v>
      </c>
      <c r="L19262" s="50" t="str">
        <f>VLOOKUP(K19262,'Base -Receita-Despesa'!$B:$AS,1,FALSE)</f>
        <v>Pessoal</v>
      </c>
    </row>
    <row r="19263" spans="1:12" x14ac:dyDescent="0.3">
      <c r="A19263" s="82" t="str">
        <f t="shared" si="602"/>
        <v>2020</v>
      </c>
      <c r="B19263" s="260" t="s">
        <v>2228</v>
      </c>
      <c r="C19263" s="261" t="s">
        <v>138</v>
      </c>
      <c r="D19263" s="74" t="str">
        <f t="shared" si="601"/>
        <v>jul/2020</v>
      </c>
      <c r="E19263" s="329">
        <v>44018</v>
      </c>
      <c r="F19263" s="282" t="s">
        <v>1261</v>
      </c>
      <c r="G19263" s="282" t="s">
        <v>2229</v>
      </c>
      <c r="H19263" s="265" t="s">
        <v>262</v>
      </c>
      <c r="I19263" s="265" t="s">
        <v>135</v>
      </c>
      <c r="J19263" s="265">
        <v>-207.87</v>
      </c>
      <c r="K19263" s="83" t="str">
        <f>IFERROR(IFERROR(VLOOKUP(I19263,'DE-PARA'!B:D,3,0),VLOOKUP(I19263,'DE-PARA'!C:D,2,0)),"NÃO ENCONTRADO")</f>
        <v>Outras Saídas</v>
      </c>
      <c r="L19263" s="50" t="str">
        <f>VLOOKUP(K19263,'Base -Receita-Despesa'!$B:$AS,1,FALSE)</f>
        <v>Outras Saídas</v>
      </c>
    </row>
    <row r="19264" spans="1:12" x14ac:dyDescent="0.3">
      <c r="A19264" s="82" t="str">
        <f t="shared" si="602"/>
        <v>2020</v>
      </c>
      <c r="B19264" s="260" t="s">
        <v>2228</v>
      </c>
      <c r="C19264" s="261" t="s">
        <v>138</v>
      </c>
      <c r="D19264" s="74" t="str">
        <f t="shared" si="601"/>
        <v>jul/2020</v>
      </c>
      <c r="E19264" s="329">
        <v>44018</v>
      </c>
      <c r="F19264" s="282">
        <v>68</v>
      </c>
      <c r="G19264" s="282" t="s">
        <v>2229</v>
      </c>
      <c r="H19264" s="265" t="s">
        <v>5115</v>
      </c>
      <c r="I19264" s="265" t="s">
        <v>118</v>
      </c>
      <c r="J19264" s="266">
        <v>-2694.71</v>
      </c>
      <c r="K19264" s="83" t="str">
        <f>IFERROR(IFERROR(VLOOKUP(I19264,'DE-PARA'!B:D,3,0),VLOOKUP(I19264,'DE-PARA'!C:D,2,0)),"NÃO ENCONTRADO")</f>
        <v>Serviços</v>
      </c>
      <c r="L19264" s="50" t="str">
        <f>VLOOKUP(K19264,'Base -Receita-Despesa'!$B:$AS,1,FALSE)</f>
        <v>Serviços</v>
      </c>
    </row>
    <row r="19265" spans="1:12" x14ac:dyDescent="0.3">
      <c r="A19265" s="82" t="str">
        <f t="shared" si="602"/>
        <v>2020</v>
      </c>
      <c r="B19265" s="260" t="s">
        <v>2228</v>
      </c>
      <c r="C19265" s="261" t="s">
        <v>138</v>
      </c>
      <c r="D19265" s="74" t="str">
        <f t="shared" si="601"/>
        <v>jul/2020</v>
      </c>
      <c r="E19265" s="329">
        <v>44019</v>
      </c>
      <c r="F19265" s="282" t="s">
        <v>2326</v>
      </c>
      <c r="G19265" s="282" t="s">
        <v>2229</v>
      </c>
      <c r="H19265" s="265" t="s">
        <v>5724</v>
      </c>
      <c r="I19265" s="265" t="s">
        <v>2209</v>
      </c>
      <c r="J19265" s="265">
        <v>-126.71</v>
      </c>
      <c r="K19265" s="83" t="str">
        <f>IFERROR(IFERROR(VLOOKUP(I19265,'DE-PARA'!B:D,3,0),VLOOKUP(I19265,'DE-PARA'!C:D,2,0)),"NÃO ENCONTRADO")</f>
        <v>Despesas com Viagens</v>
      </c>
      <c r="L19265" s="50" t="str">
        <f>VLOOKUP(K19265,'Base -Receita-Despesa'!$B:$AS,1,FALSE)</f>
        <v>Despesas com Viagens</v>
      </c>
    </row>
    <row r="19266" spans="1:12" x14ac:dyDescent="0.3">
      <c r="A19266" s="82" t="str">
        <f t="shared" si="602"/>
        <v>2020</v>
      </c>
      <c r="B19266" s="260" t="s">
        <v>2228</v>
      </c>
      <c r="C19266" s="261" t="s">
        <v>138</v>
      </c>
      <c r="D19266" s="74" t="str">
        <f t="shared" si="601"/>
        <v>jul/2020</v>
      </c>
      <c r="E19266" s="329">
        <v>44019</v>
      </c>
      <c r="F19266" s="282" t="s">
        <v>5608</v>
      </c>
      <c r="G19266" s="282" t="s">
        <v>2229</v>
      </c>
      <c r="H19266" s="265" t="s">
        <v>5725</v>
      </c>
      <c r="I19266" s="265" t="s">
        <v>141</v>
      </c>
      <c r="J19266" s="266">
        <v>-2813.16</v>
      </c>
      <c r="K19266" s="83" t="str">
        <f>IFERROR(IFERROR(VLOOKUP(I19266,'DE-PARA'!B:D,3,0),VLOOKUP(I19266,'DE-PARA'!C:D,2,0)),"NÃO ENCONTRADO")</f>
        <v>Pessoal</v>
      </c>
      <c r="L19266" s="50" t="str">
        <f>VLOOKUP(K19266,'Base -Receita-Despesa'!$B:$AS,1,FALSE)</f>
        <v>Pessoal</v>
      </c>
    </row>
    <row r="19267" spans="1:12" x14ac:dyDescent="0.3">
      <c r="A19267" s="82" t="str">
        <f t="shared" si="602"/>
        <v>2020</v>
      </c>
      <c r="B19267" s="260" t="s">
        <v>2228</v>
      </c>
      <c r="C19267" s="261" t="s">
        <v>138</v>
      </c>
      <c r="D19267" s="74" t="str">
        <f t="shared" si="601"/>
        <v>jul/2020</v>
      </c>
      <c r="E19267" s="329">
        <v>44019</v>
      </c>
      <c r="F19267" s="282" t="s">
        <v>5608</v>
      </c>
      <c r="G19267" s="282" t="s">
        <v>2229</v>
      </c>
      <c r="H19267" s="265" t="s">
        <v>3448</v>
      </c>
      <c r="I19267" s="265" t="s">
        <v>141</v>
      </c>
      <c r="J19267" s="266">
        <v>-1019.52</v>
      </c>
      <c r="K19267" s="83" t="str">
        <f>IFERROR(IFERROR(VLOOKUP(I19267,'DE-PARA'!B:D,3,0),VLOOKUP(I19267,'DE-PARA'!C:D,2,0)),"NÃO ENCONTRADO")</f>
        <v>Pessoal</v>
      </c>
      <c r="L19267" s="50" t="str">
        <f>VLOOKUP(K19267,'Base -Receita-Despesa'!$B:$AS,1,FALSE)</f>
        <v>Pessoal</v>
      </c>
    </row>
    <row r="19268" spans="1:12" x14ac:dyDescent="0.3">
      <c r="A19268" s="82" t="str">
        <f t="shared" si="602"/>
        <v>2020</v>
      </c>
      <c r="B19268" s="260" t="s">
        <v>2228</v>
      </c>
      <c r="C19268" s="261" t="s">
        <v>138</v>
      </c>
      <c r="D19268" s="74" t="str">
        <f t="shared" ref="D19268:D19331" si="603">TEXT(E19268,"mmm/aaaa")</f>
        <v>jul/2020</v>
      </c>
      <c r="E19268" s="329">
        <v>44019</v>
      </c>
      <c r="F19268" s="282" t="s">
        <v>5608</v>
      </c>
      <c r="G19268" s="282" t="s">
        <v>2229</v>
      </c>
      <c r="H19268" s="265" t="s">
        <v>2694</v>
      </c>
      <c r="I19268" s="265" t="s">
        <v>141</v>
      </c>
      <c r="J19268" s="266">
        <v>-1592.87</v>
      </c>
      <c r="K19268" s="83" t="str">
        <f>IFERROR(IFERROR(VLOOKUP(I19268,'DE-PARA'!B:D,3,0),VLOOKUP(I19268,'DE-PARA'!C:D,2,0)),"NÃO ENCONTRADO")</f>
        <v>Pessoal</v>
      </c>
      <c r="L19268" s="50" t="str">
        <f>VLOOKUP(K19268,'Base -Receita-Despesa'!$B:$AS,1,FALSE)</f>
        <v>Pessoal</v>
      </c>
    </row>
    <row r="19269" spans="1:12" x14ac:dyDescent="0.3">
      <c r="A19269" s="82" t="str">
        <f t="shared" si="602"/>
        <v>2020</v>
      </c>
      <c r="B19269" s="260" t="s">
        <v>2228</v>
      </c>
      <c r="C19269" s="261" t="s">
        <v>138</v>
      </c>
      <c r="D19269" s="74" t="str">
        <f t="shared" si="603"/>
        <v>jul/2020</v>
      </c>
      <c r="E19269" s="329">
        <v>44019</v>
      </c>
      <c r="F19269" s="282" t="s">
        <v>5608</v>
      </c>
      <c r="G19269" s="282" t="s">
        <v>2229</v>
      </c>
      <c r="H19269" s="265" t="s">
        <v>5726</v>
      </c>
      <c r="I19269" s="265" t="s">
        <v>141</v>
      </c>
      <c r="J19269" s="265">
        <v>-820.91</v>
      </c>
      <c r="K19269" s="83" t="str">
        <f>IFERROR(IFERROR(VLOOKUP(I19269,'DE-PARA'!B:D,3,0),VLOOKUP(I19269,'DE-PARA'!C:D,2,0)),"NÃO ENCONTRADO")</f>
        <v>Pessoal</v>
      </c>
      <c r="L19269" s="50" t="str">
        <f>VLOOKUP(K19269,'Base -Receita-Despesa'!$B:$AS,1,FALSE)</f>
        <v>Pessoal</v>
      </c>
    </row>
    <row r="19270" spans="1:12" x14ac:dyDescent="0.3">
      <c r="A19270" s="82" t="str">
        <f t="shared" si="602"/>
        <v>2020</v>
      </c>
      <c r="B19270" s="260" t="s">
        <v>2228</v>
      </c>
      <c r="C19270" s="261" t="s">
        <v>138</v>
      </c>
      <c r="D19270" s="74" t="str">
        <f t="shared" si="603"/>
        <v>jul/2020</v>
      </c>
      <c r="E19270" s="329">
        <v>44019</v>
      </c>
      <c r="F19270" s="282" t="s">
        <v>5608</v>
      </c>
      <c r="G19270" s="282" t="s">
        <v>2229</v>
      </c>
      <c r="H19270" s="265" t="s">
        <v>4820</v>
      </c>
      <c r="I19270" s="265" t="s">
        <v>141</v>
      </c>
      <c r="J19270" s="265">
        <v>-738.61</v>
      </c>
      <c r="K19270" s="83" t="str">
        <f>IFERROR(IFERROR(VLOOKUP(I19270,'DE-PARA'!B:D,3,0),VLOOKUP(I19270,'DE-PARA'!C:D,2,0)),"NÃO ENCONTRADO")</f>
        <v>Pessoal</v>
      </c>
      <c r="L19270" s="50" t="str">
        <f>VLOOKUP(K19270,'Base -Receita-Despesa'!$B:$AS,1,FALSE)</f>
        <v>Pessoal</v>
      </c>
    </row>
    <row r="19271" spans="1:12" x14ac:dyDescent="0.3">
      <c r="A19271" s="82" t="str">
        <f t="shared" si="602"/>
        <v>2020</v>
      </c>
      <c r="B19271" s="260" t="s">
        <v>2228</v>
      </c>
      <c r="C19271" s="261" t="s">
        <v>138</v>
      </c>
      <c r="D19271" s="74" t="str">
        <f t="shared" si="603"/>
        <v>jul/2020</v>
      </c>
      <c r="E19271" s="329">
        <v>44019</v>
      </c>
      <c r="F19271" s="282" t="s">
        <v>5608</v>
      </c>
      <c r="G19271" s="282" t="s">
        <v>2229</v>
      </c>
      <c r="H19271" s="265" t="s">
        <v>3142</v>
      </c>
      <c r="I19271" s="265" t="s">
        <v>141</v>
      </c>
      <c r="J19271" s="265">
        <v>-842.11</v>
      </c>
      <c r="K19271" s="83" t="str">
        <f>IFERROR(IFERROR(VLOOKUP(I19271,'DE-PARA'!B:D,3,0),VLOOKUP(I19271,'DE-PARA'!C:D,2,0)),"NÃO ENCONTRADO")</f>
        <v>Pessoal</v>
      </c>
      <c r="L19271" s="50" t="str">
        <f>VLOOKUP(K19271,'Base -Receita-Despesa'!$B:$AS,1,FALSE)</f>
        <v>Pessoal</v>
      </c>
    </row>
    <row r="19272" spans="1:12" x14ac:dyDescent="0.3">
      <c r="A19272" s="82" t="str">
        <f t="shared" si="602"/>
        <v>2020</v>
      </c>
      <c r="B19272" s="260" t="s">
        <v>2228</v>
      </c>
      <c r="C19272" s="261" t="s">
        <v>138</v>
      </c>
      <c r="D19272" s="74" t="str">
        <f t="shared" si="603"/>
        <v>jul/2020</v>
      </c>
      <c r="E19272" s="329">
        <v>44019</v>
      </c>
      <c r="F19272" s="282" t="s">
        <v>5608</v>
      </c>
      <c r="G19272" s="282" t="s">
        <v>2229</v>
      </c>
      <c r="H19272" s="265" t="s">
        <v>4825</v>
      </c>
      <c r="I19272" s="265" t="s">
        <v>141</v>
      </c>
      <c r="J19272" s="265">
        <v>-711.57</v>
      </c>
      <c r="K19272" s="83" t="str">
        <f>IFERROR(IFERROR(VLOOKUP(I19272,'DE-PARA'!B:D,3,0),VLOOKUP(I19272,'DE-PARA'!C:D,2,0)),"NÃO ENCONTRADO")</f>
        <v>Pessoal</v>
      </c>
      <c r="L19272" s="50" t="str">
        <f>VLOOKUP(K19272,'Base -Receita-Despesa'!$B:$AS,1,FALSE)</f>
        <v>Pessoal</v>
      </c>
    </row>
    <row r="19273" spans="1:12" x14ac:dyDescent="0.3">
      <c r="A19273" s="82" t="str">
        <f t="shared" si="602"/>
        <v>2020</v>
      </c>
      <c r="B19273" s="260" t="s">
        <v>2228</v>
      </c>
      <c r="C19273" s="261" t="s">
        <v>138</v>
      </c>
      <c r="D19273" s="74" t="str">
        <f t="shared" si="603"/>
        <v>jul/2020</v>
      </c>
      <c r="E19273" s="329">
        <v>44019</v>
      </c>
      <c r="F19273" s="282" t="s">
        <v>5608</v>
      </c>
      <c r="G19273" s="282" t="s">
        <v>2229</v>
      </c>
      <c r="H19273" s="265" t="s">
        <v>5727</v>
      </c>
      <c r="I19273" s="265" t="s">
        <v>141</v>
      </c>
      <c r="J19273" s="265">
        <v>-282.49</v>
      </c>
      <c r="K19273" s="83" t="str">
        <f>IFERROR(IFERROR(VLOOKUP(I19273,'DE-PARA'!B:D,3,0),VLOOKUP(I19273,'DE-PARA'!C:D,2,0)),"NÃO ENCONTRADO")</f>
        <v>Pessoal</v>
      </c>
      <c r="L19273" s="50" t="str">
        <f>VLOOKUP(K19273,'Base -Receita-Despesa'!$B:$AS,1,FALSE)</f>
        <v>Pessoal</v>
      </c>
    </row>
    <row r="19274" spans="1:12" x14ac:dyDescent="0.3">
      <c r="A19274" s="82" t="str">
        <f t="shared" si="602"/>
        <v>2020</v>
      </c>
      <c r="B19274" s="260" t="s">
        <v>2228</v>
      </c>
      <c r="C19274" s="261" t="s">
        <v>138</v>
      </c>
      <c r="D19274" s="74" t="str">
        <f t="shared" si="603"/>
        <v>jul/2020</v>
      </c>
      <c r="E19274" s="329">
        <v>44019</v>
      </c>
      <c r="F19274" s="282" t="s">
        <v>5608</v>
      </c>
      <c r="G19274" s="282" t="s">
        <v>2229</v>
      </c>
      <c r="H19274" s="265" t="s">
        <v>1044</v>
      </c>
      <c r="I19274" s="265" t="s">
        <v>141</v>
      </c>
      <c r="J19274" s="266">
        <v>-1145.73</v>
      </c>
      <c r="K19274" s="83" t="str">
        <f>IFERROR(IFERROR(VLOOKUP(I19274,'DE-PARA'!B:D,3,0),VLOOKUP(I19274,'DE-PARA'!C:D,2,0)),"NÃO ENCONTRADO")</f>
        <v>Pessoal</v>
      </c>
      <c r="L19274" s="50" t="str">
        <f>VLOOKUP(K19274,'Base -Receita-Despesa'!$B:$AS,1,FALSE)</f>
        <v>Pessoal</v>
      </c>
    </row>
    <row r="19275" spans="1:12" x14ac:dyDescent="0.3">
      <c r="A19275" s="82" t="str">
        <f t="shared" si="602"/>
        <v>2020</v>
      </c>
      <c r="B19275" s="260" t="s">
        <v>2228</v>
      </c>
      <c r="C19275" s="261" t="s">
        <v>138</v>
      </c>
      <c r="D19275" s="74" t="str">
        <f t="shared" si="603"/>
        <v>jul/2020</v>
      </c>
      <c r="E19275" s="331">
        <v>44019</v>
      </c>
      <c r="F19275" s="282">
        <v>2456013</v>
      </c>
      <c r="G19275" s="282" t="s">
        <v>2229</v>
      </c>
      <c r="H19275" s="265" t="s">
        <v>5222</v>
      </c>
      <c r="I19275" s="265" t="s">
        <v>145</v>
      </c>
      <c r="J19275" s="266">
        <v>-15251.45</v>
      </c>
      <c r="K19275" s="83" t="str">
        <f>IFERROR(IFERROR(VLOOKUP(I19275,'DE-PARA'!B:D,3,0),VLOOKUP(I19275,'DE-PARA'!C:D,2,0)),"NÃO ENCONTRADO")</f>
        <v>Serviços</v>
      </c>
      <c r="L19275" s="50" t="str">
        <f>VLOOKUP(K19275,'Base -Receita-Despesa'!$B:$AS,1,FALSE)</f>
        <v>Serviços</v>
      </c>
    </row>
    <row r="19276" spans="1:12" x14ac:dyDescent="0.3">
      <c r="A19276" s="82" t="str">
        <f t="shared" si="602"/>
        <v>2020</v>
      </c>
      <c r="B19276" s="260" t="s">
        <v>2228</v>
      </c>
      <c r="C19276" s="261" t="s">
        <v>138</v>
      </c>
      <c r="D19276" s="74" t="str">
        <f t="shared" si="603"/>
        <v>jul/2020</v>
      </c>
      <c r="E19276" s="331">
        <v>44019</v>
      </c>
      <c r="F19276" s="282" t="s">
        <v>4619</v>
      </c>
      <c r="G19276" s="282" t="s">
        <v>2229</v>
      </c>
      <c r="H19276" s="265" t="s">
        <v>5185</v>
      </c>
      <c r="I19276" s="265" t="s">
        <v>2170</v>
      </c>
      <c r="J19276" s="266">
        <v>-78441.95</v>
      </c>
      <c r="K19276" s="83" t="str">
        <f>IFERROR(IFERROR(VLOOKUP(I19276,'DE-PARA'!B:D,3,0),VLOOKUP(I19276,'DE-PARA'!C:D,2,0)),"NÃO ENCONTRADO")</f>
        <v>Reembolso de Rateios(-)</v>
      </c>
      <c r="L19276" s="50" t="str">
        <f>VLOOKUP(K19276,'Base -Receita-Despesa'!$B:$AS,1,FALSE)</f>
        <v>Reembolso de Rateios(-)</v>
      </c>
    </row>
    <row r="19277" spans="1:12" x14ac:dyDescent="0.3">
      <c r="A19277" s="82" t="str">
        <f t="shared" si="602"/>
        <v>2020</v>
      </c>
      <c r="B19277" s="260" t="s">
        <v>2228</v>
      </c>
      <c r="C19277" s="261" t="s">
        <v>138</v>
      </c>
      <c r="D19277" s="74" t="str">
        <f t="shared" si="603"/>
        <v>jul/2020</v>
      </c>
      <c r="E19277" s="329">
        <v>44020</v>
      </c>
      <c r="F19277" s="282">
        <v>2116851621</v>
      </c>
      <c r="G19277" s="282" t="s">
        <v>2229</v>
      </c>
      <c r="H19277" s="265" t="s">
        <v>4529</v>
      </c>
      <c r="I19277" s="265" t="s">
        <v>155</v>
      </c>
      <c r="J19277" s="266">
        <v>-2935.8</v>
      </c>
      <c r="K19277" s="83" t="str">
        <f>IFERROR(IFERROR(VLOOKUP(I19277,'DE-PARA'!B:D,3,0),VLOOKUP(I19277,'DE-PARA'!C:D,2,0)),"NÃO ENCONTRADO")</f>
        <v>Concessionárias (água, luz e telefone)</v>
      </c>
      <c r="L19277" s="50" t="str">
        <f>VLOOKUP(K19277,'Base -Receita-Despesa'!$B:$AS,1,FALSE)</f>
        <v>Concessionárias (água, luz e telefone)</v>
      </c>
    </row>
    <row r="19278" spans="1:12" x14ac:dyDescent="0.3">
      <c r="A19278" s="82" t="str">
        <f t="shared" si="602"/>
        <v>2020</v>
      </c>
      <c r="B19278" s="260" t="s">
        <v>2228</v>
      </c>
      <c r="C19278" s="261" t="s">
        <v>138</v>
      </c>
      <c r="D19278" s="74" t="str">
        <f t="shared" si="603"/>
        <v>jul/2020</v>
      </c>
      <c r="E19278" s="329">
        <v>44021</v>
      </c>
      <c r="F19278" s="282" t="s">
        <v>4587</v>
      </c>
      <c r="G19278" s="282" t="s">
        <v>2229</v>
      </c>
      <c r="H19278" s="265" t="s">
        <v>1044</v>
      </c>
      <c r="I19278" s="265" t="s">
        <v>2214</v>
      </c>
      <c r="J19278" s="265">
        <v>-600</v>
      </c>
      <c r="K19278" s="83" t="str">
        <f>IFERROR(IFERROR(VLOOKUP(I19278,'DE-PARA'!B:D,3,0),VLOOKUP(I19278,'DE-PARA'!C:D,2,0)),"NÃO ENCONTRADO")</f>
        <v>Outras Saídas</v>
      </c>
      <c r="L19278" s="50" t="str">
        <f>VLOOKUP(K19278,'Base -Receita-Despesa'!$B:$AS,1,FALSE)</f>
        <v>Outras Saídas</v>
      </c>
    </row>
    <row r="19279" spans="1:12" x14ac:dyDescent="0.3">
      <c r="A19279" s="82" t="str">
        <f t="shared" si="602"/>
        <v>2020</v>
      </c>
      <c r="B19279" s="260" t="s">
        <v>2228</v>
      </c>
      <c r="C19279" s="261" t="s">
        <v>138</v>
      </c>
      <c r="D19279" s="74" t="str">
        <f t="shared" si="603"/>
        <v>jul/2020</v>
      </c>
      <c r="E19279" s="329">
        <v>44021</v>
      </c>
      <c r="F19279" s="282" t="s">
        <v>4587</v>
      </c>
      <c r="G19279" s="282" t="s">
        <v>2229</v>
      </c>
      <c r="H19279" s="265" t="s">
        <v>837</v>
      </c>
      <c r="I19279" s="265" t="s">
        <v>2214</v>
      </c>
      <c r="J19279" s="265">
        <v>-132.32</v>
      </c>
      <c r="K19279" s="83" t="str">
        <f>IFERROR(IFERROR(VLOOKUP(I19279,'DE-PARA'!B:D,3,0),VLOOKUP(I19279,'DE-PARA'!C:D,2,0)),"NÃO ENCONTRADO")</f>
        <v>Outras Saídas</v>
      </c>
      <c r="L19279" s="50" t="str">
        <f>VLOOKUP(K19279,'Base -Receita-Despesa'!$B:$AS,1,FALSE)</f>
        <v>Outras Saídas</v>
      </c>
    </row>
    <row r="19280" spans="1:12" x14ac:dyDescent="0.3">
      <c r="A19280" s="82" t="str">
        <f t="shared" si="602"/>
        <v>2020</v>
      </c>
      <c r="B19280" s="260" t="s">
        <v>2228</v>
      </c>
      <c r="C19280" s="261" t="s">
        <v>138</v>
      </c>
      <c r="D19280" s="74" t="str">
        <f t="shared" si="603"/>
        <v>jul/2020</v>
      </c>
      <c r="E19280" s="329">
        <v>44021</v>
      </c>
      <c r="F19280" s="282" t="s">
        <v>2326</v>
      </c>
      <c r="G19280" s="282" t="s">
        <v>2229</v>
      </c>
      <c r="H19280" s="265" t="s">
        <v>5605</v>
      </c>
      <c r="I19280" s="265" t="s">
        <v>2209</v>
      </c>
      <c r="J19280" s="265">
        <v>-173.62</v>
      </c>
      <c r="K19280" s="83" t="str">
        <f>IFERROR(IFERROR(VLOOKUP(I19280,'DE-PARA'!B:D,3,0),VLOOKUP(I19280,'DE-PARA'!C:D,2,0)),"NÃO ENCONTRADO")</f>
        <v>Despesas com Viagens</v>
      </c>
      <c r="L19280" s="50" t="str">
        <f>VLOOKUP(K19280,'Base -Receita-Despesa'!$B:$AS,1,FALSE)</f>
        <v>Despesas com Viagens</v>
      </c>
    </row>
    <row r="19281" spans="1:12" x14ac:dyDescent="0.3">
      <c r="A19281" s="82" t="str">
        <f t="shared" si="602"/>
        <v>2020</v>
      </c>
      <c r="B19281" s="260" t="s">
        <v>2228</v>
      </c>
      <c r="C19281" s="261" t="s">
        <v>138</v>
      </c>
      <c r="D19281" s="74" t="str">
        <f t="shared" si="603"/>
        <v>jul/2020</v>
      </c>
      <c r="E19281" s="329">
        <v>44021</v>
      </c>
      <c r="F19281" s="282">
        <v>4650</v>
      </c>
      <c r="G19281" s="282" t="s">
        <v>2229</v>
      </c>
      <c r="H19281" s="265" t="s">
        <v>5227</v>
      </c>
      <c r="I19281" s="265" t="s">
        <v>2181</v>
      </c>
      <c r="J19281" s="266">
        <v>-1680</v>
      </c>
      <c r="K19281" s="83" t="str">
        <f>IFERROR(IFERROR(VLOOKUP(I19281,'DE-PARA'!B:D,3,0),VLOOKUP(I19281,'DE-PARA'!C:D,2,0)),"NÃO ENCONTRADO")</f>
        <v>Materiais</v>
      </c>
      <c r="L19281" s="50" t="str">
        <f>VLOOKUP(K19281,'Base -Receita-Despesa'!$B:$AS,1,FALSE)</f>
        <v>Materiais</v>
      </c>
    </row>
    <row r="19282" spans="1:12" x14ac:dyDescent="0.3">
      <c r="A19282" s="82" t="str">
        <f t="shared" si="602"/>
        <v>2020</v>
      </c>
      <c r="B19282" s="260" t="s">
        <v>2228</v>
      </c>
      <c r="C19282" s="261" t="s">
        <v>138</v>
      </c>
      <c r="D19282" s="74" t="str">
        <f t="shared" si="603"/>
        <v>jul/2020</v>
      </c>
      <c r="E19282" s="329">
        <v>44021</v>
      </c>
      <c r="F19282" s="282">
        <v>2310</v>
      </c>
      <c r="G19282" s="282" t="s">
        <v>2229</v>
      </c>
      <c r="H19282" s="265" t="s">
        <v>5456</v>
      </c>
      <c r="I19282" s="265" t="s">
        <v>200</v>
      </c>
      <c r="J19282" s="266">
        <v>-17300</v>
      </c>
      <c r="K19282" s="83" t="str">
        <f>IFERROR(IFERROR(VLOOKUP(I19282,'DE-PARA'!B:D,3,0),VLOOKUP(I19282,'DE-PARA'!C:D,2,0)),"NÃO ENCONTRADO")</f>
        <v>Serviços</v>
      </c>
      <c r="L19282" s="50" t="str">
        <f>VLOOKUP(K19282,'Base -Receita-Despesa'!$B:$AS,1,FALSE)</f>
        <v>Serviços</v>
      </c>
    </row>
    <row r="19283" spans="1:12" x14ac:dyDescent="0.3">
      <c r="A19283" s="82" t="str">
        <f t="shared" si="602"/>
        <v>2020</v>
      </c>
      <c r="B19283" s="260" t="s">
        <v>2228</v>
      </c>
      <c r="C19283" s="261" t="s">
        <v>138</v>
      </c>
      <c r="D19283" s="74" t="str">
        <f t="shared" si="603"/>
        <v>jul/2020</v>
      </c>
      <c r="E19283" s="329">
        <v>44021</v>
      </c>
      <c r="F19283" s="282">
        <v>2320</v>
      </c>
      <c r="G19283" s="282" t="s">
        <v>2229</v>
      </c>
      <c r="H19283" s="265" t="s">
        <v>5456</v>
      </c>
      <c r="I19283" s="265" t="s">
        <v>200</v>
      </c>
      <c r="J19283" s="266">
        <v>-9942.5</v>
      </c>
      <c r="K19283" s="83" t="str">
        <f>IFERROR(IFERROR(VLOOKUP(I19283,'DE-PARA'!B:D,3,0),VLOOKUP(I19283,'DE-PARA'!C:D,2,0)),"NÃO ENCONTRADO")</f>
        <v>Serviços</v>
      </c>
      <c r="L19283" s="50" t="str">
        <f>VLOOKUP(K19283,'Base -Receita-Despesa'!$B:$AS,1,FALSE)</f>
        <v>Serviços</v>
      </c>
    </row>
    <row r="19284" spans="1:12" x14ac:dyDescent="0.3">
      <c r="A19284" s="82" t="str">
        <f t="shared" si="602"/>
        <v>2020</v>
      </c>
      <c r="B19284" s="260" t="s">
        <v>2228</v>
      </c>
      <c r="C19284" s="261" t="s">
        <v>138</v>
      </c>
      <c r="D19284" s="74" t="str">
        <f t="shared" si="603"/>
        <v>jul/2020</v>
      </c>
      <c r="E19284" s="329">
        <v>44021</v>
      </c>
      <c r="F19284" s="282">
        <v>75</v>
      </c>
      <c r="G19284" s="282" t="s">
        <v>2229</v>
      </c>
      <c r="H19284" s="265" t="s">
        <v>5115</v>
      </c>
      <c r="I19284" s="265" t="s">
        <v>118</v>
      </c>
      <c r="J19284" s="266">
        <v>-116221.61</v>
      </c>
      <c r="K19284" s="83" t="str">
        <f>IFERROR(IFERROR(VLOOKUP(I19284,'DE-PARA'!B:D,3,0),VLOOKUP(I19284,'DE-PARA'!C:D,2,0)),"NÃO ENCONTRADO")</f>
        <v>Serviços</v>
      </c>
      <c r="L19284" s="50" t="str">
        <f>VLOOKUP(K19284,'Base -Receita-Despesa'!$B:$AS,1,FALSE)</f>
        <v>Serviços</v>
      </c>
    </row>
    <row r="19285" spans="1:12" x14ac:dyDescent="0.3">
      <c r="A19285" s="82" t="str">
        <f t="shared" si="602"/>
        <v>2020</v>
      </c>
      <c r="B19285" s="260" t="s">
        <v>2228</v>
      </c>
      <c r="C19285" s="261" t="s">
        <v>138</v>
      </c>
      <c r="D19285" s="74" t="str">
        <f t="shared" si="603"/>
        <v>jul/2020</v>
      </c>
      <c r="E19285" s="329">
        <v>44021</v>
      </c>
      <c r="F19285" s="282">
        <v>69</v>
      </c>
      <c r="G19285" s="282" t="s">
        <v>2229</v>
      </c>
      <c r="H19285" s="265" t="s">
        <v>5115</v>
      </c>
      <c r="I19285" s="265" t="s">
        <v>118</v>
      </c>
      <c r="J19285" s="266">
        <v>-2694.71</v>
      </c>
      <c r="K19285" s="83" t="str">
        <f>IFERROR(IFERROR(VLOOKUP(I19285,'DE-PARA'!B:D,3,0),VLOOKUP(I19285,'DE-PARA'!C:D,2,0)),"NÃO ENCONTRADO")</f>
        <v>Serviços</v>
      </c>
      <c r="L19285" s="50" t="str">
        <f>VLOOKUP(K19285,'Base -Receita-Despesa'!$B:$AS,1,FALSE)</f>
        <v>Serviços</v>
      </c>
    </row>
    <row r="19286" spans="1:12" x14ac:dyDescent="0.3">
      <c r="A19286" s="82" t="str">
        <f t="shared" si="602"/>
        <v>2020</v>
      </c>
      <c r="B19286" s="260" t="s">
        <v>2228</v>
      </c>
      <c r="C19286" s="261" t="s">
        <v>138</v>
      </c>
      <c r="D19286" s="74" t="str">
        <f t="shared" si="603"/>
        <v>jul/2020</v>
      </c>
      <c r="E19286" s="329">
        <v>44021</v>
      </c>
      <c r="F19286" s="282">
        <v>443</v>
      </c>
      <c r="G19286" s="282" t="s">
        <v>2229</v>
      </c>
      <c r="H19286" s="265" t="s">
        <v>4736</v>
      </c>
      <c r="I19286" s="265" t="s">
        <v>188</v>
      </c>
      <c r="J19286" s="266">
        <v>-33751.879999999997</v>
      </c>
      <c r="K19286" s="83" t="str">
        <f>IFERROR(IFERROR(VLOOKUP(I19286,'DE-PARA'!B:D,3,0),VLOOKUP(I19286,'DE-PARA'!C:D,2,0)),"NÃO ENCONTRADO")</f>
        <v>Serviços</v>
      </c>
      <c r="L19286" s="50" t="str">
        <f>VLOOKUP(K19286,'Base -Receita-Despesa'!$B:$AS,1,FALSE)</f>
        <v>Serviços</v>
      </c>
    </row>
    <row r="19287" spans="1:12" x14ac:dyDescent="0.3">
      <c r="A19287" s="82" t="str">
        <f t="shared" si="602"/>
        <v>2020</v>
      </c>
      <c r="B19287" s="260" t="s">
        <v>2228</v>
      </c>
      <c r="C19287" s="261" t="s">
        <v>138</v>
      </c>
      <c r="D19287" s="74" t="str">
        <f t="shared" si="603"/>
        <v>jul/2020</v>
      </c>
      <c r="E19287" s="329">
        <v>44021</v>
      </c>
      <c r="F19287" s="282">
        <v>5461</v>
      </c>
      <c r="G19287" s="282" t="s">
        <v>2229</v>
      </c>
      <c r="H19287" s="265" t="s">
        <v>4736</v>
      </c>
      <c r="I19287" s="265" t="s">
        <v>188</v>
      </c>
      <c r="J19287" s="265">
        <v>-920</v>
      </c>
      <c r="K19287" s="83" t="str">
        <f>IFERROR(IFERROR(VLOOKUP(I19287,'DE-PARA'!B:D,3,0),VLOOKUP(I19287,'DE-PARA'!C:D,2,0)),"NÃO ENCONTRADO")</f>
        <v>Serviços</v>
      </c>
      <c r="L19287" s="50" t="str">
        <f>VLOOKUP(K19287,'Base -Receita-Despesa'!$B:$AS,1,FALSE)</f>
        <v>Serviços</v>
      </c>
    </row>
    <row r="19288" spans="1:12" x14ac:dyDescent="0.3">
      <c r="A19288" s="82" t="str">
        <f t="shared" si="602"/>
        <v>2020</v>
      </c>
      <c r="B19288" s="260" t="s">
        <v>2228</v>
      </c>
      <c r="C19288" s="261" t="s">
        <v>138</v>
      </c>
      <c r="D19288" s="74" t="str">
        <f t="shared" si="603"/>
        <v>jul/2020</v>
      </c>
      <c r="E19288" s="329">
        <v>44021</v>
      </c>
      <c r="F19288" s="282">
        <v>2929</v>
      </c>
      <c r="G19288" s="282" t="s">
        <v>2229</v>
      </c>
      <c r="H19288" s="265" t="s">
        <v>4736</v>
      </c>
      <c r="I19288" s="265" t="s">
        <v>188</v>
      </c>
      <c r="J19288" s="266">
        <v>-1897.82</v>
      </c>
      <c r="K19288" s="83" t="str">
        <f>IFERROR(IFERROR(VLOOKUP(I19288,'DE-PARA'!B:D,3,0),VLOOKUP(I19288,'DE-PARA'!C:D,2,0)),"NÃO ENCONTRADO")</f>
        <v>Serviços</v>
      </c>
      <c r="L19288" s="50" t="str">
        <f>VLOOKUP(K19288,'Base -Receita-Despesa'!$B:$AS,1,FALSE)</f>
        <v>Serviços</v>
      </c>
    </row>
    <row r="19289" spans="1:12" x14ac:dyDescent="0.3">
      <c r="A19289" s="82" t="str">
        <f t="shared" si="602"/>
        <v>2020</v>
      </c>
      <c r="B19289" s="260" t="s">
        <v>2228</v>
      </c>
      <c r="C19289" s="261" t="s">
        <v>138</v>
      </c>
      <c r="D19289" s="74" t="str">
        <f t="shared" si="603"/>
        <v>jul/2020</v>
      </c>
      <c r="E19289" s="329">
        <v>44021</v>
      </c>
      <c r="F19289" s="282">
        <v>9653</v>
      </c>
      <c r="G19289" s="282" t="s">
        <v>2229</v>
      </c>
      <c r="H19289" s="265" t="s">
        <v>4736</v>
      </c>
      <c r="I19289" s="265" t="s">
        <v>188</v>
      </c>
      <c r="J19289" s="265">
        <v>-72</v>
      </c>
      <c r="K19289" s="83" t="str">
        <f>IFERROR(IFERROR(VLOOKUP(I19289,'DE-PARA'!B:D,3,0),VLOOKUP(I19289,'DE-PARA'!C:D,2,0)),"NÃO ENCONTRADO")</f>
        <v>Serviços</v>
      </c>
      <c r="L19289" s="50" t="str">
        <f>VLOOKUP(K19289,'Base -Receita-Despesa'!$B:$AS,1,FALSE)</f>
        <v>Serviços</v>
      </c>
    </row>
    <row r="19290" spans="1:12" x14ac:dyDescent="0.3">
      <c r="A19290" s="82" t="str">
        <f t="shared" si="602"/>
        <v>2020</v>
      </c>
      <c r="B19290" s="260" t="s">
        <v>2228</v>
      </c>
      <c r="C19290" s="261" t="s">
        <v>138</v>
      </c>
      <c r="D19290" s="74" t="str">
        <f t="shared" si="603"/>
        <v>jul/2020</v>
      </c>
      <c r="E19290" s="329">
        <v>44021</v>
      </c>
      <c r="F19290" s="282">
        <v>135</v>
      </c>
      <c r="G19290" s="282" t="s">
        <v>2229</v>
      </c>
      <c r="H19290" s="265" t="s">
        <v>5154</v>
      </c>
      <c r="I19290" s="265" t="s">
        <v>145</v>
      </c>
      <c r="J19290" s="266">
        <v>-27466.5</v>
      </c>
      <c r="K19290" s="83" t="str">
        <f>IFERROR(IFERROR(VLOOKUP(I19290,'DE-PARA'!B:D,3,0),VLOOKUP(I19290,'DE-PARA'!C:D,2,0)),"NÃO ENCONTRADO")</f>
        <v>Serviços</v>
      </c>
      <c r="L19290" s="50" t="str">
        <f>VLOOKUP(K19290,'Base -Receita-Despesa'!$B:$AS,1,FALSE)</f>
        <v>Serviços</v>
      </c>
    </row>
    <row r="19291" spans="1:12" x14ac:dyDescent="0.3">
      <c r="A19291" s="82" t="str">
        <f t="shared" si="602"/>
        <v>2020</v>
      </c>
      <c r="B19291" s="260" t="s">
        <v>2228</v>
      </c>
      <c r="C19291" s="261" t="s">
        <v>138</v>
      </c>
      <c r="D19291" s="74" t="str">
        <f t="shared" si="603"/>
        <v>jul/2020</v>
      </c>
      <c r="E19291" s="329">
        <v>44021</v>
      </c>
      <c r="F19291" s="282" t="s">
        <v>1261</v>
      </c>
      <c r="G19291" s="282" t="s">
        <v>2229</v>
      </c>
      <c r="H19291" s="265" t="s">
        <v>879</v>
      </c>
      <c r="I19291" s="265" t="s">
        <v>135</v>
      </c>
      <c r="J19291" s="265">
        <v>-10</v>
      </c>
      <c r="K19291" s="83" t="str">
        <f>IFERROR(IFERROR(VLOOKUP(I19291,'DE-PARA'!B:D,3,0),VLOOKUP(I19291,'DE-PARA'!C:D,2,0)),"NÃO ENCONTRADO")</f>
        <v>Outras Saídas</v>
      </c>
      <c r="L19291" s="50" t="str">
        <f>VLOOKUP(K19291,'Base -Receita-Despesa'!$B:$AS,1,FALSE)</f>
        <v>Outras Saídas</v>
      </c>
    </row>
    <row r="19292" spans="1:12" x14ac:dyDescent="0.3">
      <c r="A19292" s="82" t="str">
        <f t="shared" si="602"/>
        <v>2020</v>
      </c>
      <c r="B19292" s="260" t="s">
        <v>2228</v>
      </c>
      <c r="C19292" s="261" t="s">
        <v>138</v>
      </c>
      <c r="D19292" s="74" t="str">
        <f t="shared" si="603"/>
        <v>jul/2020</v>
      </c>
      <c r="E19292" s="329">
        <v>44021</v>
      </c>
      <c r="F19292" s="282" t="s">
        <v>1261</v>
      </c>
      <c r="G19292" s="282" t="s">
        <v>2229</v>
      </c>
      <c r="H19292" s="265" t="s">
        <v>879</v>
      </c>
      <c r="I19292" s="265" t="s">
        <v>135</v>
      </c>
      <c r="J19292" s="265">
        <v>-10</v>
      </c>
      <c r="K19292" s="83" t="str">
        <f>IFERROR(IFERROR(VLOOKUP(I19292,'DE-PARA'!B:D,3,0),VLOOKUP(I19292,'DE-PARA'!C:D,2,0)),"NÃO ENCONTRADO")</f>
        <v>Outras Saídas</v>
      </c>
      <c r="L19292" s="50" t="str">
        <f>VLOOKUP(K19292,'Base -Receita-Despesa'!$B:$AS,1,FALSE)</f>
        <v>Outras Saídas</v>
      </c>
    </row>
    <row r="19293" spans="1:12" x14ac:dyDescent="0.3">
      <c r="A19293" s="82" t="str">
        <f t="shared" si="602"/>
        <v>2020</v>
      </c>
      <c r="B19293" s="260" t="s">
        <v>2228</v>
      </c>
      <c r="C19293" s="261" t="s">
        <v>138</v>
      </c>
      <c r="D19293" s="74" t="str">
        <f t="shared" si="603"/>
        <v>jul/2020</v>
      </c>
      <c r="E19293" s="329">
        <v>44021</v>
      </c>
      <c r="F19293" s="282" t="s">
        <v>1261</v>
      </c>
      <c r="G19293" s="282" t="s">
        <v>2229</v>
      </c>
      <c r="H19293" s="265" t="s">
        <v>879</v>
      </c>
      <c r="I19293" s="265" t="s">
        <v>135</v>
      </c>
      <c r="J19293" s="265">
        <v>-10</v>
      </c>
      <c r="K19293" s="83" t="str">
        <f>IFERROR(IFERROR(VLOOKUP(I19293,'DE-PARA'!B:D,3,0),VLOOKUP(I19293,'DE-PARA'!C:D,2,0)),"NÃO ENCONTRADO")</f>
        <v>Outras Saídas</v>
      </c>
      <c r="L19293" s="50" t="str">
        <f>VLOOKUP(K19293,'Base -Receita-Despesa'!$B:$AS,1,FALSE)</f>
        <v>Outras Saídas</v>
      </c>
    </row>
    <row r="19294" spans="1:12" x14ac:dyDescent="0.3">
      <c r="A19294" s="82" t="str">
        <f t="shared" si="602"/>
        <v>2020</v>
      </c>
      <c r="B19294" s="260" t="s">
        <v>2228</v>
      </c>
      <c r="C19294" s="261" t="s">
        <v>138</v>
      </c>
      <c r="D19294" s="74" t="str">
        <f t="shared" si="603"/>
        <v>jul/2020</v>
      </c>
      <c r="E19294" s="329">
        <v>44021</v>
      </c>
      <c r="F19294" s="282" t="s">
        <v>1261</v>
      </c>
      <c r="G19294" s="282" t="s">
        <v>2229</v>
      </c>
      <c r="H19294" s="265" t="s">
        <v>879</v>
      </c>
      <c r="I19294" s="265" t="s">
        <v>135</v>
      </c>
      <c r="J19294" s="265">
        <v>-10</v>
      </c>
      <c r="K19294" s="83" t="str">
        <f>IFERROR(IFERROR(VLOOKUP(I19294,'DE-PARA'!B:D,3,0),VLOOKUP(I19294,'DE-PARA'!C:D,2,0)),"NÃO ENCONTRADO")</f>
        <v>Outras Saídas</v>
      </c>
      <c r="L19294" s="50" t="str">
        <f>VLOOKUP(K19294,'Base -Receita-Despesa'!$B:$AS,1,FALSE)</f>
        <v>Outras Saídas</v>
      </c>
    </row>
    <row r="19295" spans="1:12" x14ac:dyDescent="0.3">
      <c r="A19295" s="82" t="str">
        <f t="shared" si="602"/>
        <v>2020</v>
      </c>
      <c r="B19295" s="260" t="s">
        <v>2228</v>
      </c>
      <c r="C19295" s="261" t="s">
        <v>138</v>
      </c>
      <c r="D19295" s="74" t="str">
        <f t="shared" si="603"/>
        <v>jul/2020</v>
      </c>
      <c r="E19295" s="329">
        <v>44021</v>
      </c>
      <c r="F19295" s="282" t="s">
        <v>1261</v>
      </c>
      <c r="G19295" s="282" t="s">
        <v>2229</v>
      </c>
      <c r="H19295" s="265" t="s">
        <v>879</v>
      </c>
      <c r="I19295" s="265" t="s">
        <v>135</v>
      </c>
      <c r="J19295" s="265">
        <v>-10</v>
      </c>
      <c r="K19295" s="83" t="str">
        <f>IFERROR(IFERROR(VLOOKUP(I19295,'DE-PARA'!B:D,3,0),VLOOKUP(I19295,'DE-PARA'!C:D,2,0)),"NÃO ENCONTRADO")</f>
        <v>Outras Saídas</v>
      </c>
      <c r="L19295" s="50" t="str">
        <f>VLOOKUP(K19295,'Base -Receita-Despesa'!$B:$AS,1,FALSE)</f>
        <v>Outras Saídas</v>
      </c>
    </row>
    <row r="19296" spans="1:12" x14ac:dyDescent="0.3">
      <c r="A19296" s="82" t="str">
        <f t="shared" si="602"/>
        <v>2020</v>
      </c>
      <c r="B19296" s="260" t="s">
        <v>2228</v>
      </c>
      <c r="C19296" s="261" t="s">
        <v>138</v>
      </c>
      <c r="D19296" s="74" t="str">
        <f t="shared" si="603"/>
        <v>jul/2020</v>
      </c>
      <c r="E19296" s="329">
        <v>44021</v>
      </c>
      <c r="F19296" s="282" t="s">
        <v>1261</v>
      </c>
      <c r="G19296" s="282" t="s">
        <v>2229</v>
      </c>
      <c r="H19296" s="265" t="s">
        <v>879</v>
      </c>
      <c r="I19296" s="265" t="s">
        <v>135</v>
      </c>
      <c r="J19296" s="265">
        <v>-10</v>
      </c>
      <c r="K19296" s="83" t="str">
        <f>IFERROR(IFERROR(VLOOKUP(I19296,'DE-PARA'!B:D,3,0),VLOOKUP(I19296,'DE-PARA'!C:D,2,0)),"NÃO ENCONTRADO")</f>
        <v>Outras Saídas</v>
      </c>
      <c r="L19296" s="50" t="str">
        <f>VLOOKUP(K19296,'Base -Receita-Despesa'!$B:$AS,1,FALSE)</f>
        <v>Outras Saídas</v>
      </c>
    </row>
    <row r="19297" spans="1:12" x14ac:dyDescent="0.3">
      <c r="A19297" s="82" t="str">
        <f t="shared" si="602"/>
        <v>2020</v>
      </c>
      <c r="B19297" s="260" t="s">
        <v>2228</v>
      </c>
      <c r="C19297" s="261" t="s">
        <v>138</v>
      </c>
      <c r="D19297" s="74" t="str">
        <f t="shared" si="603"/>
        <v>jul/2020</v>
      </c>
      <c r="E19297" s="329">
        <v>44021</v>
      </c>
      <c r="F19297" s="282" t="s">
        <v>1261</v>
      </c>
      <c r="G19297" s="282" t="s">
        <v>2229</v>
      </c>
      <c r="H19297" s="265" t="s">
        <v>262</v>
      </c>
      <c r="I19297" s="265" t="s">
        <v>135</v>
      </c>
      <c r="J19297" s="265">
        <v>-11.07</v>
      </c>
      <c r="K19297" s="83" t="str">
        <f>IFERROR(IFERROR(VLOOKUP(I19297,'DE-PARA'!B:D,3,0),VLOOKUP(I19297,'DE-PARA'!C:D,2,0)),"NÃO ENCONTRADO")</f>
        <v>Outras Saídas</v>
      </c>
      <c r="L19297" s="50" t="str">
        <f>VLOOKUP(K19297,'Base -Receita-Despesa'!$B:$AS,1,FALSE)</f>
        <v>Outras Saídas</v>
      </c>
    </row>
    <row r="19298" spans="1:12" x14ac:dyDescent="0.3">
      <c r="A19298" s="82" t="str">
        <f t="shared" si="602"/>
        <v>2020</v>
      </c>
      <c r="B19298" s="260" t="s">
        <v>2228</v>
      </c>
      <c r="C19298" s="261" t="s">
        <v>138</v>
      </c>
      <c r="D19298" s="74" t="str">
        <f t="shared" si="603"/>
        <v>jul/2020</v>
      </c>
      <c r="E19298" s="329">
        <v>44022</v>
      </c>
      <c r="F19298" s="282">
        <v>2919341</v>
      </c>
      <c r="G19298" s="282" t="s">
        <v>2229</v>
      </c>
      <c r="H19298" s="265" t="s">
        <v>2362</v>
      </c>
      <c r="I19298" s="265" t="s">
        <v>164</v>
      </c>
      <c r="J19298" s="266">
        <v>-1045</v>
      </c>
      <c r="K19298" s="83" t="str">
        <f>IFERROR(IFERROR(VLOOKUP(I19298,'DE-PARA'!B:D,3,0),VLOOKUP(I19298,'DE-PARA'!C:D,2,0)),"NÃO ENCONTRADO")</f>
        <v>Concessionárias (água, luz e telefone)</v>
      </c>
      <c r="L19298" s="50" t="str">
        <f>VLOOKUP(K19298,'Base -Receita-Despesa'!$B:$AS,1,FALSE)</f>
        <v>Concessionárias (água, luz e telefone)</v>
      </c>
    </row>
    <row r="19299" spans="1:12" x14ac:dyDescent="0.3">
      <c r="A19299" s="82" t="str">
        <f t="shared" si="602"/>
        <v>2020</v>
      </c>
      <c r="B19299" s="260" t="s">
        <v>2228</v>
      </c>
      <c r="C19299" s="261" t="s">
        <v>138</v>
      </c>
      <c r="D19299" s="74" t="str">
        <f t="shared" si="603"/>
        <v>jul/2020</v>
      </c>
      <c r="E19299" s="331">
        <v>44022</v>
      </c>
      <c r="F19299" s="282">
        <v>213</v>
      </c>
      <c r="G19299" s="282" t="s">
        <v>2229</v>
      </c>
      <c r="H19299" s="265" t="s">
        <v>5728</v>
      </c>
      <c r="I19299" s="265" t="s">
        <v>145</v>
      </c>
      <c r="J19299" s="266">
        <v>-11262</v>
      </c>
      <c r="K19299" s="83" t="str">
        <f>IFERROR(IFERROR(VLOOKUP(I19299,'DE-PARA'!B:D,3,0),VLOOKUP(I19299,'DE-PARA'!C:D,2,0)),"NÃO ENCONTRADO")</f>
        <v>Serviços</v>
      </c>
      <c r="L19299" s="50" t="str">
        <f>VLOOKUP(K19299,'Base -Receita-Despesa'!$B:$AS,1,FALSE)</f>
        <v>Serviços</v>
      </c>
    </row>
    <row r="19300" spans="1:12" x14ac:dyDescent="0.3">
      <c r="A19300" s="82" t="str">
        <f t="shared" si="602"/>
        <v>2020</v>
      </c>
      <c r="B19300" s="260" t="s">
        <v>2228</v>
      </c>
      <c r="C19300" s="261" t="s">
        <v>138</v>
      </c>
      <c r="D19300" s="74" t="str">
        <f t="shared" si="603"/>
        <v>jul/2020</v>
      </c>
      <c r="E19300" s="329">
        <v>44022</v>
      </c>
      <c r="F19300" s="282" t="s">
        <v>5127</v>
      </c>
      <c r="G19300" s="282" t="s">
        <v>2229</v>
      </c>
      <c r="H19300" s="265" t="s">
        <v>2251</v>
      </c>
      <c r="I19300" s="265" t="s">
        <v>126</v>
      </c>
      <c r="J19300" s="266">
        <v>500000</v>
      </c>
      <c r="K19300" s="83" t="str">
        <f>IFERROR(IFERROR(VLOOKUP(I19300,'DE-PARA'!B:D,3,0),VLOOKUP(I19300,'DE-PARA'!C:D,2,0)),"NÃO ENCONTRADO")</f>
        <v>TEV – Transferências Entre Contas (Entradas)</v>
      </c>
      <c r="L19300" s="50" t="str">
        <f>VLOOKUP(K19300,'Base -Receita-Despesa'!$B:$AS,1,FALSE)</f>
        <v>TEV – Transferências Entre Contas (Entradas)</v>
      </c>
    </row>
    <row r="19301" spans="1:12" x14ac:dyDescent="0.3">
      <c r="A19301" s="82" t="str">
        <f t="shared" si="602"/>
        <v>2020</v>
      </c>
      <c r="B19301" s="260" t="s">
        <v>2228</v>
      </c>
      <c r="C19301" s="261" t="s">
        <v>138</v>
      </c>
      <c r="D19301" s="74" t="str">
        <f t="shared" si="603"/>
        <v>jul/2020</v>
      </c>
      <c r="E19301" s="329">
        <v>44022</v>
      </c>
      <c r="F19301" s="282">
        <v>2242</v>
      </c>
      <c r="G19301" s="282" t="s">
        <v>2229</v>
      </c>
      <c r="H19301" s="265" t="s">
        <v>5133</v>
      </c>
      <c r="I19301" s="265" t="s">
        <v>145</v>
      </c>
      <c r="J19301" s="266">
        <v>-3500</v>
      </c>
      <c r="K19301" s="83" t="str">
        <f>IFERROR(IFERROR(VLOOKUP(I19301,'DE-PARA'!B:D,3,0),VLOOKUP(I19301,'DE-PARA'!C:D,2,0)),"NÃO ENCONTRADO")</f>
        <v>Serviços</v>
      </c>
      <c r="L19301" s="50" t="str">
        <f>VLOOKUP(K19301,'Base -Receita-Despesa'!$B:$AS,1,FALSE)</f>
        <v>Serviços</v>
      </c>
    </row>
    <row r="19302" spans="1:12" x14ac:dyDescent="0.3">
      <c r="A19302" s="82" t="str">
        <f t="shared" si="602"/>
        <v>2020</v>
      </c>
      <c r="B19302" s="260" t="s">
        <v>2228</v>
      </c>
      <c r="C19302" s="261" t="s">
        <v>138</v>
      </c>
      <c r="D19302" s="74" t="str">
        <f t="shared" si="603"/>
        <v>jul/2020</v>
      </c>
      <c r="E19302" s="331">
        <v>44022</v>
      </c>
      <c r="F19302" s="282" t="s">
        <v>2326</v>
      </c>
      <c r="G19302" s="282" t="s">
        <v>2229</v>
      </c>
      <c r="H19302" s="265" t="s">
        <v>5724</v>
      </c>
      <c r="I19302" s="265" t="s">
        <v>2209</v>
      </c>
      <c r="J19302" s="265">
        <v>-157.81</v>
      </c>
      <c r="K19302" s="83" t="str">
        <f>IFERROR(IFERROR(VLOOKUP(I19302,'DE-PARA'!B:D,3,0),VLOOKUP(I19302,'DE-PARA'!C:D,2,0)),"NÃO ENCONTRADO")</f>
        <v>Despesas com Viagens</v>
      </c>
      <c r="L19302" s="50" t="str">
        <f>VLOOKUP(K19302,'Base -Receita-Despesa'!$B:$AS,1,FALSE)</f>
        <v>Despesas com Viagens</v>
      </c>
    </row>
    <row r="19303" spans="1:12" x14ac:dyDescent="0.3">
      <c r="A19303" s="82" t="str">
        <f t="shared" si="602"/>
        <v>2020</v>
      </c>
      <c r="B19303" s="260" t="s">
        <v>2228</v>
      </c>
      <c r="C19303" s="261" t="s">
        <v>138</v>
      </c>
      <c r="D19303" s="74" t="str">
        <f t="shared" si="603"/>
        <v>jul/2020</v>
      </c>
      <c r="E19303" s="331">
        <v>44022</v>
      </c>
      <c r="F19303" s="282">
        <v>121788</v>
      </c>
      <c r="G19303" s="282" t="s">
        <v>2229</v>
      </c>
      <c r="H19303" s="265" t="s">
        <v>528</v>
      </c>
      <c r="I19303" s="265" t="s">
        <v>2182</v>
      </c>
      <c r="J19303" s="266">
        <v>-1950</v>
      </c>
      <c r="K19303" s="83" t="str">
        <f>IFERROR(IFERROR(VLOOKUP(I19303,'DE-PARA'!B:D,3,0),VLOOKUP(I19303,'DE-PARA'!C:D,2,0)),"NÃO ENCONTRADO")</f>
        <v>Materiais</v>
      </c>
      <c r="L19303" s="50" t="str">
        <f>VLOOKUP(K19303,'Base -Receita-Despesa'!$B:$AS,1,FALSE)</f>
        <v>Materiais</v>
      </c>
    </row>
    <row r="19304" spans="1:12" x14ac:dyDescent="0.3">
      <c r="A19304" s="82" t="str">
        <f t="shared" si="602"/>
        <v>2020</v>
      </c>
      <c r="B19304" s="260" t="s">
        <v>2228</v>
      </c>
      <c r="C19304" s="261" t="s">
        <v>138</v>
      </c>
      <c r="D19304" s="74" t="str">
        <f t="shared" si="603"/>
        <v>jul/2020</v>
      </c>
      <c r="E19304" s="331">
        <v>44022</v>
      </c>
      <c r="F19304" s="282" t="s">
        <v>1261</v>
      </c>
      <c r="G19304" s="282" t="s">
        <v>2229</v>
      </c>
      <c r="H19304" s="265" t="s">
        <v>879</v>
      </c>
      <c r="I19304" s="265" t="s">
        <v>135</v>
      </c>
      <c r="J19304" s="265">
        <v>-10</v>
      </c>
      <c r="K19304" s="83" t="str">
        <f>IFERROR(IFERROR(VLOOKUP(I19304,'DE-PARA'!B:D,3,0),VLOOKUP(I19304,'DE-PARA'!C:D,2,0)),"NÃO ENCONTRADO")</f>
        <v>Outras Saídas</v>
      </c>
      <c r="L19304" s="50" t="str">
        <f>VLOOKUP(K19304,'Base -Receita-Despesa'!$B:$AS,1,FALSE)</f>
        <v>Outras Saídas</v>
      </c>
    </row>
    <row r="19305" spans="1:12" x14ac:dyDescent="0.3">
      <c r="A19305" s="82" t="str">
        <f t="shared" si="602"/>
        <v>2020</v>
      </c>
      <c r="B19305" s="260" t="s">
        <v>2228</v>
      </c>
      <c r="C19305" s="261" t="s">
        <v>138</v>
      </c>
      <c r="D19305" s="74" t="str">
        <f t="shared" si="603"/>
        <v>jul/2020</v>
      </c>
      <c r="E19305" s="331">
        <v>44022</v>
      </c>
      <c r="F19305" s="282" t="s">
        <v>1261</v>
      </c>
      <c r="G19305" s="282" t="s">
        <v>2229</v>
      </c>
      <c r="H19305" s="265" t="s">
        <v>879</v>
      </c>
      <c r="I19305" s="265" t="s">
        <v>135</v>
      </c>
      <c r="J19305" s="265">
        <v>-10</v>
      </c>
      <c r="K19305" s="83" t="str">
        <f>IFERROR(IFERROR(VLOOKUP(I19305,'DE-PARA'!B:D,3,0),VLOOKUP(I19305,'DE-PARA'!C:D,2,0)),"NÃO ENCONTRADO")</f>
        <v>Outras Saídas</v>
      </c>
      <c r="L19305" s="50" t="str">
        <f>VLOOKUP(K19305,'Base -Receita-Despesa'!$B:$AS,1,FALSE)</f>
        <v>Outras Saídas</v>
      </c>
    </row>
    <row r="19306" spans="1:12" x14ac:dyDescent="0.3">
      <c r="A19306" s="82" t="str">
        <f t="shared" ref="A19306:A19369" si="604">IF(K19306="NÃO ENCONTRADO",0,RIGHT(D19306,4))</f>
        <v>2020</v>
      </c>
      <c r="B19306" s="260" t="s">
        <v>2228</v>
      </c>
      <c r="C19306" s="261" t="s">
        <v>138</v>
      </c>
      <c r="D19306" s="74" t="str">
        <f t="shared" si="603"/>
        <v>jul/2020</v>
      </c>
      <c r="E19306" s="331">
        <v>44022</v>
      </c>
      <c r="F19306" s="282" t="s">
        <v>1261</v>
      </c>
      <c r="G19306" s="282" t="s">
        <v>2229</v>
      </c>
      <c r="H19306" s="265" t="s">
        <v>879</v>
      </c>
      <c r="I19306" s="265" t="s">
        <v>135</v>
      </c>
      <c r="J19306" s="265">
        <v>-10</v>
      </c>
      <c r="K19306" s="83" t="str">
        <f>IFERROR(IFERROR(VLOOKUP(I19306,'DE-PARA'!B:D,3,0),VLOOKUP(I19306,'DE-PARA'!C:D,2,0)),"NÃO ENCONTRADO")</f>
        <v>Outras Saídas</v>
      </c>
      <c r="L19306" s="50" t="str">
        <f>VLOOKUP(K19306,'Base -Receita-Despesa'!$B:$AS,1,FALSE)</f>
        <v>Outras Saídas</v>
      </c>
    </row>
    <row r="19307" spans="1:12" x14ac:dyDescent="0.3">
      <c r="A19307" s="82" t="str">
        <f t="shared" si="604"/>
        <v>2020</v>
      </c>
      <c r="B19307" s="260" t="s">
        <v>2228</v>
      </c>
      <c r="C19307" s="261" t="s">
        <v>138</v>
      </c>
      <c r="D19307" s="74" t="str">
        <f t="shared" si="603"/>
        <v>jul/2020</v>
      </c>
      <c r="E19307" s="331">
        <v>44022</v>
      </c>
      <c r="F19307" s="282">
        <v>41442</v>
      </c>
      <c r="G19307" s="282" t="s">
        <v>2229</v>
      </c>
      <c r="H19307" s="265" t="s">
        <v>2231</v>
      </c>
      <c r="I19307" s="265" t="s">
        <v>2206</v>
      </c>
      <c r="J19307" s="265">
        <v>-996.59</v>
      </c>
      <c r="K19307" s="83" t="str">
        <f>IFERROR(IFERROR(VLOOKUP(I19307,'DE-PARA'!B:D,3,0),VLOOKUP(I19307,'DE-PARA'!C:D,2,0)),"NÃO ENCONTRADO")</f>
        <v>Serviços</v>
      </c>
      <c r="L19307" s="50" t="str">
        <f>VLOOKUP(K19307,'Base -Receita-Despesa'!$B:$AS,1,FALSE)</f>
        <v>Serviços</v>
      </c>
    </row>
    <row r="19308" spans="1:12" x14ac:dyDescent="0.3">
      <c r="A19308" s="82" t="str">
        <f t="shared" si="604"/>
        <v>2020</v>
      </c>
      <c r="B19308" s="260" t="s">
        <v>2228</v>
      </c>
      <c r="C19308" s="261" t="s">
        <v>138</v>
      </c>
      <c r="D19308" s="74" t="str">
        <f t="shared" si="603"/>
        <v>jul/2020</v>
      </c>
      <c r="E19308" s="331">
        <v>44022</v>
      </c>
      <c r="F19308" s="282">
        <v>41878</v>
      </c>
      <c r="G19308" s="282" t="s">
        <v>2229</v>
      </c>
      <c r="H19308" s="265" t="s">
        <v>2231</v>
      </c>
      <c r="I19308" s="265" t="s">
        <v>2206</v>
      </c>
      <c r="J19308" s="265">
        <v>-975.61</v>
      </c>
      <c r="K19308" s="83" t="str">
        <f>IFERROR(IFERROR(VLOOKUP(I19308,'DE-PARA'!B:D,3,0),VLOOKUP(I19308,'DE-PARA'!C:D,2,0)),"NÃO ENCONTRADO")</f>
        <v>Serviços</v>
      </c>
      <c r="L19308" s="50" t="str">
        <f>VLOOKUP(K19308,'Base -Receita-Despesa'!$B:$AS,1,FALSE)</f>
        <v>Serviços</v>
      </c>
    </row>
    <row r="19309" spans="1:12" x14ac:dyDescent="0.3">
      <c r="A19309" s="82" t="str">
        <f t="shared" si="604"/>
        <v>2020</v>
      </c>
      <c r="B19309" s="260" t="s">
        <v>2228</v>
      </c>
      <c r="C19309" s="261" t="s">
        <v>138</v>
      </c>
      <c r="D19309" s="74" t="str">
        <f t="shared" si="603"/>
        <v>jul/2020</v>
      </c>
      <c r="E19309" s="331">
        <v>44022</v>
      </c>
      <c r="F19309" s="282">
        <v>4535</v>
      </c>
      <c r="G19309" s="282" t="s">
        <v>2229</v>
      </c>
      <c r="H19309" s="265" t="s">
        <v>2231</v>
      </c>
      <c r="I19309" s="265" t="s">
        <v>2185</v>
      </c>
      <c r="J19309" s="265">
        <v>-859</v>
      </c>
      <c r="K19309" s="83" t="str">
        <f>IFERROR(IFERROR(VLOOKUP(I19309,'DE-PARA'!B:D,3,0),VLOOKUP(I19309,'DE-PARA'!C:D,2,0)),"NÃO ENCONTRADO")</f>
        <v>Materiais</v>
      </c>
      <c r="L19309" s="50" t="str">
        <f>VLOOKUP(K19309,'Base -Receita-Despesa'!$B:$AS,1,FALSE)</f>
        <v>Materiais</v>
      </c>
    </row>
    <row r="19310" spans="1:12" x14ac:dyDescent="0.3">
      <c r="A19310" s="82" t="str">
        <f t="shared" si="604"/>
        <v>2020</v>
      </c>
      <c r="B19310" s="260" t="s">
        <v>2240</v>
      </c>
      <c r="C19310" s="261" t="s">
        <v>138</v>
      </c>
      <c r="D19310" s="74" t="str">
        <f t="shared" si="603"/>
        <v>jul/2020</v>
      </c>
      <c r="E19310" s="331">
        <v>44022</v>
      </c>
      <c r="F19310" s="282" t="s">
        <v>161</v>
      </c>
      <c r="G19310" s="282" t="s">
        <v>2229</v>
      </c>
      <c r="H19310" s="265" t="s">
        <v>161</v>
      </c>
      <c r="I19310" s="265" t="s">
        <v>2168</v>
      </c>
      <c r="J19310" s="266">
        <v>1455482.77</v>
      </c>
      <c r="K19310" s="83" t="str">
        <f>IFERROR(IFERROR(VLOOKUP(I19310,'DE-PARA'!B:D,3,0),VLOOKUP(I19310,'DE-PARA'!C:D,2,0)),"NÃO ENCONTRADO")</f>
        <v>Repasses Contrato de Gestão</v>
      </c>
      <c r="L19310" s="50" t="str">
        <f>VLOOKUP(K19310,'Base -Receita-Despesa'!$B:$AS,1,FALSE)</f>
        <v>Repasses Contrato de Gestão</v>
      </c>
    </row>
    <row r="19311" spans="1:12" x14ac:dyDescent="0.3">
      <c r="A19311" s="82" t="str">
        <f t="shared" si="604"/>
        <v>2020</v>
      </c>
      <c r="B19311" s="260" t="s">
        <v>2240</v>
      </c>
      <c r="C19311" s="261" t="s">
        <v>138</v>
      </c>
      <c r="D19311" s="74" t="str">
        <f t="shared" si="603"/>
        <v>jul/2020</v>
      </c>
      <c r="E19311" s="331">
        <v>44022</v>
      </c>
      <c r="F19311" s="282" t="s">
        <v>161</v>
      </c>
      <c r="G19311" s="282" t="s">
        <v>2229</v>
      </c>
      <c r="H19311" s="265" t="s">
        <v>161</v>
      </c>
      <c r="I19311" s="265" t="s">
        <v>2168</v>
      </c>
      <c r="J19311" s="266">
        <v>51804.24</v>
      </c>
      <c r="K19311" s="83" t="str">
        <f>IFERROR(IFERROR(VLOOKUP(I19311,'DE-PARA'!B:D,3,0),VLOOKUP(I19311,'DE-PARA'!C:D,2,0)),"NÃO ENCONTRADO")</f>
        <v>Repasses Contrato de Gestão</v>
      </c>
      <c r="L19311" s="50" t="str">
        <f>VLOOKUP(K19311,'Base -Receita-Despesa'!$B:$AS,1,FALSE)</f>
        <v>Repasses Contrato de Gestão</v>
      </c>
    </row>
    <row r="19312" spans="1:12" x14ac:dyDescent="0.3">
      <c r="A19312" s="82" t="str">
        <f t="shared" si="604"/>
        <v>2020</v>
      </c>
      <c r="B19312" s="260" t="s">
        <v>2240</v>
      </c>
      <c r="C19312" s="261" t="s">
        <v>138</v>
      </c>
      <c r="D19312" s="74" t="str">
        <f t="shared" si="603"/>
        <v>jul/2020</v>
      </c>
      <c r="E19312" s="329">
        <v>44022</v>
      </c>
      <c r="F19312" s="282" t="s">
        <v>5127</v>
      </c>
      <c r="G19312" s="282" t="s">
        <v>2229</v>
      </c>
      <c r="H19312" s="265" t="s">
        <v>2251</v>
      </c>
      <c r="I19312" s="265" t="s">
        <v>126</v>
      </c>
      <c r="J19312" s="266">
        <v>-500000</v>
      </c>
      <c r="K19312" s="83" t="str">
        <f>IFERROR(IFERROR(VLOOKUP(I19312,'DE-PARA'!B:D,3,0),VLOOKUP(I19312,'DE-PARA'!C:D,2,0)),"NÃO ENCONTRADO")</f>
        <v>TEV – Transferências Entre Contas (Entradas)</v>
      </c>
      <c r="L19312" s="50" t="str">
        <f>VLOOKUP(K19312,'Base -Receita-Despesa'!$B:$AS,1,FALSE)</f>
        <v>TEV – Transferências Entre Contas (Entradas)</v>
      </c>
    </row>
    <row r="19313" spans="1:12" x14ac:dyDescent="0.3">
      <c r="A19313" s="82" t="str">
        <f t="shared" si="604"/>
        <v>2020</v>
      </c>
      <c r="B19313" s="260" t="s">
        <v>2240</v>
      </c>
      <c r="C19313" s="261" t="s">
        <v>138</v>
      </c>
      <c r="D19313" s="74" t="str">
        <f t="shared" si="603"/>
        <v>jul/2020</v>
      </c>
      <c r="E19313" s="329">
        <v>44022</v>
      </c>
      <c r="F19313" s="282" t="s">
        <v>5729</v>
      </c>
      <c r="G19313" s="282" t="s">
        <v>2229</v>
      </c>
      <c r="H19313" s="265" t="s">
        <v>5729</v>
      </c>
      <c r="I19313" s="265" t="s">
        <v>846</v>
      </c>
      <c r="J19313" s="266">
        <v>-2150</v>
      </c>
      <c r="K19313" s="83" t="str">
        <f>IFERROR(IFERROR(VLOOKUP(I19313,'DE-PARA'!B:D,3,0),VLOOKUP(I19313,'DE-PARA'!C:D,2,0)),"NÃO ENCONTRADO")</f>
        <v>Pessoal</v>
      </c>
      <c r="L19313" s="50" t="str">
        <f>VLOOKUP(K19313,'Base -Receita-Despesa'!$B:$AS,1,FALSE)</f>
        <v>Pessoal</v>
      </c>
    </row>
    <row r="19314" spans="1:12" x14ac:dyDescent="0.3">
      <c r="A19314" s="82" t="str">
        <f t="shared" si="604"/>
        <v>2020</v>
      </c>
      <c r="B19314" s="260" t="s">
        <v>2240</v>
      </c>
      <c r="C19314" s="261" t="s">
        <v>138</v>
      </c>
      <c r="D19314" s="74" t="str">
        <f t="shared" si="603"/>
        <v>jul/2020</v>
      </c>
      <c r="E19314" s="329">
        <v>44022</v>
      </c>
      <c r="F19314" s="282" t="s">
        <v>5729</v>
      </c>
      <c r="G19314" s="282" t="s">
        <v>2229</v>
      </c>
      <c r="H19314" s="265" t="s">
        <v>5729</v>
      </c>
      <c r="I19314" s="265" t="s">
        <v>846</v>
      </c>
      <c r="J19314" s="265">
        <v>-6</v>
      </c>
      <c r="K19314" s="83" t="str">
        <f>IFERROR(IFERROR(VLOOKUP(I19314,'DE-PARA'!B:D,3,0),VLOOKUP(I19314,'DE-PARA'!C:D,2,0)),"NÃO ENCONTRADO")</f>
        <v>Pessoal</v>
      </c>
      <c r="L19314" s="50" t="str">
        <f>VLOOKUP(K19314,'Base -Receita-Despesa'!$B:$AS,1,FALSE)</f>
        <v>Pessoal</v>
      </c>
    </row>
    <row r="19315" spans="1:12" x14ac:dyDescent="0.3">
      <c r="A19315" s="82" t="str">
        <f t="shared" si="604"/>
        <v>2020</v>
      </c>
      <c r="B19315" s="260" t="s">
        <v>2228</v>
      </c>
      <c r="C19315" s="261" t="s">
        <v>138</v>
      </c>
      <c r="D19315" s="74" t="str">
        <f t="shared" si="603"/>
        <v>jul/2020</v>
      </c>
      <c r="E19315" s="329">
        <v>44025</v>
      </c>
      <c r="F19315" s="282">
        <v>41442</v>
      </c>
      <c r="G19315" s="282" t="s">
        <v>2229</v>
      </c>
      <c r="H19315" s="265" t="s">
        <v>2231</v>
      </c>
      <c r="I19315" s="265" t="s">
        <v>2206</v>
      </c>
      <c r="J19315" s="265">
        <v>996.59</v>
      </c>
      <c r="K19315" s="83" t="str">
        <f>IFERROR(IFERROR(VLOOKUP(I19315,'DE-PARA'!B:D,3,0),VLOOKUP(I19315,'DE-PARA'!C:D,2,0)),"NÃO ENCONTRADO")</f>
        <v>Serviços</v>
      </c>
      <c r="L19315" s="50" t="str">
        <f>VLOOKUP(K19315,'Base -Receita-Despesa'!$B:$AS,1,FALSE)</f>
        <v>Serviços</v>
      </c>
    </row>
    <row r="19316" spans="1:12" x14ac:dyDescent="0.3">
      <c r="A19316" s="82" t="str">
        <f t="shared" si="604"/>
        <v>2020</v>
      </c>
      <c r="B19316" s="260" t="s">
        <v>2228</v>
      </c>
      <c r="C19316" s="261" t="s">
        <v>138</v>
      </c>
      <c r="D19316" s="74" t="str">
        <f t="shared" si="603"/>
        <v>jul/2020</v>
      </c>
      <c r="E19316" s="329">
        <v>44025</v>
      </c>
      <c r="F19316" s="282">
        <v>41878</v>
      </c>
      <c r="G19316" s="282" t="s">
        <v>2229</v>
      </c>
      <c r="H19316" s="265" t="s">
        <v>2231</v>
      </c>
      <c r="I19316" s="265" t="s">
        <v>2206</v>
      </c>
      <c r="J19316" s="265">
        <v>975.61</v>
      </c>
      <c r="K19316" s="83" t="str">
        <f>IFERROR(IFERROR(VLOOKUP(I19316,'DE-PARA'!B:D,3,0),VLOOKUP(I19316,'DE-PARA'!C:D,2,0)),"NÃO ENCONTRADO")</f>
        <v>Serviços</v>
      </c>
      <c r="L19316" s="50" t="str">
        <f>VLOOKUP(K19316,'Base -Receita-Despesa'!$B:$AS,1,FALSE)</f>
        <v>Serviços</v>
      </c>
    </row>
    <row r="19317" spans="1:12" x14ac:dyDescent="0.3">
      <c r="A19317" s="82" t="str">
        <f t="shared" si="604"/>
        <v>2020</v>
      </c>
      <c r="B19317" s="260" t="s">
        <v>2228</v>
      </c>
      <c r="C19317" s="261" t="s">
        <v>138</v>
      </c>
      <c r="D19317" s="74" t="str">
        <f t="shared" si="603"/>
        <v>jul/2020</v>
      </c>
      <c r="E19317" s="329">
        <v>44025</v>
      </c>
      <c r="F19317" s="282" t="s">
        <v>5127</v>
      </c>
      <c r="G19317" s="282" t="s">
        <v>2229</v>
      </c>
      <c r="H19317" s="265" t="s">
        <v>2251</v>
      </c>
      <c r="I19317" s="265" t="s">
        <v>126</v>
      </c>
      <c r="J19317" s="266">
        <v>500000</v>
      </c>
      <c r="K19317" s="83" t="str">
        <f>IFERROR(IFERROR(VLOOKUP(I19317,'DE-PARA'!B:D,3,0),VLOOKUP(I19317,'DE-PARA'!C:D,2,0)),"NÃO ENCONTRADO")</f>
        <v>TEV – Transferências Entre Contas (Entradas)</v>
      </c>
      <c r="L19317" s="50" t="str">
        <f>VLOOKUP(K19317,'Base -Receita-Despesa'!$B:$AS,1,FALSE)</f>
        <v>TEV – Transferências Entre Contas (Entradas)</v>
      </c>
    </row>
    <row r="19318" spans="1:12" x14ac:dyDescent="0.3">
      <c r="A19318" s="82" t="str">
        <f t="shared" si="604"/>
        <v>2020</v>
      </c>
      <c r="B19318" s="260" t="s">
        <v>2240</v>
      </c>
      <c r="C19318" s="261" t="s">
        <v>138</v>
      </c>
      <c r="D19318" s="74" t="str">
        <f t="shared" si="603"/>
        <v>jul/2020</v>
      </c>
      <c r="E19318" s="329">
        <v>44025</v>
      </c>
      <c r="F19318" s="282" t="s">
        <v>5127</v>
      </c>
      <c r="G19318" s="282" t="s">
        <v>2229</v>
      </c>
      <c r="H19318" s="265" t="s">
        <v>2251</v>
      </c>
      <c r="I19318" s="265" t="s">
        <v>126</v>
      </c>
      <c r="J19318" s="266">
        <v>-500000</v>
      </c>
      <c r="K19318" s="83" t="str">
        <f>IFERROR(IFERROR(VLOOKUP(I19318,'DE-PARA'!B:D,3,0),VLOOKUP(I19318,'DE-PARA'!C:D,2,0)),"NÃO ENCONTRADO")</f>
        <v>TEV – Transferências Entre Contas (Entradas)</v>
      </c>
      <c r="L19318" s="50" t="str">
        <f>VLOOKUP(K19318,'Base -Receita-Despesa'!$B:$AS,1,FALSE)</f>
        <v>TEV – Transferências Entre Contas (Entradas)</v>
      </c>
    </row>
    <row r="19319" spans="1:12" x14ac:dyDescent="0.3">
      <c r="A19319" s="82" t="str">
        <f t="shared" si="604"/>
        <v>2020</v>
      </c>
      <c r="B19319" s="260" t="s">
        <v>2228</v>
      </c>
      <c r="C19319" s="261" t="s">
        <v>138</v>
      </c>
      <c r="D19319" s="74" t="str">
        <f t="shared" si="603"/>
        <v>jul/2020</v>
      </c>
      <c r="E19319" s="329">
        <v>44025</v>
      </c>
      <c r="F19319" s="282">
        <v>41442</v>
      </c>
      <c r="G19319" s="282" t="s">
        <v>2229</v>
      </c>
      <c r="H19319" s="265" t="s">
        <v>2231</v>
      </c>
      <c r="I19319" s="265" t="s">
        <v>2206</v>
      </c>
      <c r="J19319" s="265">
        <v>-996.59</v>
      </c>
      <c r="K19319" s="83" t="str">
        <f>IFERROR(IFERROR(VLOOKUP(I19319,'DE-PARA'!B:D,3,0),VLOOKUP(I19319,'DE-PARA'!C:D,2,0)),"NÃO ENCONTRADO")</f>
        <v>Serviços</v>
      </c>
      <c r="L19319" s="50" t="str">
        <f>VLOOKUP(K19319,'Base -Receita-Despesa'!$B:$AS,1,FALSE)</f>
        <v>Serviços</v>
      </c>
    </row>
    <row r="19320" spans="1:12" x14ac:dyDescent="0.3">
      <c r="A19320" s="82" t="str">
        <f t="shared" si="604"/>
        <v>2020</v>
      </c>
      <c r="B19320" s="260" t="s">
        <v>2228</v>
      </c>
      <c r="C19320" s="261" t="s">
        <v>138</v>
      </c>
      <c r="D19320" s="74" t="str">
        <f t="shared" si="603"/>
        <v>jul/2020</v>
      </c>
      <c r="E19320" s="329">
        <v>44025</v>
      </c>
      <c r="F19320" s="282">
        <v>41878</v>
      </c>
      <c r="G19320" s="282" t="s">
        <v>2229</v>
      </c>
      <c r="H19320" s="265" t="s">
        <v>2231</v>
      </c>
      <c r="I19320" s="265" t="s">
        <v>2206</v>
      </c>
      <c r="J19320" s="265">
        <v>-975.61</v>
      </c>
      <c r="K19320" s="83" t="str">
        <f>IFERROR(IFERROR(VLOOKUP(I19320,'DE-PARA'!B:D,3,0),VLOOKUP(I19320,'DE-PARA'!C:D,2,0)),"NÃO ENCONTRADO")</f>
        <v>Serviços</v>
      </c>
      <c r="L19320" s="50" t="str">
        <f>VLOOKUP(K19320,'Base -Receita-Despesa'!$B:$AS,1,FALSE)</f>
        <v>Serviços</v>
      </c>
    </row>
    <row r="19321" spans="1:12" x14ac:dyDescent="0.3">
      <c r="A19321" s="82" t="str">
        <f t="shared" si="604"/>
        <v>2020</v>
      </c>
      <c r="B19321" s="260" t="s">
        <v>2228</v>
      </c>
      <c r="C19321" s="261" t="s">
        <v>138</v>
      </c>
      <c r="D19321" s="74" t="str">
        <f t="shared" si="603"/>
        <v>jul/2020</v>
      </c>
      <c r="E19321" s="329">
        <v>44025</v>
      </c>
      <c r="F19321" s="282" t="s">
        <v>1261</v>
      </c>
      <c r="G19321" s="282" t="s">
        <v>2229</v>
      </c>
      <c r="H19321" s="265" t="s">
        <v>879</v>
      </c>
      <c r="I19321" s="265" t="s">
        <v>135</v>
      </c>
      <c r="J19321" s="265">
        <v>-10</v>
      </c>
      <c r="K19321" s="83" t="str">
        <f>IFERROR(IFERROR(VLOOKUP(I19321,'DE-PARA'!B:D,3,0),VLOOKUP(I19321,'DE-PARA'!C:D,2,0)),"NÃO ENCONTRADO")</f>
        <v>Outras Saídas</v>
      </c>
      <c r="L19321" s="50" t="str">
        <f>VLOOKUP(K19321,'Base -Receita-Despesa'!$B:$AS,1,FALSE)</f>
        <v>Outras Saídas</v>
      </c>
    </row>
    <row r="19322" spans="1:12" x14ac:dyDescent="0.3">
      <c r="A19322" s="82" t="str">
        <f t="shared" si="604"/>
        <v>2020</v>
      </c>
      <c r="B19322" s="260" t="s">
        <v>2228</v>
      </c>
      <c r="C19322" s="261" t="s">
        <v>138</v>
      </c>
      <c r="D19322" s="74" t="str">
        <f t="shared" si="603"/>
        <v>jul/2020</v>
      </c>
      <c r="E19322" s="329">
        <v>44026</v>
      </c>
      <c r="F19322" s="282" t="s">
        <v>254</v>
      </c>
      <c r="G19322" s="282" t="s">
        <v>2229</v>
      </c>
      <c r="H19322" s="265" t="s">
        <v>5730</v>
      </c>
      <c r="I19322" s="265" t="s">
        <v>130</v>
      </c>
      <c r="J19322" s="265">
        <v>-62.55</v>
      </c>
      <c r="K19322" s="83" t="str">
        <f>IFERROR(IFERROR(VLOOKUP(I19322,'DE-PARA'!B:D,3,0),VLOOKUP(I19322,'DE-PARA'!C:D,2,0)),"NÃO ENCONTRADO")</f>
        <v>Rescisões Trabalhistas</v>
      </c>
      <c r="L19322" s="50" t="str">
        <f>VLOOKUP(K19322,'Base -Receita-Despesa'!$B:$AS,1,FALSE)</f>
        <v>Rescisões Trabalhistas</v>
      </c>
    </row>
    <row r="19323" spans="1:12" x14ac:dyDescent="0.3">
      <c r="A19323" s="82" t="str">
        <f t="shared" si="604"/>
        <v>2020</v>
      </c>
      <c r="B19323" s="260" t="s">
        <v>2228</v>
      </c>
      <c r="C19323" s="261" t="s">
        <v>138</v>
      </c>
      <c r="D19323" s="74" t="str">
        <f t="shared" si="603"/>
        <v>jul/2020</v>
      </c>
      <c r="E19323" s="329">
        <v>44026</v>
      </c>
      <c r="F19323" s="282">
        <v>214</v>
      </c>
      <c r="G19323" s="282" t="s">
        <v>2229</v>
      </c>
      <c r="H19323" s="265" t="s">
        <v>5728</v>
      </c>
      <c r="I19323" s="265" t="s">
        <v>2210</v>
      </c>
      <c r="J19323" s="266">
        <v>-5631</v>
      </c>
      <c r="K19323" s="83" t="str">
        <f>IFERROR(IFERROR(VLOOKUP(I19323,'DE-PARA'!B:D,3,0),VLOOKUP(I19323,'DE-PARA'!C:D,2,0)),"NÃO ENCONTRADO")</f>
        <v>Serviços</v>
      </c>
      <c r="L19323" s="50" t="str">
        <f>VLOOKUP(K19323,'Base -Receita-Despesa'!$B:$AS,1,FALSE)</f>
        <v>Serviços</v>
      </c>
    </row>
    <row r="19324" spans="1:12" x14ac:dyDescent="0.3">
      <c r="A19324" s="82" t="str">
        <f t="shared" si="604"/>
        <v>2020</v>
      </c>
      <c r="B19324" s="260" t="s">
        <v>2228</v>
      </c>
      <c r="C19324" s="261" t="s">
        <v>138</v>
      </c>
      <c r="D19324" s="74" t="str">
        <f t="shared" si="603"/>
        <v>jul/2020</v>
      </c>
      <c r="E19324" s="329">
        <v>44027</v>
      </c>
      <c r="F19324" s="282">
        <v>37717</v>
      </c>
      <c r="G19324" s="282" t="s">
        <v>2229</v>
      </c>
      <c r="H19324" s="265" t="s">
        <v>2586</v>
      </c>
      <c r="I19324" s="265" t="s">
        <v>540</v>
      </c>
      <c r="J19324" s="265">
        <v>-155.31</v>
      </c>
      <c r="K19324" s="83" t="str">
        <f>IFERROR(IFERROR(VLOOKUP(I19324,'DE-PARA'!B:D,3,0),VLOOKUP(I19324,'DE-PARA'!C:D,2,0)),"NÃO ENCONTRADO")</f>
        <v>Tributos, Taxas e Contribuições</v>
      </c>
      <c r="L19324" s="50" t="str">
        <f>VLOOKUP(K19324,'Base -Receita-Despesa'!$B:$AS,1,FALSE)</f>
        <v>Tributos, Taxas e Contribuições</v>
      </c>
    </row>
    <row r="19325" spans="1:12" x14ac:dyDescent="0.3">
      <c r="A19325" s="82" t="str">
        <f t="shared" si="604"/>
        <v>2020</v>
      </c>
      <c r="B19325" s="260" t="s">
        <v>2228</v>
      </c>
      <c r="C19325" s="261" t="s">
        <v>138</v>
      </c>
      <c r="D19325" s="74" t="str">
        <f t="shared" si="603"/>
        <v>jul/2020</v>
      </c>
      <c r="E19325" s="329">
        <v>44027</v>
      </c>
      <c r="F19325" s="282">
        <v>1207567</v>
      </c>
      <c r="G19325" s="282" t="s">
        <v>2238</v>
      </c>
      <c r="H19325" s="265" t="s">
        <v>5731</v>
      </c>
      <c r="I19325" s="265" t="s">
        <v>2182</v>
      </c>
      <c r="J19325" s="266">
        <v>-2646.52</v>
      </c>
      <c r="K19325" s="83" t="str">
        <f>IFERROR(IFERROR(VLOOKUP(I19325,'DE-PARA'!B:D,3,0),VLOOKUP(I19325,'DE-PARA'!C:D,2,0)),"NÃO ENCONTRADO")</f>
        <v>Materiais</v>
      </c>
      <c r="L19325" s="50" t="str">
        <f>VLOOKUP(K19325,'Base -Receita-Despesa'!$B:$AS,1,FALSE)</f>
        <v>Materiais</v>
      </c>
    </row>
    <row r="19326" spans="1:12" x14ac:dyDescent="0.3">
      <c r="A19326" s="82" t="str">
        <f t="shared" si="604"/>
        <v>2020</v>
      </c>
      <c r="B19326" s="260" t="s">
        <v>2228</v>
      </c>
      <c r="C19326" s="261" t="s">
        <v>138</v>
      </c>
      <c r="D19326" s="74" t="str">
        <f t="shared" si="603"/>
        <v>jul/2020</v>
      </c>
      <c r="E19326" s="329">
        <v>44027</v>
      </c>
      <c r="F19326" s="282" t="s">
        <v>2326</v>
      </c>
      <c r="G19326" s="282" t="s">
        <v>2229</v>
      </c>
      <c r="H19326" s="265" t="s">
        <v>5732</v>
      </c>
      <c r="I19326" s="265" t="s">
        <v>2209</v>
      </c>
      <c r="J19326" s="265">
        <v>-133.62</v>
      </c>
      <c r="K19326" s="83" t="str">
        <f>IFERROR(IFERROR(VLOOKUP(I19326,'DE-PARA'!B:D,3,0),VLOOKUP(I19326,'DE-PARA'!C:D,2,0)),"NÃO ENCONTRADO")</f>
        <v>Despesas com Viagens</v>
      </c>
      <c r="L19326" s="50" t="str">
        <f>VLOOKUP(K19326,'Base -Receita-Despesa'!$B:$AS,1,FALSE)</f>
        <v>Despesas com Viagens</v>
      </c>
    </row>
    <row r="19327" spans="1:12" x14ac:dyDescent="0.3">
      <c r="A19327" s="82" t="str">
        <f t="shared" si="604"/>
        <v>2020</v>
      </c>
      <c r="B19327" s="260" t="s">
        <v>2228</v>
      </c>
      <c r="C19327" s="261" t="s">
        <v>138</v>
      </c>
      <c r="D19327" s="74" t="str">
        <f t="shared" si="603"/>
        <v>jul/2020</v>
      </c>
      <c r="E19327" s="329">
        <v>44027</v>
      </c>
      <c r="F19327" s="282">
        <v>19952</v>
      </c>
      <c r="G19327" s="282" t="s">
        <v>2229</v>
      </c>
      <c r="H19327" s="265" t="s">
        <v>5152</v>
      </c>
      <c r="I19327" s="265" t="s">
        <v>618</v>
      </c>
      <c r="J19327" s="266">
        <v>-22304.46</v>
      </c>
      <c r="K19327" s="83" t="str">
        <f>IFERROR(IFERROR(VLOOKUP(I19327,'DE-PARA'!B:D,3,0),VLOOKUP(I19327,'DE-PARA'!C:D,2,0)),"NÃO ENCONTRADO")</f>
        <v>Serviços</v>
      </c>
      <c r="L19327" s="50" t="str">
        <f>VLOOKUP(K19327,'Base -Receita-Despesa'!$B:$AS,1,FALSE)</f>
        <v>Serviços</v>
      </c>
    </row>
    <row r="19328" spans="1:12" x14ac:dyDescent="0.3">
      <c r="A19328" s="82" t="str">
        <f t="shared" si="604"/>
        <v>2020</v>
      </c>
      <c r="B19328" s="260" t="s">
        <v>2228</v>
      </c>
      <c r="C19328" s="261" t="s">
        <v>138</v>
      </c>
      <c r="D19328" s="74" t="str">
        <f t="shared" si="603"/>
        <v>jul/2020</v>
      </c>
      <c r="E19328" s="329">
        <v>44027</v>
      </c>
      <c r="F19328" s="282">
        <v>47322</v>
      </c>
      <c r="G19328" s="282" t="s">
        <v>2229</v>
      </c>
      <c r="H19328" s="265" t="s">
        <v>5308</v>
      </c>
      <c r="I19328" s="265" t="s">
        <v>215</v>
      </c>
      <c r="J19328" s="265">
        <v>-90</v>
      </c>
      <c r="K19328" s="83" t="str">
        <f>IFERROR(IFERROR(VLOOKUP(I19328,'DE-PARA'!B:D,3,0),VLOOKUP(I19328,'DE-PARA'!C:D,2,0)),"NÃO ENCONTRADO")</f>
        <v>Serviços</v>
      </c>
      <c r="L19328" s="50" t="str">
        <f>VLOOKUP(K19328,'Base -Receita-Despesa'!$B:$AS,1,FALSE)</f>
        <v>Serviços</v>
      </c>
    </row>
    <row r="19329" spans="1:12" x14ac:dyDescent="0.3">
      <c r="A19329" s="82" t="str">
        <f t="shared" si="604"/>
        <v>2020</v>
      </c>
      <c r="B19329" s="260" t="s">
        <v>2228</v>
      </c>
      <c r="C19329" s="261" t="s">
        <v>138</v>
      </c>
      <c r="D19329" s="74" t="str">
        <f t="shared" si="603"/>
        <v>jul/2020</v>
      </c>
      <c r="E19329" s="329">
        <v>44027</v>
      </c>
      <c r="F19329" s="282" t="s">
        <v>5733</v>
      </c>
      <c r="G19329" s="282" t="s">
        <v>2229</v>
      </c>
      <c r="H19329" s="265" t="s">
        <v>5728</v>
      </c>
      <c r="I19329" s="280" t="s">
        <v>145</v>
      </c>
      <c r="J19329" s="265">
        <v>-363.1</v>
      </c>
      <c r="K19329" s="83" t="str">
        <f>IFERROR(IFERROR(VLOOKUP(I19329,'DE-PARA'!B:D,3,0),VLOOKUP(I19329,'DE-PARA'!C:D,2,0)),"NÃO ENCONTRADO")</f>
        <v>Serviços</v>
      </c>
      <c r="L19329" s="50" t="str">
        <f>VLOOKUP(K19329,'Base -Receita-Despesa'!$B:$AS,1,FALSE)</f>
        <v>Serviços</v>
      </c>
    </row>
    <row r="19330" spans="1:12" x14ac:dyDescent="0.3">
      <c r="A19330" s="82" t="str">
        <f t="shared" si="604"/>
        <v>2020</v>
      </c>
      <c r="B19330" s="260" t="s">
        <v>2228</v>
      </c>
      <c r="C19330" s="261" t="s">
        <v>138</v>
      </c>
      <c r="D19330" s="74" t="str">
        <f t="shared" si="603"/>
        <v>jul/2020</v>
      </c>
      <c r="E19330" s="329">
        <v>44027</v>
      </c>
      <c r="F19330" s="282" t="s">
        <v>3235</v>
      </c>
      <c r="G19330" s="282" t="s">
        <v>2229</v>
      </c>
      <c r="H19330" s="270" t="s">
        <v>5659</v>
      </c>
      <c r="I19330" s="270" t="s">
        <v>176</v>
      </c>
      <c r="J19330" s="265">
        <v>-415.26</v>
      </c>
      <c r="K19330" s="83" t="str">
        <f>IFERROR(IFERROR(VLOOKUP(I19330,'DE-PARA'!B:D,3,0),VLOOKUP(I19330,'DE-PARA'!C:D,2,0)),"NÃO ENCONTRADO")</f>
        <v>Pessoal</v>
      </c>
      <c r="L19330" s="50" t="str">
        <f>VLOOKUP(K19330,'Base -Receita-Despesa'!$B:$AS,1,FALSE)</f>
        <v>Pessoal</v>
      </c>
    </row>
    <row r="19331" spans="1:12" x14ac:dyDescent="0.3">
      <c r="A19331" s="82" t="str">
        <f t="shared" si="604"/>
        <v>2020</v>
      </c>
      <c r="B19331" s="260" t="s">
        <v>2228</v>
      </c>
      <c r="C19331" s="261" t="s">
        <v>138</v>
      </c>
      <c r="D19331" s="74" t="str">
        <f t="shared" si="603"/>
        <v>jul/2020</v>
      </c>
      <c r="E19331" s="329">
        <v>44027</v>
      </c>
      <c r="F19331" s="282" t="s">
        <v>5734</v>
      </c>
      <c r="G19331" s="318" t="s">
        <v>2229</v>
      </c>
      <c r="H19331" s="280" t="s">
        <v>5115</v>
      </c>
      <c r="I19331" s="280" t="s">
        <v>118</v>
      </c>
      <c r="J19331" s="266">
        <v>-5489.06</v>
      </c>
      <c r="K19331" s="83" t="str">
        <f>IFERROR(IFERROR(VLOOKUP(I19331,'DE-PARA'!B:D,3,0),VLOOKUP(I19331,'DE-PARA'!C:D,2,0)),"NÃO ENCONTRADO")</f>
        <v>Serviços</v>
      </c>
      <c r="L19331" s="50" t="str">
        <f>VLOOKUP(K19331,'Base -Receita-Despesa'!$B:$AS,1,FALSE)</f>
        <v>Serviços</v>
      </c>
    </row>
    <row r="19332" spans="1:12" x14ac:dyDescent="0.3">
      <c r="A19332" s="82" t="str">
        <f t="shared" si="604"/>
        <v>2020</v>
      </c>
      <c r="B19332" s="260" t="s">
        <v>2228</v>
      </c>
      <c r="C19332" s="261" t="s">
        <v>138</v>
      </c>
      <c r="D19332" s="74" t="str">
        <f t="shared" ref="D19332:D19395" si="605">TEXT(E19332,"mmm/aaaa")</f>
        <v>jul/2020</v>
      </c>
      <c r="E19332" s="329">
        <v>44027</v>
      </c>
      <c r="F19332" s="282">
        <v>922</v>
      </c>
      <c r="G19332" s="282" t="s">
        <v>2229</v>
      </c>
      <c r="H19332" s="265" t="s">
        <v>4393</v>
      </c>
      <c r="I19332" s="265" t="s">
        <v>2207</v>
      </c>
      <c r="J19332" s="266">
        <v>-14557.83</v>
      </c>
      <c r="K19332" s="83" t="str">
        <f>IFERROR(IFERROR(VLOOKUP(I19332,'DE-PARA'!B:D,3,0),VLOOKUP(I19332,'DE-PARA'!C:D,2,0)),"NÃO ENCONTRADO")</f>
        <v>Serviços</v>
      </c>
      <c r="L19332" s="50" t="str">
        <f>VLOOKUP(K19332,'Base -Receita-Despesa'!$B:$AS,1,FALSE)</f>
        <v>Serviços</v>
      </c>
    </row>
    <row r="19333" spans="1:12" x14ac:dyDescent="0.3">
      <c r="A19333" s="82" t="str">
        <f t="shared" si="604"/>
        <v>2020</v>
      </c>
      <c r="B19333" s="260" t="s">
        <v>2228</v>
      </c>
      <c r="C19333" s="261" t="s">
        <v>138</v>
      </c>
      <c r="D19333" s="74" t="str">
        <f t="shared" si="605"/>
        <v>jul/2020</v>
      </c>
      <c r="E19333" s="329">
        <v>44027</v>
      </c>
      <c r="F19333" s="282">
        <v>341</v>
      </c>
      <c r="G19333" s="282" t="s">
        <v>2229</v>
      </c>
      <c r="H19333" s="265" t="s">
        <v>5735</v>
      </c>
      <c r="I19333" s="265" t="s">
        <v>2207</v>
      </c>
      <c r="J19333" s="266">
        <v>-6600</v>
      </c>
      <c r="K19333" s="83" t="str">
        <f>IFERROR(IFERROR(VLOOKUP(I19333,'DE-PARA'!B:D,3,0),VLOOKUP(I19333,'DE-PARA'!C:D,2,0)),"NÃO ENCONTRADO")</f>
        <v>Serviços</v>
      </c>
      <c r="L19333" s="50" t="str">
        <f>VLOOKUP(K19333,'Base -Receita-Despesa'!$B:$AS,1,FALSE)</f>
        <v>Serviços</v>
      </c>
    </row>
    <row r="19334" spans="1:12" x14ac:dyDescent="0.3">
      <c r="A19334" s="82" t="str">
        <f t="shared" si="604"/>
        <v>2020</v>
      </c>
      <c r="B19334" s="260" t="s">
        <v>2228</v>
      </c>
      <c r="C19334" s="261" t="s">
        <v>138</v>
      </c>
      <c r="D19334" s="74" t="str">
        <f t="shared" si="605"/>
        <v>jul/2020</v>
      </c>
      <c r="E19334" s="331">
        <v>44027</v>
      </c>
      <c r="F19334" s="282">
        <v>198</v>
      </c>
      <c r="G19334" s="282" t="s">
        <v>2229</v>
      </c>
      <c r="H19334" s="265" t="s">
        <v>5736</v>
      </c>
      <c r="I19334" s="265" t="s">
        <v>120</v>
      </c>
      <c r="J19334" s="266">
        <v>-3600</v>
      </c>
      <c r="K19334" s="83" t="str">
        <f>IFERROR(IFERROR(VLOOKUP(I19334,'DE-PARA'!B:D,3,0),VLOOKUP(I19334,'DE-PARA'!C:D,2,0)),"NÃO ENCONTRADO")</f>
        <v>Serviços</v>
      </c>
      <c r="L19334" s="50" t="str">
        <f>VLOOKUP(K19334,'Base -Receita-Despesa'!$B:$AS,1,FALSE)</f>
        <v>Serviços</v>
      </c>
    </row>
    <row r="19335" spans="1:12" x14ac:dyDescent="0.3">
      <c r="A19335" s="82" t="str">
        <f t="shared" si="604"/>
        <v>2020</v>
      </c>
      <c r="B19335" s="260" t="s">
        <v>2228</v>
      </c>
      <c r="C19335" s="261" t="s">
        <v>138</v>
      </c>
      <c r="D19335" s="74" t="str">
        <f t="shared" si="605"/>
        <v>jul/2020</v>
      </c>
      <c r="E19335" s="329">
        <v>44027</v>
      </c>
      <c r="F19335" s="282">
        <v>1469</v>
      </c>
      <c r="G19335" s="282" t="s">
        <v>2229</v>
      </c>
      <c r="H19335" s="265" t="s">
        <v>5265</v>
      </c>
      <c r="I19335" s="265" t="s">
        <v>526</v>
      </c>
      <c r="J19335" s="266">
        <v>-22000</v>
      </c>
      <c r="K19335" s="83" t="str">
        <f>IFERROR(IFERROR(VLOOKUP(I19335,'DE-PARA'!B:D,3,0),VLOOKUP(I19335,'DE-PARA'!C:D,2,0)),"NÃO ENCONTRADO")</f>
        <v>Serviços</v>
      </c>
      <c r="L19335" s="50" t="str">
        <f>VLOOKUP(K19335,'Base -Receita-Despesa'!$B:$AS,1,FALSE)</f>
        <v>Serviços</v>
      </c>
    </row>
    <row r="19336" spans="1:12" x14ac:dyDescent="0.3">
      <c r="A19336" s="82" t="str">
        <f t="shared" si="604"/>
        <v>2020</v>
      </c>
      <c r="B19336" s="260" t="s">
        <v>2228</v>
      </c>
      <c r="C19336" s="261" t="s">
        <v>138</v>
      </c>
      <c r="D19336" s="74" t="str">
        <f t="shared" si="605"/>
        <v>jul/2020</v>
      </c>
      <c r="E19336" s="329">
        <v>44027</v>
      </c>
      <c r="F19336" s="282" t="s">
        <v>1261</v>
      </c>
      <c r="G19336" s="282" t="s">
        <v>2229</v>
      </c>
      <c r="H19336" s="265" t="s">
        <v>879</v>
      </c>
      <c r="I19336" s="265" t="s">
        <v>135</v>
      </c>
      <c r="J19336" s="265">
        <v>-10</v>
      </c>
      <c r="K19336" s="83" t="str">
        <f>IFERROR(IFERROR(VLOOKUP(I19336,'DE-PARA'!B:D,3,0),VLOOKUP(I19336,'DE-PARA'!C:D,2,0)),"NÃO ENCONTRADO")</f>
        <v>Outras Saídas</v>
      </c>
      <c r="L19336" s="50" t="str">
        <f>VLOOKUP(K19336,'Base -Receita-Despesa'!$B:$AS,1,FALSE)</f>
        <v>Outras Saídas</v>
      </c>
    </row>
    <row r="19337" spans="1:12" x14ac:dyDescent="0.3">
      <c r="A19337" s="82" t="str">
        <f t="shared" si="604"/>
        <v>2020</v>
      </c>
      <c r="B19337" s="260" t="s">
        <v>2228</v>
      </c>
      <c r="C19337" s="261" t="s">
        <v>138</v>
      </c>
      <c r="D19337" s="74" t="str">
        <f t="shared" si="605"/>
        <v>jul/2020</v>
      </c>
      <c r="E19337" s="329">
        <v>44027</v>
      </c>
      <c r="F19337" s="282" t="s">
        <v>1261</v>
      </c>
      <c r="G19337" s="282" t="s">
        <v>2229</v>
      </c>
      <c r="H19337" s="265" t="s">
        <v>879</v>
      </c>
      <c r="I19337" s="265" t="s">
        <v>135</v>
      </c>
      <c r="J19337" s="265">
        <v>-10</v>
      </c>
      <c r="K19337" s="83" t="str">
        <f>IFERROR(IFERROR(VLOOKUP(I19337,'DE-PARA'!B:D,3,0),VLOOKUP(I19337,'DE-PARA'!C:D,2,0)),"NÃO ENCONTRADO")</f>
        <v>Outras Saídas</v>
      </c>
      <c r="L19337" s="50" t="str">
        <f>VLOOKUP(K19337,'Base -Receita-Despesa'!$B:$AS,1,FALSE)</f>
        <v>Outras Saídas</v>
      </c>
    </row>
    <row r="19338" spans="1:12" x14ac:dyDescent="0.3">
      <c r="A19338" s="82" t="str">
        <f t="shared" si="604"/>
        <v>2020</v>
      </c>
      <c r="B19338" s="260" t="s">
        <v>2228</v>
      </c>
      <c r="C19338" s="261" t="s">
        <v>138</v>
      </c>
      <c r="D19338" s="74" t="str">
        <f t="shared" si="605"/>
        <v>jul/2020</v>
      </c>
      <c r="E19338" s="329">
        <v>44027</v>
      </c>
      <c r="F19338" s="282" t="s">
        <v>1261</v>
      </c>
      <c r="G19338" s="282" t="s">
        <v>2229</v>
      </c>
      <c r="H19338" s="265" t="s">
        <v>879</v>
      </c>
      <c r="I19338" s="265" t="s">
        <v>135</v>
      </c>
      <c r="J19338" s="265">
        <v>-10</v>
      </c>
      <c r="K19338" s="83" t="str">
        <f>IFERROR(IFERROR(VLOOKUP(I19338,'DE-PARA'!B:D,3,0),VLOOKUP(I19338,'DE-PARA'!C:D,2,0)),"NÃO ENCONTRADO")</f>
        <v>Outras Saídas</v>
      </c>
      <c r="L19338" s="50" t="str">
        <f>VLOOKUP(K19338,'Base -Receita-Despesa'!$B:$AS,1,FALSE)</f>
        <v>Outras Saídas</v>
      </c>
    </row>
    <row r="19339" spans="1:12" x14ac:dyDescent="0.3">
      <c r="A19339" s="82" t="str">
        <f t="shared" si="604"/>
        <v>2020</v>
      </c>
      <c r="B19339" s="260" t="s">
        <v>2228</v>
      </c>
      <c r="C19339" s="261" t="s">
        <v>138</v>
      </c>
      <c r="D19339" s="74" t="str">
        <f t="shared" si="605"/>
        <v>jul/2020</v>
      </c>
      <c r="E19339" s="329">
        <v>44027</v>
      </c>
      <c r="F19339" s="282" t="s">
        <v>1261</v>
      </c>
      <c r="G19339" s="282" t="s">
        <v>2229</v>
      </c>
      <c r="H19339" s="265" t="s">
        <v>879</v>
      </c>
      <c r="I19339" s="265" t="s">
        <v>135</v>
      </c>
      <c r="J19339" s="265">
        <v>-10</v>
      </c>
      <c r="K19339" s="83" t="str">
        <f>IFERROR(IFERROR(VLOOKUP(I19339,'DE-PARA'!B:D,3,0),VLOOKUP(I19339,'DE-PARA'!C:D,2,0)),"NÃO ENCONTRADO")</f>
        <v>Outras Saídas</v>
      </c>
      <c r="L19339" s="50" t="str">
        <f>VLOOKUP(K19339,'Base -Receita-Despesa'!$B:$AS,1,FALSE)</f>
        <v>Outras Saídas</v>
      </c>
    </row>
    <row r="19340" spans="1:12" x14ac:dyDescent="0.3">
      <c r="A19340" s="82" t="str">
        <f t="shared" si="604"/>
        <v>2020</v>
      </c>
      <c r="B19340" s="260" t="s">
        <v>2228</v>
      </c>
      <c r="C19340" s="261" t="s">
        <v>138</v>
      </c>
      <c r="D19340" s="74" t="str">
        <f t="shared" si="605"/>
        <v>jul/2020</v>
      </c>
      <c r="E19340" s="329">
        <v>44027</v>
      </c>
      <c r="F19340" s="282" t="s">
        <v>1261</v>
      </c>
      <c r="G19340" s="282" t="s">
        <v>2229</v>
      </c>
      <c r="H19340" s="265" t="s">
        <v>879</v>
      </c>
      <c r="I19340" s="265" t="s">
        <v>135</v>
      </c>
      <c r="J19340" s="265">
        <v>-10</v>
      </c>
      <c r="K19340" s="83" t="str">
        <f>IFERROR(IFERROR(VLOOKUP(I19340,'DE-PARA'!B:D,3,0),VLOOKUP(I19340,'DE-PARA'!C:D,2,0)),"NÃO ENCONTRADO")</f>
        <v>Outras Saídas</v>
      </c>
      <c r="L19340" s="50" t="str">
        <f>VLOOKUP(K19340,'Base -Receita-Despesa'!$B:$AS,1,FALSE)</f>
        <v>Outras Saídas</v>
      </c>
    </row>
    <row r="19341" spans="1:12" x14ac:dyDescent="0.3">
      <c r="A19341" s="82" t="str">
        <f t="shared" si="604"/>
        <v>2020</v>
      </c>
      <c r="B19341" s="260" t="s">
        <v>2228</v>
      </c>
      <c r="C19341" s="261" t="s">
        <v>138</v>
      </c>
      <c r="D19341" s="74" t="str">
        <f t="shared" si="605"/>
        <v>jul/2020</v>
      </c>
      <c r="E19341" s="329">
        <v>44027</v>
      </c>
      <c r="F19341" s="282" t="s">
        <v>1261</v>
      </c>
      <c r="G19341" s="282" t="s">
        <v>2229</v>
      </c>
      <c r="H19341" s="265" t="s">
        <v>5663</v>
      </c>
      <c r="I19341" s="265" t="s">
        <v>135</v>
      </c>
      <c r="J19341" s="265">
        <v>-24.75</v>
      </c>
      <c r="K19341" s="83" t="str">
        <f>IFERROR(IFERROR(VLOOKUP(I19341,'DE-PARA'!B:D,3,0),VLOOKUP(I19341,'DE-PARA'!C:D,2,0)),"NÃO ENCONTRADO")</f>
        <v>Outras Saídas</v>
      </c>
      <c r="L19341" s="50" t="str">
        <f>VLOOKUP(K19341,'Base -Receita-Despesa'!$B:$AS,1,FALSE)</f>
        <v>Outras Saídas</v>
      </c>
    </row>
    <row r="19342" spans="1:12" x14ac:dyDescent="0.3">
      <c r="A19342" s="82" t="str">
        <f t="shared" si="604"/>
        <v>2020</v>
      </c>
      <c r="B19342" s="260" t="s">
        <v>2228</v>
      </c>
      <c r="C19342" s="261" t="s">
        <v>138</v>
      </c>
      <c r="D19342" s="74" t="str">
        <f t="shared" si="605"/>
        <v>jul/2020</v>
      </c>
      <c r="E19342" s="329">
        <v>44028</v>
      </c>
      <c r="F19342" s="282">
        <v>4</v>
      </c>
      <c r="G19342" s="282" t="s">
        <v>2229</v>
      </c>
      <c r="H19342" s="265" t="s">
        <v>5737</v>
      </c>
      <c r="I19342" s="265" t="s">
        <v>120</v>
      </c>
      <c r="J19342" s="266">
        <v>-20938.5</v>
      </c>
      <c r="K19342" s="83" t="str">
        <f>IFERROR(IFERROR(VLOOKUP(I19342,'DE-PARA'!B:D,3,0),VLOOKUP(I19342,'DE-PARA'!C:D,2,0)),"NÃO ENCONTRADO")</f>
        <v>Serviços</v>
      </c>
      <c r="L19342" s="50" t="str">
        <f>VLOOKUP(K19342,'Base -Receita-Despesa'!$B:$AS,1,FALSE)</f>
        <v>Serviços</v>
      </c>
    </row>
    <row r="19343" spans="1:12" x14ac:dyDescent="0.3">
      <c r="A19343" s="82" t="str">
        <f t="shared" si="604"/>
        <v>2020</v>
      </c>
      <c r="B19343" s="260" t="s">
        <v>2228</v>
      </c>
      <c r="C19343" s="261" t="s">
        <v>138</v>
      </c>
      <c r="D19343" s="74" t="str">
        <f t="shared" si="605"/>
        <v>jul/2020</v>
      </c>
      <c r="E19343" s="329">
        <v>44028</v>
      </c>
      <c r="F19343" s="282">
        <v>122548</v>
      </c>
      <c r="G19343" s="282" t="s">
        <v>2229</v>
      </c>
      <c r="H19343" s="265" t="s">
        <v>5140</v>
      </c>
      <c r="I19343" s="265" t="s">
        <v>145</v>
      </c>
      <c r="J19343" s="266">
        <v>-3711.99</v>
      </c>
      <c r="K19343" s="83" t="str">
        <f>IFERROR(IFERROR(VLOOKUP(I19343,'DE-PARA'!B:D,3,0),VLOOKUP(I19343,'DE-PARA'!C:D,2,0)),"NÃO ENCONTRADO")</f>
        <v>Serviços</v>
      </c>
      <c r="L19343" s="50" t="str">
        <f>VLOOKUP(K19343,'Base -Receita-Despesa'!$B:$AS,1,FALSE)</f>
        <v>Serviços</v>
      </c>
    </row>
    <row r="19344" spans="1:12" x14ac:dyDescent="0.3">
      <c r="A19344" s="82" t="str">
        <f t="shared" si="604"/>
        <v>2020</v>
      </c>
      <c r="B19344" s="260" t="s">
        <v>2228</v>
      </c>
      <c r="C19344" s="261" t="s">
        <v>138</v>
      </c>
      <c r="D19344" s="74" t="str">
        <f t="shared" si="605"/>
        <v>jul/2020</v>
      </c>
      <c r="E19344" s="329">
        <v>44028</v>
      </c>
      <c r="F19344" s="282">
        <v>1718</v>
      </c>
      <c r="G19344" s="282" t="s">
        <v>2229</v>
      </c>
      <c r="H19344" s="265" t="s">
        <v>5275</v>
      </c>
      <c r="I19344" s="265" t="s">
        <v>157</v>
      </c>
      <c r="J19344" s="266">
        <v>-13151.81</v>
      </c>
      <c r="K19344" s="83" t="str">
        <f>IFERROR(IFERROR(VLOOKUP(I19344,'DE-PARA'!B:D,3,0),VLOOKUP(I19344,'DE-PARA'!C:D,2,0)),"NÃO ENCONTRADO")</f>
        <v>Materiais</v>
      </c>
      <c r="L19344" s="50" t="str">
        <f>VLOOKUP(K19344,'Base -Receita-Despesa'!$B:$AS,1,FALSE)</f>
        <v>Materiais</v>
      </c>
    </row>
    <row r="19345" spans="1:12" x14ac:dyDescent="0.3">
      <c r="A19345" s="82" t="str">
        <f t="shared" si="604"/>
        <v>2020</v>
      </c>
      <c r="B19345" s="260" t="s">
        <v>2228</v>
      </c>
      <c r="C19345" s="261" t="s">
        <v>138</v>
      </c>
      <c r="D19345" s="74" t="str">
        <f t="shared" si="605"/>
        <v>jul/2020</v>
      </c>
      <c r="E19345" s="329">
        <v>44028</v>
      </c>
      <c r="F19345" s="282">
        <v>1719</v>
      </c>
      <c r="G19345" s="282" t="s">
        <v>2229</v>
      </c>
      <c r="H19345" s="265" t="s">
        <v>5275</v>
      </c>
      <c r="I19345" s="265" t="s">
        <v>157</v>
      </c>
      <c r="J19345" s="266">
        <v>-2853.37</v>
      </c>
      <c r="K19345" s="83" t="str">
        <f>IFERROR(IFERROR(VLOOKUP(I19345,'DE-PARA'!B:D,3,0),VLOOKUP(I19345,'DE-PARA'!C:D,2,0)),"NÃO ENCONTRADO")</f>
        <v>Materiais</v>
      </c>
      <c r="L19345" s="50" t="str">
        <f>VLOOKUP(K19345,'Base -Receita-Despesa'!$B:$AS,1,FALSE)</f>
        <v>Materiais</v>
      </c>
    </row>
    <row r="19346" spans="1:12" x14ac:dyDescent="0.3">
      <c r="A19346" s="82" t="str">
        <f t="shared" si="604"/>
        <v>2020</v>
      </c>
      <c r="B19346" s="260" t="s">
        <v>2228</v>
      </c>
      <c r="C19346" s="261" t="s">
        <v>138</v>
      </c>
      <c r="D19346" s="74" t="str">
        <f t="shared" si="605"/>
        <v>jul/2020</v>
      </c>
      <c r="E19346" s="329">
        <v>44028</v>
      </c>
      <c r="F19346" s="282">
        <v>1720</v>
      </c>
      <c r="G19346" s="282" t="s">
        <v>2229</v>
      </c>
      <c r="H19346" s="265" t="s">
        <v>5275</v>
      </c>
      <c r="I19346" s="265" t="s">
        <v>157</v>
      </c>
      <c r="J19346" s="266">
        <v>-4016.55</v>
      </c>
      <c r="K19346" s="83" t="str">
        <f>IFERROR(IFERROR(VLOOKUP(I19346,'DE-PARA'!B:D,3,0),VLOOKUP(I19346,'DE-PARA'!C:D,2,0)),"NÃO ENCONTRADO")</f>
        <v>Materiais</v>
      </c>
      <c r="L19346" s="50" t="str">
        <f>VLOOKUP(K19346,'Base -Receita-Despesa'!$B:$AS,1,FALSE)</f>
        <v>Materiais</v>
      </c>
    </row>
    <row r="19347" spans="1:12" x14ac:dyDescent="0.3">
      <c r="A19347" s="82" t="str">
        <f t="shared" si="604"/>
        <v>2020</v>
      </c>
      <c r="B19347" s="260" t="s">
        <v>2228</v>
      </c>
      <c r="C19347" s="261" t="s">
        <v>138</v>
      </c>
      <c r="D19347" s="74" t="str">
        <f t="shared" si="605"/>
        <v>jul/2020</v>
      </c>
      <c r="E19347" s="329">
        <v>44028</v>
      </c>
      <c r="F19347" s="282">
        <v>1717</v>
      </c>
      <c r="G19347" s="282" t="s">
        <v>2229</v>
      </c>
      <c r="H19347" s="265" t="s">
        <v>5275</v>
      </c>
      <c r="I19347" s="265" t="s">
        <v>157</v>
      </c>
      <c r="J19347" s="266">
        <v>-2999.89</v>
      </c>
      <c r="K19347" s="83" t="str">
        <f>IFERROR(IFERROR(VLOOKUP(I19347,'DE-PARA'!B:D,3,0),VLOOKUP(I19347,'DE-PARA'!C:D,2,0)),"NÃO ENCONTRADO")</f>
        <v>Materiais</v>
      </c>
      <c r="L19347" s="50" t="str">
        <f>VLOOKUP(K19347,'Base -Receita-Despesa'!$B:$AS,1,FALSE)</f>
        <v>Materiais</v>
      </c>
    </row>
    <row r="19348" spans="1:12" x14ac:dyDescent="0.3">
      <c r="A19348" s="82" t="str">
        <f t="shared" si="604"/>
        <v>2020</v>
      </c>
      <c r="B19348" s="260" t="s">
        <v>2228</v>
      </c>
      <c r="C19348" s="261" t="s">
        <v>138</v>
      </c>
      <c r="D19348" s="74" t="str">
        <f t="shared" si="605"/>
        <v>jul/2020</v>
      </c>
      <c r="E19348" s="329">
        <v>44028</v>
      </c>
      <c r="F19348" s="282" t="s">
        <v>1261</v>
      </c>
      <c r="G19348" s="282" t="s">
        <v>2229</v>
      </c>
      <c r="H19348" s="265" t="s">
        <v>879</v>
      </c>
      <c r="I19348" s="265" t="s">
        <v>135</v>
      </c>
      <c r="J19348" s="265">
        <v>-10</v>
      </c>
      <c r="K19348" s="83" t="str">
        <f>IFERROR(IFERROR(VLOOKUP(I19348,'DE-PARA'!B:D,3,0),VLOOKUP(I19348,'DE-PARA'!C:D,2,0)),"NÃO ENCONTRADO")</f>
        <v>Outras Saídas</v>
      </c>
      <c r="L19348" s="50" t="str">
        <f>VLOOKUP(K19348,'Base -Receita-Despesa'!$B:$AS,1,FALSE)</f>
        <v>Outras Saídas</v>
      </c>
    </row>
    <row r="19349" spans="1:12" x14ac:dyDescent="0.3">
      <c r="A19349" s="82" t="str">
        <f t="shared" si="604"/>
        <v>2020</v>
      </c>
      <c r="B19349" s="260" t="s">
        <v>2228</v>
      </c>
      <c r="C19349" s="261" t="s">
        <v>138</v>
      </c>
      <c r="D19349" s="74" t="str">
        <f t="shared" si="605"/>
        <v>jul/2020</v>
      </c>
      <c r="E19349" s="329">
        <v>44028</v>
      </c>
      <c r="F19349" s="282" t="s">
        <v>1261</v>
      </c>
      <c r="G19349" s="282" t="s">
        <v>2229</v>
      </c>
      <c r="H19349" s="265" t="s">
        <v>879</v>
      </c>
      <c r="I19349" s="265" t="s">
        <v>135</v>
      </c>
      <c r="J19349" s="265">
        <v>-10</v>
      </c>
      <c r="K19349" s="83" t="str">
        <f>IFERROR(IFERROR(VLOOKUP(I19349,'DE-PARA'!B:D,3,0),VLOOKUP(I19349,'DE-PARA'!C:D,2,0)),"NÃO ENCONTRADO")</f>
        <v>Outras Saídas</v>
      </c>
      <c r="L19349" s="50" t="str">
        <f>VLOOKUP(K19349,'Base -Receita-Despesa'!$B:$AS,1,FALSE)</f>
        <v>Outras Saídas</v>
      </c>
    </row>
    <row r="19350" spans="1:12" x14ac:dyDescent="0.3">
      <c r="A19350" s="82" t="str">
        <f t="shared" si="604"/>
        <v>2020</v>
      </c>
      <c r="B19350" s="260" t="s">
        <v>2228</v>
      </c>
      <c r="C19350" s="261" t="s">
        <v>138</v>
      </c>
      <c r="D19350" s="74" t="str">
        <f t="shared" si="605"/>
        <v>jul/2020</v>
      </c>
      <c r="E19350" s="329">
        <v>44028</v>
      </c>
      <c r="F19350" s="282" t="s">
        <v>1261</v>
      </c>
      <c r="G19350" s="282" t="s">
        <v>2229</v>
      </c>
      <c r="H19350" s="265" t="s">
        <v>879</v>
      </c>
      <c r="I19350" s="265" t="s">
        <v>135</v>
      </c>
      <c r="J19350" s="265">
        <v>-10</v>
      </c>
      <c r="K19350" s="83" t="str">
        <f>IFERROR(IFERROR(VLOOKUP(I19350,'DE-PARA'!B:D,3,0),VLOOKUP(I19350,'DE-PARA'!C:D,2,0)),"NÃO ENCONTRADO")</f>
        <v>Outras Saídas</v>
      </c>
      <c r="L19350" s="50" t="str">
        <f>VLOOKUP(K19350,'Base -Receita-Despesa'!$B:$AS,1,FALSE)</f>
        <v>Outras Saídas</v>
      </c>
    </row>
    <row r="19351" spans="1:12" x14ac:dyDescent="0.3">
      <c r="A19351" s="82" t="str">
        <f t="shared" si="604"/>
        <v>2020</v>
      </c>
      <c r="B19351" s="260" t="s">
        <v>2228</v>
      </c>
      <c r="C19351" s="261" t="s">
        <v>138</v>
      </c>
      <c r="D19351" s="74" t="str">
        <f t="shared" si="605"/>
        <v>jul/2020</v>
      </c>
      <c r="E19351" s="329">
        <v>44029</v>
      </c>
      <c r="F19351" s="282">
        <v>1335</v>
      </c>
      <c r="G19351" s="282" t="s">
        <v>2229</v>
      </c>
      <c r="H19351" s="265" t="s">
        <v>5738</v>
      </c>
      <c r="I19351" s="265" t="s">
        <v>562</v>
      </c>
      <c r="J19351" s="265">
        <v>297.57</v>
      </c>
      <c r="K19351" s="83" t="str">
        <f>IFERROR(IFERROR(VLOOKUP(I19351,'DE-PARA'!B:D,3,0),VLOOKUP(I19351,'DE-PARA'!C:D,2,0)),"NÃO ENCONTRADO")</f>
        <v>Outras Saídas</v>
      </c>
      <c r="L19351" s="50" t="str">
        <f>VLOOKUP(K19351,'Base -Receita-Despesa'!$B:$AS,1,FALSE)</f>
        <v>Outras Saídas</v>
      </c>
    </row>
    <row r="19352" spans="1:12" x14ac:dyDescent="0.3">
      <c r="A19352" s="82" t="str">
        <f t="shared" si="604"/>
        <v>2020</v>
      </c>
      <c r="B19352" s="260" t="s">
        <v>2228</v>
      </c>
      <c r="C19352" s="261" t="s">
        <v>138</v>
      </c>
      <c r="D19352" s="74" t="str">
        <f t="shared" si="605"/>
        <v>jul/2020</v>
      </c>
      <c r="E19352" s="329">
        <v>44029</v>
      </c>
      <c r="F19352" s="282">
        <v>9881</v>
      </c>
      <c r="G19352" s="318" t="s">
        <v>2229</v>
      </c>
      <c r="H19352" s="280" t="s">
        <v>5739</v>
      </c>
      <c r="I19352" s="265" t="s">
        <v>2188</v>
      </c>
      <c r="J19352" s="265">
        <v>129.91</v>
      </c>
      <c r="K19352" s="83" t="str">
        <f>IFERROR(IFERROR(VLOOKUP(I19352,'DE-PARA'!B:D,3,0),VLOOKUP(I19352,'DE-PARA'!C:D,2,0)),"NÃO ENCONTRADO")</f>
        <v>Materiais</v>
      </c>
      <c r="L19352" s="50" t="str">
        <f>VLOOKUP(K19352,'Base -Receita-Despesa'!$B:$AS,1,FALSE)</f>
        <v>Materiais</v>
      </c>
    </row>
    <row r="19353" spans="1:12" x14ac:dyDescent="0.3">
      <c r="A19353" s="82" t="str">
        <f t="shared" si="604"/>
        <v>2020</v>
      </c>
      <c r="B19353" s="260" t="s">
        <v>2228</v>
      </c>
      <c r="C19353" s="261" t="s">
        <v>138</v>
      </c>
      <c r="D19353" s="74" t="str">
        <f t="shared" si="605"/>
        <v>jul/2020</v>
      </c>
      <c r="E19353" s="329">
        <v>44029</v>
      </c>
      <c r="F19353" s="282" t="s">
        <v>2326</v>
      </c>
      <c r="G19353" s="282" t="s">
        <v>2229</v>
      </c>
      <c r="H19353" s="265" t="s">
        <v>5724</v>
      </c>
      <c r="I19353" s="265" t="s">
        <v>2209</v>
      </c>
      <c r="J19353" s="265">
        <v>-157.80000000000001</v>
      </c>
      <c r="K19353" s="83" t="str">
        <f>IFERROR(IFERROR(VLOOKUP(I19353,'DE-PARA'!B:D,3,0),VLOOKUP(I19353,'DE-PARA'!C:D,2,0)),"NÃO ENCONTRADO")</f>
        <v>Despesas com Viagens</v>
      </c>
      <c r="L19353" s="50" t="str">
        <f>VLOOKUP(K19353,'Base -Receita-Despesa'!$B:$AS,1,FALSE)</f>
        <v>Despesas com Viagens</v>
      </c>
    </row>
    <row r="19354" spans="1:12" x14ac:dyDescent="0.3">
      <c r="A19354" s="82" t="str">
        <f t="shared" si="604"/>
        <v>2020</v>
      </c>
      <c r="B19354" s="260" t="s">
        <v>2228</v>
      </c>
      <c r="C19354" s="261" t="s">
        <v>138</v>
      </c>
      <c r="D19354" s="74" t="str">
        <f t="shared" si="605"/>
        <v>jul/2020</v>
      </c>
      <c r="E19354" s="329">
        <v>44029</v>
      </c>
      <c r="F19354" s="282">
        <v>47394</v>
      </c>
      <c r="G19354" s="282" t="s">
        <v>2229</v>
      </c>
      <c r="H19354" s="265" t="s">
        <v>5054</v>
      </c>
      <c r="I19354" s="265" t="s">
        <v>215</v>
      </c>
      <c r="J19354" s="265">
        <v>-90</v>
      </c>
      <c r="K19354" s="83" t="str">
        <f>IFERROR(IFERROR(VLOOKUP(I19354,'DE-PARA'!B:D,3,0),VLOOKUP(I19354,'DE-PARA'!C:D,2,0)),"NÃO ENCONTRADO")</f>
        <v>Serviços</v>
      </c>
      <c r="L19354" s="50" t="str">
        <f>VLOOKUP(K19354,'Base -Receita-Despesa'!$B:$AS,1,FALSE)</f>
        <v>Serviços</v>
      </c>
    </row>
    <row r="19355" spans="1:12" x14ac:dyDescent="0.3">
      <c r="A19355" s="82" t="str">
        <f t="shared" si="604"/>
        <v>2020</v>
      </c>
      <c r="B19355" s="260" t="s">
        <v>2228</v>
      </c>
      <c r="C19355" s="261" t="s">
        <v>138</v>
      </c>
      <c r="D19355" s="74" t="str">
        <f t="shared" si="605"/>
        <v>jul/2020</v>
      </c>
      <c r="E19355" s="329">
        <v>44029</v>
      </c>
      <c r="F19355" s="282">
        <v>509</v>
      </c>
      <c r="G19355" s="282" t="s">
        <v>2229</v>
      </c>
      <c r="H19355" s="265" t="s">
        <v>3447</v>
      </c>
      <c r="I19355" s="265" t="s">
        <v>2202</v>
      </c>
      <c r="J19355" s="266">
        <v>-1960.3</v>
      </c>
      <c r="K19355" s="83" t="str">
        <f>IFERROR(IFERROR(VLOOKUP(I19355,'DE-PARA'!B:D,3,0),VLOOKUP(I19355,'DE-PARA'!C:D,2,0)),"NÃO ENCONTRADO")</f>
        <v>Serviços</v>
      </c>
      <c r="L19355" s="50" t="str">
        <f>VLOOKUP(K19355,'Base -Receita-Despesa'!$B:$AS,1,FALSE)</f>
        <v>Serviços</v>
      </c>
    </row>
    <row r="19356" spans="1:12" x14ac:dyDescent="0.3">
      <c r="A19356" s="82" t="str">
        <f t="shared" si="604"/>
        <v>2020</v>
      </c>
      <c r="B19356" s="260" t="s">
        <v>2228</v>
      </c>
      <c r="C19356" s="261" t="s">
        <v>138</v>
      </c>
      <c r="D19356" s="74" t="str">
        <f t="shared" si="605"/>
        <v>jul/2020</v>
      </c>
      <c r="E19356" s="329">
        <v>44029</v>
      </c>
      <c r="F19356" s="282">
        <v>1335</v>
      </c>
      <c r="G19356" s="282" t="s">
        <v>2229</v>
      </c>
      <c r="H19356" s="265" t="s">
        <v>5738</v>
      </c>
      <c r="I19356" s="265" t="s">
        <v>157</v>
      </c>
      <c r="J19356" s="266">
        <v>-3270.99</v>
      </c>
      <c r="K19356" s="83" t="str">
        <f>IFERROR(IFERROR(VLOOKUP(I19356,'DE-PARA'!B:D,3,0),VLOOKUP(I19356,'DE-PARA'!C:D,2,0)),"NÃO ENCONTRADO")</f>
        <v>Materiais</v>
      </c>
      <c r="L19356" s="50" t="str">
        <f>VLOOKUP(K19356,'Base -Receita-Despesa'!$B:$AS,1,FALSE)</f>
        <v>Materiais</v>
      </c>
    </row>
    <row r="19357" spans="1:12" x14ac:dyDescent="0.3">
      <c r="A19357" s="82" t="str">
        <f t="shared" si="604"/>
        <v>2020</v>
      </c>
      <c r="B19357" s="260" t="s">
        <v>2228</v>
      </c>
      <c r="C19357" s="261" t="s">
        <v>138</v>
      </c>
      <c r="D19357" s="74" t="str">
        <f t="shared" si="605"/>
        <v>jul/2020</v>
      </c>
      <c r="E19357" s="329">
        <v>44029</v>
      </c>
      <c r="F19357" s="282">
        <v>1335</v>
      </c>
      <c r="G19357" s="282" t="s">
        <v>2229</v>
      </c>
      <c r="H19357" s="265" t="s">
        <v>5738</v>
      </c>
      <c r="I19357" s="265" t="s">
        <v>562</v>
      </c>
      <c r="J19357" s="265">
        <v>-297.57</v>
      </c>
      <c r="K19357" s="83" t="str">
        <f>IFERROR(IFERROR(VLOOKUP(I19357,'DE-PARA'!B:D,3,0),VLOOKUP(I19357,'DE-PARA'!C:D,2,0)),"NÃO ENCONTRADO")</f>
        <v>Outras Saídas</v>
      </c>
      <c r="L19357" s="50" t="str">
        <f>VLOOKUP(K19357,'Base -Receita-Despesa'!$B:$AS,1,FALSE)</f>
        <v>Outras Saídas</v>
      </c>
    </row>
    <row r="19358" spans="1:12" x14ac:dyDescent="0.3">
      <c r="A19358" s="82" t="str">
        <f t="shared" si="604"/>
        <v>2020</v>
      </c>
      <c r="B19358" s="260" t="s">
        <v>2228</v>
      </c>
      <c r="C19358" s="261" t="s">
        <v>138</v>
      </c>
      <c r="D19358" s="74" t="str">
        <f t="shared" si="605"/>
        <v>jul/2020</v>
      </c>
      <c r="E19358" s="329">
        <v>44029</v>
      </c>
      <c r="F19358" s="282" t="s">
        <v>5740</v>
      </c>
      <c r="G19358" s="282" t="s">
        <v>2229</v>
      </c>
      <c r="H19358" s="265" t="s">
        <v>5741</v>
      </c>
      <c r="I19358" s="265" t="s">
        <v>151</v>
      </c>
      <c r="J19358" s="266">
        <v>-1174.74</v>
      </c>
      <c r="K19358" s="83" t="str">
        <f>IFERROR(IFERROR(VLOOKUP(I19358,'DE-PARA'!B:D,3,0),VLOOKUP(I19358,'DE-PARA'!C:D,2,0)),"NÃO ENCONTRADO")</f>
        <v>Concessionárias (água, luz e telefone)</v>
      </c>
      <c r="L19358" s="50" t="str">
        <f>VLOOKUP(K19358,'Base -Receita-Despesa'!$B:$AS,1,FALSE)</f>
        <v>Concessionárias (água, luz e telefone)</v>
      </c>
    </row>
    <row r="19359" spans="1:12" x14ac:dyDescent="0.3">
      <c r="A19359" s="82" t="str">
        <f t="shared" si="604"/>
        <v>2020</v>
      </c>
      <c r="B19359" s="260" t="s">
        <v>2228</v>
      </c>
      <c r="C19359" s="261" t="s">
        <v>138</v>
      </c>
      <c r="D19359" s="74" t="str">
        <f t="shared" si="605"/>
        <v>jul/2020</v>
      </c>
      <c r="E19359" s="329">
        <v>44029</v>
      </c>
      <c r="F19359" s="282" t="s">
        <v>1261</v>
      </c>
      <c r="G19359" s="282" t="s">
        <v>2229</v>
      </c>
      <c r="H19359" s="265" t="s">
        <v>879</v>
      </c>
      <c r="I19359" s="265" t="s">
        <v>135</v>
      </c>
      <c r="J19359" s="265">
        <v>-10</v>
      </c>
      <c r="K19359" s="83" t="str">
        <f>IFERROR(IFERROR(VLOOKUP(I19359,'DE-PARA'!B:D,3,0),VLOOKUP(I19359,'DE-PARA'!C:D,2,0)),"NÃO ENCONTRADO")</f>
        <v>Outras Saídas</v>
      </c>
      <c r="L19359" s="50" t="str">
        <f>VLOOKUP(K19359,'Base -Receita-Despesa'!$B:$AS,1,FALSE)</f>
        <v>Outras Saídas</v>
      </c>
    </row>
    <row r="19360" spans="1:12" x14ac:dyDescent="0.3">
      <c r="A19360" s="82" t="str">
        <f t="shared" si="604"/>
        <v>2020</v>
      </c>
      <c r="B19360" s="260" t="s">
        <v>5091</v>
      </c>
      <c r="C19360" s="261" t="s">
        <v>138</v>
      </c>
      <c r="D19360" s="74" t="str">
        <f t="shared" si="605"/>
        <v>jul/2020</v>
      </c>
      <c r="E19360" s="331">
        <v>44029</v>
      </c>
      <c r="F19360" s="282" t="s">
        <v>5729</v>
      </c>
      <c r="G19360" s="282" t="s">
        <v>2229</v>
      </c>
      <c r="H19360" s="265" t="s">
        <v>5729</v>
      </c>
      <c r="I19360" s="265" t="s">
        <v>846</v>
      </c>
      <c r="J19360" s="266">
        <v>2156</v>
      </c>
      <c r="K19360" s="83" t="str">
        <f>IFERROR(IFERROR(VLOOKUP(I19360,'DE-PARA'!B:D,3,0),VLOOKUP(I19360,'DE-PARA'!C:D,2,0)),"NÃO ENCONTRADO")</f>
        <v>Pessoal</v>
      </c>
      <c r="L19360" s="50" t="str">
        <f>VLOOKUP(K19360,'Base -Receita-Despesa'!$B:$AS,1,FALSE)</f>
        <v>Pessoal</v>
      </c>
    </row>
    <row r="19361" spans="1:12" x14ac:dyDescent="0.3">
      <c r="A19361" s="82" t="str">
        <f t="shared" si="604"/>
        <v>2020</v>
      </c>
      <c r="B19361" s="260" t="s">
        <v>5091</v>
      </c>
      <c r="C19361" s="261" t="s">
        <v>138</v>
      </c>
      <c r="D19361" s="74" t="str">
        <f t="shared" si="605"/>
        <v>jul/2020</v>
      </c>
      <c r="E19361" s="331">
        <v>44029</v>
      </c>
      <c r="F19361" s="282" t="s">
        <v>5729</v>
      </c>
      <c r="G19361" s="282" t="s">
        <v>2229</v>
      </c>
      <c r="H19361" s="265" t="s">
        <v>5729</v>
      </c>
      <c r="I19361" s="265" t="s">
        <v>846</v>
      </c>
      <c r="J19361" s="265">
        <v>-800</v>
      </c>
      <c r="K19361" s="83" t="str">
        <f>IFERROR(IFERROR(VLOOKUP(I19361,'DE-PARA'!B:D,3,0),VLOOKUP(I19361,'DE-PARA'!C:D,2,0)),"NÃO ENCONTRADO")</f>
        <v>Pessoal</v>
      </c>
      <c r="L19361" s="50" t="str">
        <f>VLOOKUP(K19361,'Base -Receita-Despesa'!$B:$AS,1,FALSE)</f>
        <v>Pessoal</v>
      </c>
    </row>
    <row r="19362" spans="1:12" x14ac:dyDescent="0.3">
      <c r="A19362" s="82" t="str">
        <f t="shared" si="604"/>
        <v>2020</v>
      </c>
      <c r="B19362" s="260" t="s">
        <v>2228</v>
      </c>
      <c r="C19362" s="261" t="s">
        <v>138</v>
      </c>
      <c r="D19362" s="74" t="str">
        <f t="shared" si="605"/>
        <v>jul/2020</v>
      </c>
      <c r="E19362" s="329">
        <v>44032</v>
      </c>
      <c r="F19362" s="282">
        <v>18677</v>
      </c>
      <c r="G19362" s="282" t="s">
        <v>2229</v>
      </c>
      <c r="H19362" s="265" t="s">
        <v>5214</v>
      </c>
      <c r="I19362" s="265" t="s">
        <v>145</v>
      </c>
      <c r="J19362" s="265">
        <v>-597.97</v>
      </c>
      <c r="K19362" s="83" t="str">
        <f>IFERROR(IFERROR(VLOOKUP(I19362,'DE-PARA'!B:D,3,0),VLOOKUP(I19362,'DE-PARA'!C:D,2,0)),"NÃO ENCONTRADO")</f>
        <v>Serviços</v>
      </c>
      <c r="L19362" s="50" t="str">
        <f>VLOOKUP(K19362,'Base -Receita-Despesa'!$B:$AS,1,FALSE)</f>
        <v>Serviços</v>
      </c>
    </row>
    <row r="19363" spans="1:12" x14ac:dyDescent="0.3">
      <c r="A19363" s="82" t="str">
        <f t="shared" si="604"/>
        <v>2020</v>
      </c>
      <c r="B19363" s="260" t="s">
        <v>2228</v>
      </c>
      <c r="C19363" s="261" t="s">
        <v>138</v>
      </c>
      <c r="D19363" s="74" t="str">
        <f t="shared" si="605"/>
        <v>jul/2020</v>
      </c>
      <c r="E19363" s="329">
        <v>44032</v>
      </c>
      <c r="F19363" s="282" t="s">
        <v>4539</v>
      </c>
      <c r="G19363" s="318" t="s">
        <v>2229</v>
      </c>
      <c r="H19363" s="280" t="s">
        <v>5742</v>
      </c>
      <c r="I19363" s="280" t="s">
        <v>195</v>
      </c>
      <c r="J19363" s="266">
        <v>-161911.84</v>
      </c>
      <c r="K19363" s="83" t="str">
        <f>IFERROR(IFERROR(VLOOKUP(I19363,'DE-PARA'!B:D,3,0),VLOOKUP(I19363,'DE-PARA'!C:D,2,0)),"NÃO ENCONTRADO")</f>
        <v>Encargos sobre Folha de Pagamento</v>
      </c>
      <c r="L19363" s="50" t="str">
        <f>VLOOKUP(K19363,'Base -Receita-Despesa'!$B:$AS,1,FALSE)</f>
        <v>Encargos sobre Folha de Pagamento</v>
      </c>
    </row>
    <row r="19364" spans="1:12" x14ac:dyDescent="0.3">
      <c r="A19364" s="82" t="str">
        <f t="shared" si="604"/>
        <v>2020</v>
      </c>
      <c r="B19364" s="260" t="s">
        <v>2228</v>
      </c>
      <c r="C19364" s="261" t="s">
        <v>138</v>
      </c>
      <c r="D19364" s="74" t="str">
        <f t="shared" si="605"/>
        <v>jul/2020</v>
      </c>
      <c r="E19364" s="329">
        <v>44032</v>
      </c>
      <c r="F19364" s="282" t="s">
        <v>5743</v>
      </c>
      <c r="G19364" s="318" t="s">
        <v>2229</v>
      </c>
      <c r="H19364" s="265" t="s">
        <v>4736</v>
      </c>
      <c r="I19364" s="280" t="s">
        <v>195</v>
      </c>
      <c r="J19364" s="266">
        <v>-4481.24</v>
      </c>
      <c r="K19364" s="83" t="str">
        <f>IFERROR(IFERROR(VLOOKUP(I19364,'DE-PARA'!B:D,3,0),VLOOKUP(I19364,'DE-PARA'!C:D,2,0)),"NÃO ENCONTRADO")</f>
        <v>Encargos sobre Folha de Pagamento</v>
      </c>
      <c r="L19364" s="50" t="str">
        <f>VLOOKUP(K19364,'Base -Receita-Despesa'!$B:$AS,1,FALSE)</f>
        <v>Encargos sobre Folha de Pagamento</v>
      </c>
    </row>
    <row r="19365" spans="1:12" x14ac:dyDescent="0.3">
      <c r="A19365" s="82" t="str">
        <f t="shared" si="604"/>
        <v>2020</v>
      </c>
      <c r="B19365" s="260" t="s">
        <v>2228</v>
      </c>
      <c r="C19365" s="261" t="s">
        <v>138</v>
      </c>
      <c r="D19365" s="74" t="str">
        <f t="shared" si="605"/>
        <v>jul/2020</v>
      </c>
      <c r="E19365" s="329">
        <v>44032</v>
      </c>
      <c r="F19365" s="282" t="s">
        <v>2818</v>
      </c>
      <c r="G19365" s="318" t="s">
        <v>2229</v>
      </c>
      <c r="H19365" s="280" t="s">
        <v>5115</v>
      </c>
      <c r="I19365" s="280" t="s">
        <v>195</v>
      </c>
      <c r="J19365" s="265">
        <v>-349.13</v>
      </c>
      <c r="K19365" s="83" t="str">
        <f>IFERROR(IFERROR(VLOOKUP(I19365,'DE-PARA'!B:D,3,0),VLOOKUP(I19365,'DE-PARA'!C:D,2,0)),"NÃO ENCONTRADO")</f>
        <v>Encargos sobre Folha de Pagamento</v>
      </c>
      <c r="L19365" s="50" t="str">
        <f>VLOOKUP(K19365,'Base -Receita-Despesa'!$B:$AS,1,FALSE)</f>
        <v>Encargos sobre Folha de Pagamento</v>
      </c>
    </row>
    <row r="19366" spans="1:12" x14ac:dyDescent="0.3">
      <c r="A19366" s="82" t="str">
        <f t="shared" si="604"/>
        <v>2020</v>
      </c>
      <c r="B19366" s="260" t="s">
        <v>2228</v>
      </c>
      <c r="C19366" s="261" t="s">
        <v>138</v>
      </c>
      <c r="D19366" s="74" t="str">
        <f t="shared" si="605"/>
        <v>jul/2020</v>
      </c>
      <c r="E19366" s="329">
        <v>44032</v>
      </c>
      <c r="F19366" s="282" t="s">
        <v>5744</v>
      </c>
      <c r="G19366" s="318" t="s">
        <v>2229</v>
      </c>
      <c r="H19366" s="280" t="s">
        <v>5115</v>
      </c>
      <c r="I19366" s="280" t="s">
        <v>195</v>
      </c>
      <c r="J19366" s="265">
        <v>-349.13</v>
      </c>
      <c r="K19366" s="83" t="str">
        <f>IFERROR(IFERROR(VLOOKUP(I19366,'DE-PARA'!B:D,3,0),VLOOKUP(I19366,'DE-PARA'!C:D,2,0)),"NÃO ENCONTRADO")</f>
        <v>Encargos sobre Folha de Pagamento</v>
      </c>
      <c r="L19366" s="50" t="str">
        <f>VLOOKUP(K19366,'Base -Receita-Despesa'!$B:$AS,1,FALSE)</f>
        <v>Encargos sobre Folha de Pagamento</v>
      </c>
    </row>
    <row r="19367" spans="1:12" x14ac:dyDescent="0.3">
      <c r="A19367" s="82" t="str">
        <f t="shared" si="604"/>
        <v>2020</v>
      </c>
      <c r="B19367" s="260" t="s">
        <v>2228</v>
      </c>
      <c r="C19367" s="261" t="s">
        <v>138</v>
      </c>
      <c r="D19367" s="74" t="str">
        <f t="shared" si="605"/>
        <v>jul/2020</v>
      </c>
      <c r="E19367" s="329">
        <v>44032</v>
      </c>
      <c r="F19367" s="282" t="s">
        <v>5745</v>
      </c>
      <c r="G19367" s="318" t="s">
        <v>2229</v>
      </c>
      <c r="H19367" s="280" t="s">
        <v>5115</v>
      </c>
      <c r="I19367" s="280" t="s">
        <v>195</v>
      </c>
      <c r="J19367" s="266">
        <v>-15086.4</v>
      </c>
      <c r="K19367" s="83" t="str">
        <f>IFERROR(IFERROR(VLOOKUP(I19367,'DE-PARA'!B:D,3,0),VLOOKUP(I19367,'DE-PARA'!C:D,2,0)),"NÃO ENCONTRADO")</f>
        <v>Encargos sobre Folha de Pagamento</v>
      </c>
      <c r="L19367" s="50" t="str">
        <f>VLOOKUP(K19367,'Base -Receita-Despesa'!$B:$AS,1,FALSE)</f>
        <v>Encargos sobre Folha de Pagamento</v>
      </c>
    </row>
    <row r="19368" spans="1:12" x14ac:dyDescent="0.3">
      <c r="A19368" s="82" t="str">
        <f t="shared" si="604"/>
        <v>2020</v>
      </c>
      <c r="B19368" s="260" t="s">
        <v>2228</v>
      </c>
      <c r="C19368" s="261" t="s">
        <v>138</v>
      </c>
      <c r="D19368" s="74" t="str">
        <f t="shared" si="605"/>
        <v>jul/2020</v>
      </c>
      <c r="E19368" s="329">
        <v>44032</v>
      </c>
      <c r="F19368" s="282">
        <v>28799</v>
      </c>
      <c r="G19368" s="282" t="s">
        <v>2229</v>
      </c>
      <c r="H19368" s="265" t="s">
        <v>4591</v>
      </c>
      <c r="I19368" s="265" t="s">
        <v>151</v>
      </c>
      <c r="J19368" s="265">
        <v>-420</v>
      </c>
      <c r="K19368" s="83" t="str">
        <f>IFERROR(IFERROR(VLOOKUP(I19368,'DE-PARA'!B:D,3,0),VLOOKUP(I19368,'DE-PARA'!C:D,2,0)),"NÃO ENCONTRADO")</f>
        <v>Concessionárias (água, luz e telefone)</v>
      </c>
      <c r="L19368" s="50" t="str">
        <f>VLOOKUP(K19368,'Base -Receita-Despesa'!$B:$AS,1,FALSE)</f>
        <v>Concessionárias (água, luz e telefone)</v>
      </c>
    </row>
    <row r="19369" spans="1:12" x14ac:dyDescent="0.3">
      <c r="A19369" s="82" t="str">
        <f t="shared" si="604"/>
        <v>2020</v>
      </c>
      <c r="B19369" s="260" t="s">
        <v>2228</v>
      </c>
      <c r="C19369" s="261" t="s">
        <v>138</v>
      </c>
      <c r="D19369" s="74" t="str">
        <f t="shared" si="605"/>
        <v>jul/2020</v>
      </c>
      <c r="E19369" s="329">
        <v>44032</v>
      </c>
      <c r="F19369" s="282" t="s">
        <v>5746</v>
      </c>
      <c r="G19369" s="318" t="s">
        <v>2229</v>
      </c>
      <c r="H19369" s="280" t="s">
        <v>5747</v>
      </c>
      <c r="I19369" s="267" t="s">
        <v>194</v>
      </c>
      <c r="J19369" s="266">
        <v>-28848.69</v>
      </c>
      <c r="K19369" s="83" t="str">
        <f>IFERROR(IFERROR(VLOOKUP(I19369,'DE-PARA'!B:D,3,0),VLOOKUP(I19369,'DE-PARA'!C:D,2,0)),"NÃO ENCONTRADO")</f>
        <v>Encargos sobre Folha de Pagamento</v>
      </c>
      <c r="L19369" s="50" t="str">
        <f>VLOOKUP(K19369,'Base -Receita-Despesa'!$B:$AS,1,FALSE)</f>
        <v>Encargos sobre Folha de Pagamento</v>
      </c>
    </row>
    <row r="19370" spans="1:12" x14ac:dyDescent="0.3">
      <c r="A19370" s="82" t="str">
        <f t="shared" ref="A19370:A19433" si="606">IF(K19370="NÃO ENCONTRADO",0,RIGHT(D19370,4))</f>
        <v>2020</v>
      </c>
      <c r="B19370" s="260" t="s">
        <v>2228</v>
      </c>
      <c r="C19370" s="261" t="s">
        <v>138</v>
      </c>
      <c r="D19370" s="74" t="str">
        <f t="shared" si="605"/>
        <v>jul/2020</v>
      </c>
      <c r="E19370" s="329">
        <v>44032</v>
      </c>
      <c r="F19370" s="282" t="s">
        <v>5748</v>
      </c>
      <c r="G19370" s="322" t="s">
        <v>2229</v>
      </c>
      <c r="H19370" s="265" t="s">
        <v>5749</v>
      </c>
      <c r="I19370" s="270" t="s">
        <v>145</v>
      </c>
      <c r="J19370" s="265">
        <v>-180</v>
      </c>
      <c r="K19370" s="83" t="str">
        <f>IFERROR(IFERROR(VLOOKUP(I19370,'DE-PARA'!B:D,3,0),VLOOKUP(I19370,'DE-PARA'!C:D,2,0)),"NÃO ENCONTRADO")</f>
        <v>Serviços</v>
      </c>
      <c r="L19370" s="50" t="str">
        <f>VLOOKUP(K19370,'Base -Receita-Despesa'!$B:$AS,1,FALSE)</f>
        <v>Serviços</v>
      </c>
    </row>
    <row r="19371" spans="1:12" x14ac:dyDescent="0.3">
      <c r="A19371" s="82" t="str">
        <f t="shared" si="606"/>
        <v>2020</v>
      </c>
      <c r="B19371" s="260" t="s">
        <v>2228</v>
      </c>
      <c r="C19371" s="261" t="s">
        <v>138</v>
      </c>
      <c r="D19371" s="74" t="str">
        <f t="shared" si="605"/>
        <v>jul/2020</v>
      </c>
      <c r="E19371" s="329">
        <v>44032</v>
      </c>
      <c r="F19371" s="282" t="s">
        <v>2842</v>
      </c>
      <c r="G19371" s="318" t="s">
        <v>2229</v>
      </c>
      <c r="H19371" s="280" t="s">
        <v>5049</v>
      </c>
      <c r="I19371" s="265" t="s">
        <v>2176</v>
      </c>
      <c r="J19371" s="266">
        <v>-2102.96</v>
      </c>
      <c r="K19371" s="83" t="str">
        <f>IFERROR(IFERROR(VLOOKUP(I19371,'DE-PARA'!B:D,3,0),VLOOKUP(I19371,'DE-PARA'!C:D,2,0)),"NÃO ENCONTRADO")</f>
        <v>Pessoal</v>
      </c>
      <c r="L19371" s="50" t="str">
        <f>VLOOKUP(K19371,'Base -Receita-Despesa'!$B:$AS,1,FALSE)</f>
        <v>Pessoal</v>
      </c>
    </row>
    <row r="19372" spans="1:12" x14ac:dyDescent="0.3">
      <c r="A19372" s="82" t="str">
        <f t="shared" si="606"/>
        <v>2020</v>
      </c>
      <c r="B19372" s="260" t="s">
        <v>2228</v>
      </c>
      <c r="C19372" s="261" t="s">
        <v>138</v>
      </c>
      <c r="D19372" s="74" t="str">
        <f t="shared" si="605"/>
        <v>jul/2020</v>
      </c>
      <c r="E19372" s="329">
        <v>44032</v>
      </c>
      <c r="F19372" s="282" t="s">
        <v>3317</v>
      </c>
      <c r="G19372" s="318" t="s">
        <v>2229</v>
      </c>
      <c r="H19372" s="270" t="s">
        <v>4753</v>
      </c>
      <c r="I19372" s="265" t="s">
        <v>2176</v>
      </c>
      <c r="J19372" s="265">
        <v>-300</v>
      </c>
      <c r="K19372" s="83" t="str">
        <f>IFERROR(IFERROR(VLOOKUP(I19372,'DE-PARA'!B:D,3,0),VLOOKUP(I19372,'DE-PARA'!C:D,2,0)),"NÃO ENCONTRADO")</f>
        <v>Pessoal</v>
      </c>
      <c r="L19372" s="50" t="str">
        <f>VLOOKUP(K19372,'Base -Receita-Despesa'!$B:$AS,1,FALSE)</f>
        <v>Pessoal</v>
      </c>
    </row>
    <row r="19373" spans="1:12" x14ac:dyDescent="0.3">
      <c r="A19373" s="82" t="str">
        <f t="shared" si="606"/>
        <v>2020</v>
      </c>
      <c r="B19373" s="260" t="s">
        <v>2228</v>
      </c>
      <c r="C19373" s="261" t="s">
        <v>138</v>
      </c>
      <c r="D19373" s="74" t="str">
        <f t="shared" si="605"/>
        <v>jul/2020</v>
      </c>
      <c r="E19373" s="329">
        <v>44032</v>
      </c>
      <c r="F19373" s="282" t="s">
        <v>3310</v>
      </c>
      <c r="G19373" s="318" t="s">
        <v>2229</v>
      </c>
      <c r="H19373" s="270" t="s">
        <v>4753</v>
      </c>
      <c r="I19373" s="265" t="s">
        <v>2176</v>
      </c>
      <c r="J19373" s="265">
        <v>-829.2</v>
      </c>
      <c r="K19373" s="83" t="str">
        <f>IFERROR(IFERROR(VLOOKUP(I19373,'DE-PARA'!B:D,3,0),VLOOKUP(I19373,'DE-PARA'!C:D,2,0)),"NÃO ENCONTRADO")</f>
        <v>Pessoal</v>
      </c>
      <c r="L19373" s="50" t="str">
        <f>VLOOKUP(K19373,'Base -Receita-Despesa'!$B:$AS,1,FALSE)</f>
        <v>Pessoal</v>
      </c>
    </row>
    <row r="19374" spans="1:12" x14ac:dyDescent="0.3">
      <c r="A19374" s="82" t="str">
        <f t="shared" si="606"/>
        <v>2020</v>
      </c>
      <c r="B19374" s="260" t="s">
        <v>2228</v>
      </c>
      <c r="C19374" s="261" t="s">
        <v>138</v>
      </c>
      <c r="D19374" s="74" t="str">
        <f t="shared" si="605"/>
        <v>jul/2020</v>
      </c>
      <c r="E19374" s="329">
        <v>44032</v>
      </c>
      <c r="F19374" s="282" t="s">
        <v>5750</v>
      </c>
      <c r="G19374" s="318" t="s">
        <v>2229</v>
      </c>
      <c r="H19374" s="265" t="s">
        <v>5701</v>
      </c>
      <c r="I19374" s="270" t="s">
        <v>145</v>
      </c>
      <c r="J19374" s="265">
        <v>-79.86</v>
      </c>
      <c r="K19374" s="83" t="str">
        <f>IFERROR(IFERROR(VLOOKUP(I19374,'DE-PARA'!B:D,3,0),VLOOKUP(I19374,'DE-PARA'!C:D,2,0)),"NÃO ENCONTRADO")</f>
        <v>Serviços</v>
      </c>
      <c r="L19374" s="50" t="str">
        <f>VLOOKUP(K19374,'Base -Receita-Despesa'!$B:$AS,1,FALSE)</f>
        <v>Serviços</v>
      </c>
    </row>
    <row r="19375" spans="1:12" x14ac:dyDescent="0.3">
      <c r="A19375" s="82" t="str">
        <f t="shared" si="606"/>
        <v>2020</v>
      </c>
      <c r="B19375" s="260" t="s">
        <v>2228</v>
      </c>
      <c r="C19375" s="261" t="s">
        <v>138</v>
      </c>
      <c r="D19375" s="74" t="str">
        <f t="shared" si="605"/>
        <v>jul/2020</v>
      </c>
      <c r="E19375" s="329">
        <v>44032</v>
      </c>
      <c r="F19375" s="282" t="s">
        <v>2935</v>
      </c>
      <c r="G19375" s="318" t="s">
        <v>2229</v>
      </c>
      <c r="H19375" s="270" t="s">
        <v>5049</v>
      </c>
      <c r="I19375" s="265" t="s">
        <v>2176</v>
      </c>
      <c r="J19375" s="266">
        <v>-1522.89</v>
      </c>
      <c r="K19375" s="83" t="str">
        <f>IFERROR(IFERROR(VLOOKUP(I19375,'DE-PARA'!B:D,3,0),VLOOKUP(I19375,'DE-PARA'!C:D,2,0)),"NÃO ENCONTRADO")</f>
        <v>Pessoal</v>
      </c>
      <c r="L19375" s="50" t="str">
        <f>VLOOKUP(K19375,'Base -Receita-Despesa'!$B:$AS,1,FALSE)</f>
        <v>Pessoal</v>
      </c>
    </row>
    <row r="19376" spans="1:12" x14ac:dyDescent="0.3">
      <c r="A19376" s="82" t="str">
        <f t="shared" si="606"/>
        <v>2020</v>
      </c>
      <c r="B19376" s="260" t="s">
        <v>2228</v>
      </c>
      <c r="C19376" s="261" t="s">
        <v>138</v>
      </c>
      <c r="D19376" s="74" t="str">
        <f t="shared" si="605"/>
        <v>jul/2020</v>
      </c>
      <c r="E19376" s="329">
        <v>44032</v>
      </c>
      <c r="F19376" s="282" t="s">
        <v>5751</v>
      </c>
      <c r="G19376" s="318" t="s">
        <v>2229</v>
      </c>
      <c r="H19376" s="270" t="s">
        <v>4753</v>
      </c>
      <c r="I19376" s="265" t="s">
        <v>2176</v>
      </c>
      <c r="J19376" s="265">
        <v>-121.5</v>
      </c>
      <c r="K19376" s="83" t="str">
        <f>IFERROR(IFERROR(VLOOKUP(I19376,'DE-PARA'!B:D,3,0),VLOOKUP(I19376,'DE-PARA'!C:D,2,0)),"NÃO ENCONTRADO")</f>
        <v>Pessoal</v>
      </c>
      <c r="L19376" s="50" t="str">
        <f>VLOOKUP(K19376,'Base -Receita-Despesa'!$B:$AS,1,FALSE)</f>
        <v>Pessoal</v>
      </c>
    </row>
    <row r="19377" spans="1:12" x14ac:dyDescent="0.3">
      <c r="A19377" s="82" t="str">
        <f t="shared" si="606"/>
        <v>2020</v>
      </c>
      <c r="B19377" s="260" t="s">
        <v>2228</v>
      </c>
      <c r="C19377" s="261" t="s">
        <v>138</v>
      </c>
      <c r="D19377" s="74" t="str">
        <f t="shared" si="605"/>
        <v>jul/2020</v>
      </c>
      <c r="E19377" s="329">
        <v>44032</v>
      </c>
      <c r="F19377" s="282" t="s">
        <v>2812</v>
      </c>
      <c r="G19377" s="318" t="s">
        <v>2229</v>
      </c>
      <c r="H19377" s="270" t="s">
        <v>5752</v>
      </c>
      <c r="I19377" s="332" t="s">
        <v>2176</v>
      </c>
      <c r="J19377" s="266">
        <v>-1331.07</v>
      </c>
      <c r="K19377" s="83" t="str">
        <f>IFERROR(IFERROR(VLOOKUP(I19377,'DE-PARA'!B:D,3,0),VLOOKUP(I19377,'DE-PARA'!C:D,2,0)),"NÃO ENCONTRADO")</f>
        <v>Pessoal</v>
      </c>
      <c r="L19377" s="50" t="str">
        <f>VLOOKUP(K19377,'Base -Receita-Despesa'!$B:$AS,1,FALSE)</f>
        <v>Pessoal</v>
      </c>
    </row>
    <row r="19378" spans="1:12" x14ac:dyDescent="0.3">
      <c r="A19378" s="82" t="str">
        <f t="shared" si="606"/>
        <v>2020</v>
      </c>
      <c r="B19378" s="260" t="s">
        <v>2228</v>
      </c>
      <c r="C19378" s="261" t="s">
        <v>138</v>
      </c>
      <c r="D19378" s="74" t="str">
        <f t="shared" si="605"/>
        <v>jul/2020</v>
      </c>
      <c r="E19378" s="329">
        <v>44032</v>
      </c>
      <c r="F19378" s="282" t="s">
        <v>5753</v>
      </c>
      <c r="G19378" s="318" t="s">
        <v>2229</v>
      </c>
      <c r="H19378" s="270" t="s">
        <v>5175</v>
      </c>
      <c r="I19378" s="270" t="s">
        <v>145</v>
      </c>
      <c r="J19378" s="265">
        <v>-69.61</v>
      </c>
      <c r="K19378" s="83" t="str">
        <f>IFERROR(IFERROR(VLOOKUP(I19378,'DE-PARA'!B:D,3,0),VLOOKUP(I19378,'DE-PARA'!C:D,2,0)),"NÃO ENCONTRADO")</f>
        <v>Serviços</v>
      </c>
      <c r="L19378" s="50" t="str">
        <f>VLOOKUP(K19378,'Base -Receita-Despesa'!$B:$AS,1,FALSE)</f>
        <v>Serviços</v>
      </c>
    </row>
    <row r="19379" spans="1:12" x14ac:dyDescent="0.3">
      <c r="A19379" s="82" t="str">
        <f t="shared" si="606"/>
        <v>2020</v>
      </c>
      <c r="B19379" s="260" t="s">
        <v>2228</v>
      </c>
      <c r="C19379" s="261" t="s">
        <v>138</v>
      </c>
      <c r="D19379" s="74" t="str">
        <f t="shared" si="605"/>
        <v>jul/2020</v>
      </c>
      <c r="E19379" s="329">
        <v>44032</v>
      </c>
      <c r="F19379" s="282" t="s">
        <v>5754</v>
      </c>
      <c r="G19379" s="318" t="s">
        <v>2229</v>
      </c>
      <c r="H19379" s="270" t="s">
        <v>5755</v>
      </c>
      <c r="I19379" s="270" t="s">
        <v>120</v>
      </c>
      <c r="J19379" s="265">
        <v>-63.93</v>
      </c>
      <c r="K19379" s="83" t="str">
        <f>IFERROR(IFERROR(VLOOKUP(I19379,'DE-PARA'!B:D,3,0),VLOOKUP(I19379,'DE-PARA'!C:D,2,0)),"NÃO ENCONTRADO")</f>
        <v>Serviços</v>
      </c>
      <c r="L19379" s="50" t="str">
        <f>VLOOKUP(K19379,'Base -Receita-Despesa'!$B:$AS,1,FALSE)</f>
        <v>Serviços</v>
      </c>
    </row>
    <row r="19380" spans="1:12" x14ac:dyDescent="0.3">
      <c r="A19380" s="82" t="str">
        <f t="shared" si="606"/>
        <v>2020</v>
      </c>
      <c r="B19380" s="260" t="s">
        <v>2228</v>
      </c>
      <c r="C19380" s="261" t="s">
        <v>138</v>
      </c>
      <c r="D19380" s="74" t="str">
        <f t="shared" si="605"/>
        <v>jul/2020</v>
      </c>
      <c r="E19380" s="329">
        <v>44032</v>
      </c>
      <c r="F19380" s="282" t="s">
        <v>5756</v>
      </c>
      <c r="G19380" s="318" t="s">
        <v>2229</v>
      </c>
      <c r="H19380" s="270" t="s">
        <v>5757</v>
      </c>
      <c r="I19380" s="280" t="s">
        <v>145</v>
      </c>
      <c r="J19380" s="265">
        <v>-14.6</v>
      </c>
      <c r="K19380" s="83" t="str">
        <f>IFERROR(IFERROR(VLOOKUP(I19380,'DE-PARA'!B:D,3,0),VLOOKUP(I19380,'DE-PARA'!C:D,2,0)),"NÃO ENCONTRADO")</f>
        <v>Serviços</v>
      </c>
      <c r="L19380" s="50" t="str">
        <f>VLOOKUP(K19380,'Base -Receita-Despesa'!$B:$AS,1,FALSE)</f>
        <v>Serviços</v>
      </c>
    </row>
    <row r="19381" spans="1:12" x14ac:dyDescent="0.3">
      <c r="A19381" s="82" t="str">
        <f t="shared" si="606"/>
        <v>2020</v>
      </c>
      <c r="B19381" s="260" t="s">
        <v>2228</v>
      </c>
      <c r="C19381" s="261" t="s">
        <v>138</v>
      </c>
      <c r="D19381" s="74" t="str">
        <f t="shared" si="605"/>
        <v>jul/2020</v>
      </c>
      <c r="E19381" s="329">
        <v>44032</v>
      </c>
      <c r="F19381" s="282" t="s">
        <v>5758</v>
      </c>
      <c r="G19381" s="318" t="s">
        <v>2229</v>
      </c>
      <c r="H19381" s="270" t="s">
        <v>4753</v>
      </c>
      <c r="I19381" s="265" t="s">
        <v>2176</v>
      </c>
      <c r="J19381" s="266">
        <v>-3200.58</v>
      </c>
      <c r="K19381" s="83" t="str">
        <f>IFERROR(IFERROR(VLOOKUP(I19381,'DE-PARA'!B:D,3,0),VLOOKUP(I19381,'DE-PARA'!C:D,2,0)),"NÃO ENCONTRADO")</f>
        <v>Pessoal</v>
      </c>
      <c r="L19381" s="50" t="str">
        <f>VLOOKUP(K19381,'Base -Receita-Despesa'!$B:$AS,1,FALSE)</f>
        <v>Pessoal</v>
      </c>
    </row>
    <row r="19382" spans="1:12" x14ac:dyDescent="0.3">
      <c r="A19382" s="82" t="str">
        <f t="shared" si="606"/>
        <v>2020</v>
      </c>
      <c r="B19382" s="260" t="s">
        <v>2228</v>
      </c>
      <c r="C19382" s="261" t="s">
        <v>138</v>
      </c>
      <c r="D19382" s="74" t="str">
        <f t="shared" si="605"/>
        <v>jul/2020</v>
      </c>
      <c r="E19382" s="329">
        <v>44032</v>
      </c>
      <c r="F19382" s="282" t="s">
        <v>5759</v>
      </c>
      <c r="G19382" s="318" t="s">
        <v>2229</v>
      </c>
      <c r="H19382" s="265" t="s">
        <v>4736</v>
      </c>
      <c r="I19382" s="270" t="s">
        <v>179</v>
      </c>
      <c r="J19382" s="265">
        <v>-611.08000000000004</v>
      </c>
      <c r="K19382" s="83" t="str">
        <f>IFERROR(IFERROR(VLOOKUP(I19382,'DE-PARA'!B:D,3,0),VLOOKUP(I19382,'DE-PARA'!C:D,2,0)),"NÃO ENCONTRADO")</f>
        <v>Serviços</v>
      </c>
      <c r="L19382" s="50" t="str">
        <f>VLOOKUP(K19382,'Base -Receita-Despesa'!$B:$AS,1,FALSE)</f>
        <v>Serviços</v>
      </c>
    </row>
    <row r="19383" spans="1:12" x14ac:dyDescent="0.3">
      <c r="A19383" s="82" t="str">
        <f t="shared" si="606"/>
        <v>2020</v>
      </c>
      <c r="B19383" s="260" t="s">
        <v>2228</v>
      </c>
      <c r="C19383" s="261" t="s">
        <v>138</v>
      </c>
      <c r="D19383" s="74" t="str">
        <f t="shared" si="605"/>
        <v>jul/2020</v>
      </c>
      <c r="E19383" s="329">
        <v>44032</v>
      </c>
      <c r="F19383" s="282" t="s">
        <v>5760</v>
      </c>
      <c r="G19383" s="322" t="s">
        <v>2229</v>
      </c>
      <c r="H19383" s="265" t="s">
        <v>5749</v>
      </c>
      <c r="I19383" s="270" t="s">
        <v>145</v>
      </c>
      <c r="J19383" s="265">
        <v>-90</v>
      </c>
      <c r="K19383" s="83" t="str">
        <f>IFERROR(IFERROR(VLOOKUP(I19383,'DE-PARA'!B:D,3,0),VLOOKUP(I19383,'DE-PARA'!C:D,2,0)),"NÃO ENCONTRADO")</f>
        <v>Serviços</v>
      </c>
      <c r="L19383" s="50" t="str">
        <f>VLOOKUP(K19383,'Base -Receita-Despesa'!$B:$AS,1,FALSE)</f>
        <v>Serviços</v>
      </c>
    </row>
    <row r="19384" spans="1:12" x14ac:dyDescent="0.3">
      <c r="A19384" s="82" t="str">
        <f t="shared" si="606"/>
        <v>2020</v>
      </c>
      <c r="B19384" s="260" t="s">
        <v>2228</v>
      </c>
      <c r="C19384" s="261" t="s">
        <v>138</v>
      </c>
      <c r="D19384" s="74" t="str">
        <f t="shared" si="605"/>
        <v>jul/2020</v>
      </c>
      <c r="E19384" s="329">
        <v>44032</v>
      </c>
      <c r="F19384" s="282" t="s">
        <v>182</v>
      </c>
      <c r="G19384" s="282" t="s">
        <v>2229</v>
      </c>
      <c r="H19384" s="265" t="s">
        <v>5761</v>
      </c>
      <c r="I19384" s="265" t="s">
        <v>194</v>
      </c>
      <c r="J19384" s="266">
        <v>-6090.03</v>
      </c>
      <c r="K19384" s="83" t="str">
        <f>IFERROR(IFERROR(VLOOKUP(I19384,'DE-PARA'!B:D,3,0),VLOOKUP(I19384,'DE-PARA'!C:D,2,0)),"NÃO ENCONTRADO")</f>
        <v>Encargos sobre Folha de Pagamento</v>
      </c>
      <c r="L19384" s="50" t="str">
        <f>VLOOKUP(K19384,'Base -Receita-Despesa'!$B:$AS,1,FALSE)</f>
        <v>Encargos sobre Folha de Pagamento</v>
      </c>
    </row>
    <row r="19385" spans="1:12" x14ac:dyDescent="0.3">
      <c r="A19385" s="82" t="str">
        <f t="shared" si="606"/>
        <v>2020</v>
      </c>
      <c r="B19385" s="260" t="s">
        <v>2228</v>
      </c>
      <c r="C19385" s="261" t="s">
        <v>138</v>
      </c>
      <c r="D19385" s="74" t="str">
        <f t="shared" si="605"/>
        <v>jul/2020</v>
      </c>
      <c r="E19385" s="329">
        <v>44032</v>
      </c>
      <c r="F19385" s="282">
        <v>9317378</v>
      </c>
      <c r="G19385" s="282" t="s">
        <v>2229</v>
      </c>
      <c r="H19385" s="265" t="s">
        <v>3582</v>
      </c>
      <c r="I19385" s="265" t="s">
        <v>151</v>
      </c>
      <c r="J19385" s="266">
        <v>-3364.35</v>
      </c>
      <c r="K19385" s="83" t="str">
        <f>IFERROR(IFERROR(VLOOKUP(I19385,'DE-PARA'!B:D,3,0),VLOOKUP(I19385,'DE-PARA'!C:D,2,0)),"NÃO ENCONTRADO")</f>
        <v>Concessionárias (água, luz e telefone)</v>
      </c>
      <c r="L19385" s="50" t="str">
        <f>VLOOKUP(K19385,'Base -Receita-Despesa'!$B:$AS,1,FALSE)</f>
        <v>Concessionárias (água, luz e telefone)</v>
      </c>
    </row>
    <row r="19386" spans="1:12" x14ac:dyDescent="0.3">
      <c r="A19386" s="82" t="str">
        <f t="shared" si="606"/>
        <v>2020</v>
      </c>
      <c r="B19386" s="260" t="s">
        <v>2228</v>
      </c>
      <c r="C19386" s="261" t="s">
        <v>138</v>
      </c>
      <c r="D19386" s="74" t="str">
        <f t="shared" si="605"/>
        <v>jul/2020</v>
      </c>
      <c r="E19386" s="329">
        <v>44032</v>
      </c>
      <c r="F19386" s="282">
        <v>9317377</v>
      </c>
      <c r="G19386" s="282" t="s">
        <v>2229</v>
      </c>
      <c r="H19386" s="265" t="s">
        <v>3582</v>
      </c>
      <c r="I19386" s="265" t="s">
        <v>151</v>
      </c>
      <c r="J19386" s="265">
        <v>-328.6</v>
      </c>
      <c r="K19386" s="83" t="str">
        <f>IFERROR(IFERROR(VLOOKUP(I19386,'DE-PARA'!B:D,3,0),VLOOKUP(I19386,'DE-PARA'!C:D,2,0)),"NÃO ENCONTRADO")</f>
        <v>Concessionárias (água, luz e telefone)</v>
      </c>
      <c r="L19386" s="50" t="str">
        <f>VLOOKUP(K19386,'Base -Receita-Despesa'!$B:$AS,1,FALSE)</f>
        <v>Concessionárias (água, luz e telefone)</v>
      </c>
    </row>
    <row r="19387" spans="1:12" x14ac:dyDescent="0.3">
      <c r="A19387" s="82" t="str">
        <f t="shared" si="606"/>
        <v>2020</v>
      </c>
      <c r="B19387" s="260" t="s">
        <v>2228</v>
      </c>
      <c r="C19387" s="261" t="s">
        <v>138</v>
      </c>
      <c r="D19387" s="74" t="str">
        <f t="shared" si="605"/>
        <v>jul/2020</v>
      </c>
      <c r="E19387" s="329">
        <v>44032</v>
      </c>
      <c r="F19387" s="282">
        <v>391963</v>
      </c>
      <c r="G19387" s="282" t="s">
        <v>2229</v>
      </c>
      <c r="H19387" s="265" t="s">
        <v>4707</v>
      </c>
      <c r="I19387" s="265" t="s">
        <v>2217</v>
      </c>
      <c r="J19387" s="265">
        <v>-675</v>
      </c>
      <c r="K19387" s="83" t="str">
        <f>IFERROR(IFERROR(VLOOKUP(I19387,'DE-PARA'!B:D,3,0),VLOOKUP(I19387,'DE-PARA'!C:D,2,0)),"NÃO ENCONTRADO")</f>
        <v>Investimentos</v>
      </c>
      <c r="L19387" s="50" t="str">
        <f>VLOOKUP(K19387,'Base -Receita-Despesa'!$B:$AS,1,FALSE)</f>
        <v>Investimentos</v>
      </c>
    </row>
    <row r="19388" spans="1:12" x14ac:dyDescent="0.3">
      <c r="A19388" s="82" t="str">
        <f t="shared" si="606"/>
        <v>2020</v>
      </c>
      <c r="B19388" s="260" t="s">
        <v>2228</v>
      </c>
      <c r="C19388" s="261" t="s">
        <v>138</v>
      </c>
      <c r="D19388" s="74" t="str">
        <f t="shared" si="605"/>
        <v>jul/2020</v>
      </c>
      <c r="E19388" s="329">
        <v>44032</v>
      </c>
      <c r="F19388" s="282">
        <v>3036</v>
      </c>
      <c r="G19388" s="282" t="s">
        <v>2229</v>
      </c>
      <c r="H19388" s="265" t="s">
        <v>2322</v>
      </c>
      <c r="I19388" s="265" t="s">
        <v>120</v>
      </c>
      <c r="J19388" s="266">
        <v>-1496.57</v>
      </c>
      <c r="K19388" s="83" t="str">
        <f>IFERROR(IFERROR(VLOOKUP(I19388,'DE-PARA'!B:D,3,0),VLOOKUP(I19388,'DE-PARA'!C:D,2,0)),"NÃO ENCONTRADO")</f>
        <v>Serviços</v>
      </c>
      <c r="L19388" s="50" t="str">
        <f>VLOOKUP(K19388,'Base -Receita-Despesa'!$B:$AS,1,FALSE)</f>
        <v>Serviços</v>
      </c>
    </row>
    <row r="19389" spans="1:12" x14ac:dyDescent="0.3">
      <c r="A19389" s="82" t="str">
        <f t="shared" si="606"/>
        <v>2020</v>
      </c>
      <c r="B19389" s="260" t="s">
        <v>2228</v>
      </c>
      <c r="C19389" s="261" t="s">
        <v>138</v>
      </c>
      <c r="D19389" s="74" t="str">
        <f t="shared" si="605"/>
        <v>jul/2020</v>
      </c>
      <c r="E19389" s="329">
        <v>44032</v>
      </c>
      <c r="F19389" s="282">
        <v>128</v>
      </c>
      <c r="G19389" s="282" t="s">
        <v>2229</v>
      </c>
      <c r="H19389" s="265" t="s">
        <v>5666</v>
      </c>
      <c r="I19389" s="265" t="s">
        <v>2190</v>
      </c>
      <c r="J19389" s="265">
        <v>-899.75</v>
      </c>
      <c r="K19389" s="83" t="str">
        <f>IFERROR(IFERROR(VLOOKUP(I19389,'DE-PARA'!B:D,3,0),VLOOKUP(I19389,'DE-PARA'!C:D,2,0)),"NÃO ENCONTRADO")</f>
        <v>Materiais</v>
      </c>
      <c r="L19389" s="50" t="str">
        <f>VLOOKUP(K19389,'Base -Receita-Despesa'!$B:$AS,1,FALSE)</f>
        <v>Materiais</v>
      </c>
    </row>
    <row r="19390" spans="1:12" x14ac:dyDescent="0.3">
      <c r="A19390" s="82" t="str">
        <f t="shared" si="606"/>
        <v>2020</v>
      </c>
      <c r="B19390" s="260" t="s">
        <v>2228</v>
      </c>
      <c r="C19390" s="261" t="s">
        <v>138</v>
      </c>
      <c r="D19390" s="74" t="str">
        <f t="shared" si="605"/>
        <v>jul/2020</v>
      </c>
      <c r="E19390" s="329">
        <v>44032</v>
      </c>
      <c r="F19390" s="321">
        <v>1.26025E+16</v>
      </c>
      <c r="G19390" s="282" t="s">
        <v>2284</v>
      </c>
      <c r="H19390" s="265" t="s">
        <v>2586</v>
      </c>
      <c r="I19390" s="265" t="s">
        <v>2190</v>
      </c>
      <c r="J19390" s="265">
        <v>-170.19</v>
      </c>
      <c r="K19390" s="83" t="str">
        <f>IFERROR(IFERROR(VLOOKUP(I19390,'DE-PARA'!B:D,3,0),VLOOKUP(I19390,'DE-PARA'!C:D,2,0)),"NÃO ENCONTRADO")</f>
        <v>Materiais</v>
      </c>
      <c r="L19390" s="50" t="str">
        <f>VLOOKUP(K19390,'Base -Receita-Despesa'!$B:$AS,1,FALSE)</f>
        <v>Materiais</v>
      </c>
    </row>
    <row r="19391" spans="1:12" x14ac:dyDescent="0.3">
      <c r="A19391" s="82" t="str">
        <f t="shared" si="606"/>
        <v>2020</v>
      </c>
      <c r="B19391" s="260" t="s">
        <v>2228</v>
      </c>
      <c r="C19391" s="261" t="s">
        <v>138</v>
      </c>
      <c r="D19391" s="74" t="str">
        <f t="shared" si="605"/>
        <v>jul/2020</v>
      </c>
      <c r="E19391" s="329">
        <v>44032</v>
      </c>
      <c r="F19391" s="282">
        <v>2325240</v>
      </c>
      <c r="G19391" s="282" t="s">
        <v>2229</v>
      </c>
      <c r="H19391" s="265" t="s">
        <v>5762</v>
      </c>
      <c r="I19391" s="265" t="s">
        <v>120</v>
      </c>
      <c r="J19391" s="266">
        <v>-16552.43</v>
      </c>
      <c r="K19391" s="83" t="str">
        <f>IFERROR(IFERROR(VLOOKUP(I19391,'DE-PARA'!B:D,3,0),VLOOKUP(I19391,'DE-PARA'!C:D,2,0)),"NÃO ENCONTRADO")</f>
        <v>Serviços</v>
      </c>
      <c r="L19391" s="50" t="str">
        <f>VLOOKUP(K19391,'Base -Receita-Despesa'!$B:$AS,1,FALSE)</f>
        <v>Serviços</v>
      </c>
    </row>
    <row r="19392" spans="1:12" x14ac:dyDescent="0.3">
      <c r="A19392" s="82" t="str">
        <f t="shared" si="606"/>
        <v>2020</v>
      </c>
      <c r="B19392" s="260" t="s">
        <v>2228</v>
      </c>
      <c r="C19392" s="261" t="s">
        <v>138</v>
      </c>
      <c r="D19392" s="74" t="str">
        <f t="shared" si="605"/>
        <v>jul/2020</v>
      </c>
      <c r="E19392" s="329">
        <v>44032</v>
      </c>
      <c r="F19392" s="282">
        <v>2820679</v>
      </c>
      <c r="G19392" s="282" t="s">
        <v>2229</v>
      </c>
      <c r="H19392" s="265" t="s">
        <v>5175</v>
      </c>
      <c r="I19392" s="265" t="s">
        <v>2210</v>
      </c>
      <c r="J19392" s="266">
        <v>-4355.26</v>
      </c>
      <c r="K19392" s="83" t="str">
        <f>IFERROR(IFERROR(VLOOKUP(I19392,'DE-PARA'!B:D,3,0),VLOOKUP(I19392,'DE-PARA'!C:D,2,0)),"NÃO ENCONTRADO")</f>
        <v>Serviços</v>
      </c>
      <c r="L19392" s="50" t="str">
        <f>VLOOKUP(K19392,'Base -Receita-Despesa'!$B:$AS,1,FALSE)</f>
        <v>Serviços</v>
      </c>
    </row>
    <row r="19393" spans="1:12" x14ac:dyDescent="0.3">
      <c r="A19393" s="82" t="str">
        <f t="shared" si="606"/>
        <v>2020</v>
      </c>
      <c r="B19393" s="260" t="s">
        <v>2228</v>
      </c>
      <c r="C19393" s="261" t="s">
        <v>138</v>
      </c>
      <c r="D19393" s="74" t="str">
        <f t="shared" si="605"/>
        <v>jul/2020</v>
      </c>
      <c r="E19393" s="329">
        <v>44032</v>
      </c>
      <c r="F19393" s="282">
        <v>76441</v>
      </c>
      <c r="G19393" s="282" t="s">
        <v>2229</v>
      </c>
      <c r="H19393" s="265" t="s">
        <v>5763</v>
      </c>
      <c r="I19393" s="265" t="s">
        <v>2183</v>
      </c>
      <c r="J19393" s="266">
        <v>-3241.04</v>
      </c>
      <c r="K19393" s="83" t="str">
        <f>IFERROR(IFERROR(VLOOKUP(I19393,'DE-PARA'!B:D,3,0),VLOOKUP(I19393,'DE-PARA'!C:D,2,0)),"NÃO ENCONTRADO")</f>
        <v>Materiais</v>
      </c>
      <c r="L19393" s="50" t="str">
        <f>VLOOKUP(K19393,'Base -Receita-Despesa'!$B:$AS,1,FALSE)</f>
        <v>Materiais</v>
      </c>
    </row>
    <row r="19394" spans="1:12" x14ac:dyDescent="0.3">
      <c r="A19394" s="82" t="str">
        <f t="shared" si="606"/>
        <v>2020</v>
      </c>
      <c r="B19394" s="260" t="s">
        <v>2228</v>
      </c>
      <c r="C19394" s="261" t="s">
        <v>138</v>
      </c>
      <c r="D19394" s="74" t="str">
        <f t="shared" si="605"/>
        <v>jul/2020</v>
      </c>
      <c r="E19394" s="329">
        <v>44032</v>
      </c>
      <c r="F19394" s="282">
        <v>76442</v>
      </c>
      <c r="G19394" s="282" t="s">
        <v>2229</v>
      </c>
      <c r="H19394" s="265" t="s">
        <v>5763</v>
      </c>
      <c r="I19394" s="265" t="s">
        <v>2183</v>
      </c>
      <c r="J19394" s="265">
        <v>-291.08</v>
      </c>
      <c r="K19394" s="83" t="str">
        <f>IFERROR(IFERROR(VLOOKUP(I19394,'DE-PARA'!B:D,3,0),VLOOKUP(I19394,'DE-PARA'!C:D,2,0)),"NÃO ENCONTRADO")</f>
        <v>Materiais</v>
      </c>
      <c r="L19394" s="50" t="str">
        <f>VLOOKUP(K19394,'Base -Receita-Despesa'!$B:$AS,1,FALSE)</f>
        <v>Materiais</v>
      </c>
    </row>
    <row r="19395" spans="1:12" x14ac:dyDescent="0.3">
      <c r="A19395" s="82" t="str">
        <f t="shared" si="606"/>
        <v>2020</v>
      </c>
      <c r="B19395" s="260" t="s">
        <v>2228</v>
      </c>
      <c r="C19395" s="261" t="s">
        <v>138</v>
      </c>
      <c r="D19395" s="74" t="str">
        <f t="shared" si="605"/>
        <v>jul/2020</v>
      </c>
      <c r="E19395" s="329">
        <v>44032</v>
      </c>
      <c r="F19395" s="282" t="s">
        <v>4619</v>
      </c>
      <c r="G19395" s="282" t="s">
        <v>2229</v>
      </c>
      <c r="H19395" s="265" t="s">
        <v>5185</v>
      </c>
      <c r="I19395" s="265" t="s">
        <v>2170</v>
      </c>
      <c r="J19395" s="266">
        <v>-11016.11</v>
      </c>
      <c r="K19395" s="83" t="str">
        <f>IFERROR(IFERROR(VLOOKUP(I19395,'DE-PARA'!B:D,3,0),VLOOKUP(I19395,'DE-PARA'!C:D,2,0)),"NÃO ENCONTRADO")</f>
        <v>Reembolso de Rateios(-)</v>
      </c>
      <c r="L19395" s="50" t="str">
        <f>VLOOKUP(K19395,'Base -Receita-Despesa'!$B:$AS,1,FALSE)</f>
        <v>Reembolso de Rateios(-)</v>
      </c>
    </row>
    <row r="19396" spans="1:12" x14ac:dyDescent="0.3">
      <c r="A19396" s="82" t="str">
        <f t="shared" si="606"/>
        <v>2020</v>
      </c>
      <c r="B19396" s="260" t="s">
        <v>2228</v>
      </c>
      <c r="C19396" s="261" t="s">
        <v>138</v>
      </c>
      <c r="D19396" s="74" t="str">
        <f t="shared" ref="D19396:D19459" si="607">TEXT(E19396,"mmm/aaaa")</f>
        <v>jul/2020</v>
      </c>
      <c r="E19396" s="329">
        <v>44032</v>
      </c>
      <c r="F19396" s="282" t="s">
        <v>1261</v>
      </c>
      <c r="G19396" s="282" t="s">
        <v>2229</v>
      </c>
      <c r="H19396" s="265" t="s">
        <v>879</v>
      </c>
      <c r="I19396" s="265" t="s">
        <v>135</v>
      </c>
      <c r="J19396" s="265">
        <v>-10</v>
      </c>
      <c r="K19396" s="83" t="str">
        <f>IFERROR(IFERROR(VLOOKUP(I19396,'DE-PARA'!B:D,3,0),VLOOKUP(I19396,'DE-PARA'!C:D,2,0)),"NÃO ENCONTRADO")</f>
        <v>Outras Saídas</v>
      </c>
      <c r="L19396" s="50" t="str">
        <f>VLOOKUP(K19396,'Base -Receita-Despesa'!$B:$AS,1,FALSE)</f>
        <v>Outras Saídas</v>
      </c>
    </row>
    <row r="19397" spans="1:12" x14ac:dyDescent="0.3">
      <c r="A19397" s="82" t="str">
        <f t="shared" si="606"/>
        <v>2020</v>
      </c>
      <c r="B19397" s="260" t="s">
        <v>2228</v>
      </c>
      <c r="C19397" s="261" t="s">
        <v>138</v>
      </c>
      <c r="D19397" s="74" t="str">
        <f t="shared" si="607"/>
        <v>jul/2020</v>
      </c>
      <c r="E19397" s="329">
        <v>44032</v>
      </c>
      <c r="F19397" s="282" t="s">
        <v>5781</v>
      </c>
      <c r="G19397" s="318" t="s">
        <v>2229</v>
      </c>
      <c r="H19397" s="270" t="s">
        <v>5757</v>
      </c>
      <c r="I19397" s="280" t="s">
        <v>145</v>
      </c>
      <c r="J19397" s="265">
        <v>-45.26</v>
      </c>
      <c r="K19397" s="83" t="str">
        <f>IFERROR(IFERROR(VLOOKUP(I19397,'DE-PARA'!B:D,3,0),VLOOKUP(I19397,'DE-PARA'!C:D,2,0)),"NÃO ENCONTRADO")</f>
        <v>Serviços</v>
      </c>
      <c r="L19397" s="50" t="str">
        <f>VLOOKUP(K19397,'Base -Receita-Despesa'!$B:$AS,1,FALSE)</f>
        <v>Serviços</v>
      </c>
    </row>
    <row r="19398" spans="1:12" x14ac:dyDescent="0.3">
      <c r="A19398" s="82" t="str">
        <f t="shared" si="606"/>
        <v>2020</v>
      </c>
      <c r="B19398" s="260" t="s">
        <v>2228</v>
      </c>
      <c r="C19398" s="261" t="s">
        <v>138</v>
      </c>
      <c r="D19398" s="74" t="str">
        <f t="shared" si="607"/>
        <v>jul/2020</v>
      </c>
      <c r="E19398" s="329">
        <v>44032</v>
      </c>
      <c r="F19398" s="282" t="s">
        <v>2921</v>
      </c>
      <c r="G19398" s="318" t="s">
        <v>2229</v>
      </c>
      <c r="H19398" s="270" t="s">
        <v>5049</v>
      </c>
      <c r="I19398" s="265" t="s">
        <v>2176</v>
      </c>
      <c r="J19398" s="266">
        <v>-6519.19</v>
      </c>
      <c r="K19398" s="83" t="str">
        <f>IFERROR(IFERROR(VLOOKUP(I19398,'DE-PARA'!B:D,3,0),VLOOKUP(I19398,'DE-PARA'!C:D,2,0)),"NÃO ENCONTRADO")</f>
        <v>Pessoal</v>
      </c>
      <c r="L19398" s="50" t="str">
        <f>VLOOKUP(K19398,'Base -Receita-Despesa'!$B:$AS,1,FALSE)</f>
        <v>Pessoal</v>
      </c>
    </row>
    <row r="19399" spans="1:12" x14ac:dyDescent="0.3">
      <c r="A19399" s="82" t="str">
        <f t="shared" si="606"/>
        <v>2020</v>
      </c>
      <c r="B19399" s="260" t="s">
        <v>2228</v>
      </c>
      <c r="C19399" s="261" t="s">
        <v>138</v>
      </c>
      <c r="D19399" s="74" t="str">
        <f t="shared" si="607"/>
        <v>jul/2020</v>
      </c>
      <c r="E19399" s="329">
        <v>44032</v>
      </c>
      <c r="F19399" s="282" t="s">
        <v>5782</v>
      </c>
      <c r="G19399" s="318" t="s">
        <v>2229</v>
      </c>
      <c r="H19399" s="270" t="s">
        <v>5175</v>
      </c>
      <c r="I19399" s="270" t="s">
        <v>145</v>
      </c>
      <c r="J19399" s="265">
        <v>-215.79</v>
      </c>
      <c r="K19399" s="83" t="str">
        <f>IFERROR(IFERROR(VLOOKUP(I19399,'DE-PARA'!B:D,3,0),VLOOKUP(I19399,'DE-PARA'!C:D,2,0)),"NÃO ENCONTRADO")</f>
        <v>Serviços</v>
      </c>
      <c r="L19399" s="50" t="str">
        <f>VLOOKUP(K19399,'Base -Receita-Despesa'!$B:$AS,1,FALSE)</f>
        <v>Serviços</v>
      </c>
    </row>
    <row r="19400" spans="1:12" x14ac:dyDescent="0.3">
      <c r="A19400" s="82" t="str">
        <f t="shared" si="606"/>
        <v>2020</v>
      </c>
      <c r="B19400" s="260" t="s">
        <v>2228</v>
      </c>
      <c r="C19400" s="261" t="s">
        <v>138</v>
      </c>
      <c r="D19400" s="74" t="str">
        <f t="shared" si="607"/>
        <v>jul/2020</v>
      </c>
      <c r="E19400" s="329">
        <v>44032</v>
      </c>
      <c r="F19400" s="282" t="s">
        <v>2925</v>
      </c>
      <c r="G19400" s="318" t="s">
        <v>2229</v>
      </c>
      <c r="H19400" s="270" t="s">
        <v>5049</v>
      </c>
      <c r="I19400" s="265" t="s">
        <v>2176</v>
      </c>
      <c r="J19400" s="266">
        <v>-4720.96</v>
      </c>
      <c r="K19400" s="83" t="str">
        <f>IFERROR(IFERROR(VLOOKUP(I19400,'DE-PARA'!B:D,3,0),VLOOKUP(I19400,'DE-PARA'!C:D,2,0)),"NÃO ENCONTRADO")</f>
        <v>Pessoal</v>
      </c>
      <c r="L19400" s="50" t="str">
        <f>VLOOKUP(K19400,'Base -Receita-Despesa'!$B:$AS,1,FALSE)</f>
        <v>Pessoal</v>
      </c>
    </row>
    <row r="19401" spans="1:12" x14ac:dyDescent="0.3">
      <c r="A19401" s="82" t="str">
        <f t="shared" si="606"/>
        <v>2020</v>
      </c>
      <c r="B19401" s="260" t="s">
        <v>2228</v>
      </c>
      <c r="C19401" s="261" t="s">
        <v>138</v>
      </c>
      <c r="D19401" s="74" t="str">
        <f t="shared" si="607"/>
        <v>jul/2020</v>
      </c>
      <c r="E19401" s="329">
        <v>44032</v>
      </c>
      <c r="F19401" s="282" t="s">
        <v>5783</v>
      </c>
      <c r="G19401" s="318" t="s">
        <v>2229</v>
      </c>
      <c r="H19401" s="265" t="s">
        <v>5165</v>
      </c>
      <c r="I19401" s="280" t="s">
        <v>200</v>
      </c>
      <c r="J19401" s="265">
        <v>-215.06</v>
      </c>
      <c r="K19401" s="83" t="str">
        <f>IFERROR(IFERROR(VLOOKUP(I19401,'DE-PARA'!B:D,3,0),VLOOKUP(I19401,'DE-PARA'!C:D,2,0)),"NÃO ENCONTRADO")</f>
        <v>Serviços</v>
      </c>
      <c r="L19401" s="50" t="str">
        <f>VLOOKUP(K19401,'Base -Receita-Despesa'!$B:$AS,1,FALSE)</f>
        <v>Serviços</v>
      </c>
    </row>
    <row r="19402" spans="1:12" x14ac:dyDescent="0.3">
      <c r="A19402" s="82" t="str">
        <f t="shared" si="606"/>
        <v>2020</v>
      </c>
      <c r="B19402" s="260" t="s">
        <v>2228</v>
      </c>
      <c r="C19402" s="261" t="s">
        <v>138</v>
      </c>
      <c r="D19402" s="74" t="str">
        <f t="shared" si="607"/>
        <v>jul/2020</v>
      </c>
      <c r="E19402" s="329">
        <v>44032</v>
      </c>
      <c r="F19402" s="282" t="s">
        <v>5784</v>
      </c>
      <c r="G19402" s="318" t="s">
        <v>2229</v>
      </c>
      <c r="H19402" s="265" t="s">
        <v>4736</v>
      </c>
      <c r="I19402" s="270" t="s">
        <v>179</v>
      </c>
      <c r="J19402" s="266">
        <v>-1894.35</v>
      </c>
      <c r="K19402" s="83" t="str">
        <f>IFERROR(IFERROR(VLOOKUP(I19402,'DE-PARA'!B:D,3,0),VLOOKUP(I19402,'DE-PARA'!C:D,2,0)),"NÃO ENCONTRADO")</f>
        <v>Serviços</v>
      </c>
      <c r="L19402" s="50" t="str">
        <f>VLOOKUP(K19402,'Base -Receita-Despesa'!$B:$AS,1,FALSE)</f>
        <v>Serviços</v>
      </c>
    </row>
    <row r="19403" spans="1:12" x14ac:dyDescent="0.3">
      <c r="A19403" s="82" t="str">
        <f t="shared" si="606"/>
        <v>2020</v>
      </c>
      <c r="B19403" s="260" t="s">
        <v>2228</v>
      </c>
      <c r="C19403" s="261" t="s">
        <v>138</v>
      </c>
      <c r="D19403" s="74" t="str">
        <f t="shared" si="607"/>
        <v>jul/2020</v>
      </c>
      <c r="E19403" s="329">
        <v>44032</v>
      </c>
      <c r="F19403" s="282" t="s">
        <v>3335</v>
      </c>
      <c r="G19403" s="318" t="s">
        <v>2229</v>
      </c>
      <c r="H19403" s="270" t="s">
        <v>4753</v>
      </c>
      <c r="I19403" s="265" t="s">
        <v>2176</v>
      </c>
      <c r="J19403" s="266">
        <v>-2570.52</v>
      </c>
      <c r="K19403" s="83" t="str">
        <f>IFERROR(IFERROR(VLOOKUP(I19403,'DE-PARA'!B:D,3,0),VLOOKUP(I19403,'DE-PARA'!C:D,2,0)),"NÃO ENCONTRADO")</f>
        <v>Pessoal</v>
      </c>
      <c r="L19403" s="50" t="str">
        <f>VLOOKUP(K19403,'Base -Receita-Despesa'!$B:$AS,1,FALSE)</f>
        <v>Pessoal</v>
      </c>
    </row>
    <row r="19404" spans="1:12" x14ac:dyDescent="0.3">
      <c r="A19404" s="82" t="str">
        <f t="shared" si="606"/>
        <v>2020</v>
      </c>
      <c r="B19404" s="260" t="s">
        <v>2228</v>
      </c>
      <c r="C19404" s="261" t="s">
        <v>138</v>
      </c>
      <c r="D19404" s="74" t="str">
        <f t="shared" si="607"/>
        <v>jul/2020</v>
      </c>
      <c r="E19404" s="329">
        <v>44032</v>
      </c>
      <c r="F19404" s="282" t="s">
        <v>5785</v>
      </c>
      <c r="G19404" s="318" t="s">
        <v>2229</v>
      </c>
      <c r="H19404" s="270" t="s">
        <v>4753</v>
      </c>
      <c r="I19404" s="265" t="s">
        <v>2176</v>
      </c>
      <c r="J19404" s="265">
        <v>-376.65</v>
      </c>
      <c r="K19404" s="83" t="str">
        <f>IFERROR(IFERROR(VLOOKUP(I19404,'DE-PARA'!B:D,3,0),VLOOKUP(I19404,'DE-PARA'!C:D,2,0)),"NÃO ENCONTRADO")</f>
        <v>Pessoal</v>
      </c>
      <c r="L19404" s="50" t="str">
        <f>VLOOKUP(K19404,'Base -Receita-Despesa'!$B:$AS,1,FALSE)</f>
        <v>Pessoal</v>
      </c>
    </row>
    <row r="19405" spans="1:12" x14ac:dyDescent="0.3">
      <c r="A19405" s="82" t="str">
        <f t="shared" si="606"/>
        <v>2020</v>
      </c>
      <c r="B19405" s="260" t="s">
        <v>2228</v>
      </c>
      <c r="C19405" s="261" t="s">
        <v>138</v>
      </c>
      <c r="D19405" s="74" t="str">
        <f t="shared" si="607"/>
        <v>jul/2020</v>
      </c>
      <c r="E19405" s="329">
        <v>44032</v>
      </c>
      <c r="F19405" s="282" t="s">
        <v>2915</v>
      </c>
      <c r="G19405" s="318" t="s">
        <v>2229</v>
      </c>
      <c r="H19405" s="270" t="s">
        <v>5695</v>
      </c>
      <c r="I19405" s="265" t="s">
        <v>2176</v>
      </c>
      <c r="J19405" s="266">
        <v>-4126.32</v>
      </c>
      <c r="K19405" s="83" t="str">
        <f>IFERROR(IFERROR(VLOOKUP(I19405,'DE-PARA'!B:D,3,0),VLOOKUP(I19405,'DE-PARA'!C:D,2,0)),"NÃO ENCONTRADO")</f>
        <v>Pessoal</v>
      </c>
      <c r="L19405" s="50" t="str">
        <f>VLOOKUP(K19405,'Base -Receita-Despesa'!$B:$AS,1,FALSE)</f>
        <v>Pessoal</v>
      </c>
    </row>
    <row r="19406" spans="1:12" x14ac:dyDescent="0.3">
      <c r="A19406" s="82" t="str">
        <f t="shared" si="606"/>
        <v>2020</v>
      </c>
      <c r="B19406" s="260" t="s">
        <v>2228</v>
      </c>
      <c r="C19406" s="261" t="s">
        <v>138</v>
      </c>
      <c r="D19406" s="74" t="str">
        <f t="shared" si="607"/>
        <v>jul/2020</v>
      </c>
      <c r="E19406" s="329">
        <v>44032</v>
      </c>
      <c r="F19406" s="282" t="s">
        <v>3339</v>
      </c>
      <c r="G19406" s="318" t="s">
        <v>2229</v>
      </c>
      <c r="H19406" s="270" t="s">
        <v>4753</v>
      </c>
      <c r="I19406" s="265" t="s">
        <v>2176</v>
      </c>
      <c r="J19406" s="265">
        <v>-930</v>
      </c>
      <c r="K19406" s="83" t="str">
        <f>IFERROR(IFERROR(VLOOKUP(I19406,'DE-PARA'!B:D,3,0),VLOOKUP(I19406,'DE-PARA'!C:D,2,0)),"NÃO ENCONTRADO")</f>
        <v>Pessoal</v>
      </c>
      <c r="L19406" s="50" t="str">
        <f>VLOOKUP(K19406,'Base -Receita-Despesa'!$B:$AS,1,FALSE)</f>
        <v>Pessoal</v>
      </c>
    </row>
    <row r="19407" spans="1:12" x14ac:dyDescent="0.3">
      <c r="A19407" s="82" t="str">
        <f t="shared" si="606"/>
        <v>2020</v>
      </c>
      <c r="B19407" s="260" t="s">
        <v>2228</v>
      </c>
      <c r="C19407" s="261" t="s">
        <v>138</v>
      </c>
      <c r="D19407" s="74" t="str">
        <f t="shared" si="607"/>
        <v>jul/2020</v>
      </c>
      <c r="E19407" s="329">
        <v>44032</v>
      </c>
      <c r="F19407" s="282" t="s">
        <v>5786</v>
      </c>
      <c r="G19407" s="318" t="s">
        <v>2229</v>
      </c>
      <c r="H19407" s="265" t="s">
        <v>5701</v>
      </c>
      <c r="I19407" s="270" t="s">
        <v>145</v>
      </c>
      <c r="J19407" s="265">
        <v>-247.57</v>
      </c>
      <c r="K19407" s="83" t="str">
        <f>IFERROR(IFERROR(VLOOKUP(I19407,'DE-PARA'!B:D,3,0),VLOOKUP(I19407,'DE-PARA'!C:D,2,0)),"NÃO ENCONTRADO")</f>
        <v>Serviços</v>
      </c>
      <c r="L19407" s="50" t="str">
        <f>VLOOKUP(K19407,'Base -Receita-Despesa'!$B:$AS,1,FALSE)</f>
        <v>Serviços</v>
      </c>
    </row>
    <row r="19408" spans="1:12" x14ac:dyDescent="0.3">
      <c r="A19408" s="82" t="str">
        <f t="shared" si="606"/>
        <v>2020</v>
      </c>
      <c r="B19408" s="260" t="s">
        <v>2228</v>
      </c>
      <c r="C19408" s="261" t="s">
        <v>138</v>
      </c>
      <c r="D19408" s="74" t="str">
        <f t="shared" si="607"/>
        <v>jul/2020</v>
      </c>
      <c r="E19408" s="329">
        <v>44032</v>
      </c>
      <c r="F19408" s="282" t="s">
        <v>4702</v>
      </c>
      <c r="G19408" s="318" t="s">
        <v>2229</v>
      </c>
      <c r="H19408" s="270" t="s">
        <v>4753</v>
      </c>
      <c r="I19408" s="265" t="s">
        <v>2176</v>
      </c>
      <c r="J19408" s="266">
        <v>-9921.7999999999993</v>
      </c>
      <c r="K19408" s="83" t="str">
        <f>IFERROR(IFERROR(VLOOKUP(I19408,'DE-PARA'!B:D,3,0),VLOOKUP(I19408,'DE-PARA'!C:D,2,0)),"NÃO ENCONTRADO")</f>
        <v>Pessoal</v>
      </c>
      <c r="L19408" s="50" t="str">
        <f>VLOOKUP(K19408,'Base -Receita-Despesa'!$B:$AS,1,FALSE)</f>
        <v>Pessoal</v>
      </c>
    </row>
    <row r="19409" spans="1:12" x14ac:dyDescent="0.3">
      <c r="A19409" s="82" t="str">
        <f t="shared" si="606"/>
        <v>2020</v>
      </c>
      <c r="B19409" s="260" t="s">
        <v>2228</v>
      </c>
      <c r="C19409" s="261" t="s">
        <v>138</v>
      </c>
      <c r="D19409" s="74" t="str">
        <f t="shared" si="607"/>
        <v>jul/2020</v>
      </c>
      <c r="E19409" s="329">
        <v>44032</v>
      </c>
      <c r="F19409" s="282" t="s">
        <v>5787</v>
      </c>
      <c r="G19409" s="318" t="s">
        <v>2229</v>
      </c>
      <c r="H19409" s="270" t="s">
        <v>5755</v>
      </c>
      <c r="I19409" s="270" t="s">
        <v>120</v>
      </c>
      <c r="J19409" s="265">
        <v>-198.18</v>
      </c>
      <c r="K19409" s="83" t="str">
        <f>IFERROR(IFERROR(VLOOKUP(I19409,'DE-PARA'!B:D,3,0),VLOOKUP(I19409,'DE-PARA'!C:D,2,0)),"NÃO ENCONTRADO")</f>
        <v>Serviços</v>
      </c>
      <c r="L19409" s="50" t="str">
        <f>VLOOKUP(K19409,'Base -Receita-Despesa'!$B:$AS,1,FALSE)</f>
        <v>Serviços</v>
      </c>
    </row>
    <row r="19410" spans="1:12" x14ac:dyDescent="0.3">
      <c r="A19410" s="82" t="str">
        <f t="shared" si="606"/>
        <v>2020</v>
      </c>
      <c r="B19410" s="260" t="s">
        <v>2228</v>
      </c>
      <c r="C19410" s="261" t="s">
        <v>138</v>
      </c>
      <c r="D19410" s="74" t="str">
        <f t="shared" si="607"/>
        <v>jul/2020</v>
      </c>
      <c r="E19410" s="329">
        <v>44032</v>
      </c>
      <c r="F19410" s="282" t="s">
        <v>5788</v>
      </c>
      <c r="G19410" s="318" t="s">
        <v>2229</v>
      </c>
      <c r="H19410" s="270" t="s">
        <v>5175</v>
      </c>
      <c r="I19410" s="270" t="s">
        <v>145</v>
      </c>
      <c r="J19410" s="265">
        <v>-21.1</v>
      </c>
      <c r="K19410" s="83" t="str">
        <f>IFERROR(IFERROR(VLOOKUP(I19410,'DE-PARA'!B:D,3,0),VLOOKUP(I19410,'DE-PARA'!C:D,2,0)),"NÃO ENCONTRADO")</f>
        <v>Serviços</v>
      </c>
      <c r="L19410" s="50" t="str">
        <f>VLOOKUP(K19410,'Base -Receita-Despesa'!$B:$AS,1,FALSE)</f>
        <v>Serviços</v>
      </c>
    </row>
    <row r="19411" spans="1:12" x14ac:dyDescent="0.3">
      <c r="A19411" s="82" t="str">
        <f t="shared" si="606"/>
        <v>2020</v>
      </c>
      <c r="B19411" s="260" t="s">
        <v>2228</v>
      </c>
      <c r="C19411" s="261" t="s">
        <v>138</v>
      </c>
      <c r="D19411" s="74" t="str">
        <f t="shared" si="607"/>
        <v>jul/2020</v>
      </c>
      <c r="E19411" s="329">
        <v>44033</v>
      </c>
      <c r="F19411" s="282">
        <v>2460178</v>
      </c>
      <c r="G19411" s="282" t="s">
        <v>2229</v>
      </c>
      <c r="H19411" s="265" t="s">
        <v>5222</v>
      </c>
      <c r="I19411" s="265" t="s">
        <v>2210</v>
      </c>
      <c r="J19411" s="266">
        <v>-12414.57</v>
      </c>
      <c r="K19411" s="83" t="str">
        <f>IFERROR(IFERROR(VLOOKUP(I19411,'DE-PARA'!B:D,3,0),VLOOKUP(I19411,'DE-PARA'!C:D,2,0)),"NÃO ENCONTRADO")</f>
        <v>Serviços</v>
      </c>
      <c r="L19411" s="50" t="str">
        <f>VLOOKUP(K19411,'Base -Receita-Despesa'!$B:$AS,1,FALSE)</f>
        <v>Serviços</v>
      </c>
    </row>
    <row r="19412" spans="1:12" x14ac:dyDescent="0.3">
      <c r="A19412" s="82" t="str">
        <f t="shared" si="606"/>
        <v>2020</v>
      </c>
      <c r="B19412" s="260" t="s">
        <v>2228</v>
      </c>
      <c r="C19412" s="261" t="s">
        <v>138</v>
      </c>
      <c r="D19412" s="74" t="str">
        <f t="shared" si="607"/>
        <v>jul/2020</v>
      </c>
      <c r="E19412" s="329">
        <v>44033</v>
      </c>
      <c r="F19412" s="282">
        <v>3828</v>
      </c>
      <c r="G19412" s="282" t="s">
        <v>2229</v>
      </c>
      <c r="H19412" s="265" t="s">
        <v>5164</v>
      </c>
      <c r="I19412" s="265" t="s">
        <v>157</v>
      </c>
      <c r="J19412" s="266">
        <v>-1369.83</v>
      </c>
      <c r="K19412" s="83" t="str">
        <f>IFERROR(IFERROR(VLOOKUP(I19412,'DE-PARA'!B:D,3,0),VLOOKUP(I19412,'DE-PARA'!C:D,2,0)),"NÃO ENCONTRADO")</f>
        <v>Materiais</v>
      </c>
      <c r="L19412" s="50" t="str">
        <f>VLOOKUP(K19412,'Base -Receita-Despesa'!$B:$AS,1,FALSE)</f>
        <v>Materiais</v>
      </c>
    </row>
    <row r="19413" spans="1:12" x14ac:dyDescent="0.3">
      <c r="A19413" s="82" t="str">
        <f t="shared" si="606"/>
        <v>2020</v>
      </c>
      <c r="B19413" s="260" t="s">
        <v>2228</v>
      </c>
      <c r="C19413" s="261" t="s">
        <v>138</v>
      </c>
      <c r="D19413" s="74" t="str">
        <f t="shared" si="607"/>
        <v>jul/2020</v>
      </c>
      <c r="E19413" s="329">
        <v>44033</v>
      </c>
      <c r="F19413" s="282">
        <v>3829</v>
      </c>
      <c r="G19413" s="282" t="s">
        <v>2229</v>
      </c>
      <c r="H19413" s="265" t="s">
        <v>5164</v>
      </c>
      <c r="I19413" s="265" t="s">
        <v>157</v>
      </c>
      <c r="J19413" s="266">
        <v>-3874.72</v>
      </c>
      <c r="K19413" s="83" t="str">
        <f>IFERROR(IFERROR(VLOOKUP(I19413,'DE-PARA'!B:D,3,0),VLOOKUP(I19413,'DE-PARA'!C:D,2,0)),"NÃO ENCONTRADO")</f>
        <v>Materiais</v>
      </c>
      <c r="L19413" s="50" t="str">
        <f>VLOOKUP(K19413,'Base -Receita-Despesa'!$B:$AS,1,FALSE)</f>
        <v>Materiais</v>
      </c>
    </row>
    <row r="19414" spans="1:12" x14ac:dyDescent="0.3">
      <c r="A19414" s="82" t="str">
        <f t="shared" si="606"/>
        <v>2020</v>
      </c>
      <c r="B19414" s="260" t="s">
        <v>2228</v>
      </c>
      <c r="C19414" s="261" t="s">
        <v>138</v>
      </c>
      <c r="D19414" s="74" t="str">
        <f t="shared" si="607"/>
        <v>jul/2020</v>
      </c>
      <c r="E19414" s="329">
        <v>44033</v>
      </c>
      <c r="F19414" s="282">
        <v>570</v>
      </c>
      <c r="G19414" s="282" t="s">
        <v>2229</v>
      </c>
      <c r="H19414" s="265" t="s">
        <v>5574</v>
      </c>
      <c r="I19414" s="265" t="s">
        <v>2182</v>
      </c>
      <c r="J19414" s="266">
        <v>-178000</v>
      </c>
      <c r="K19414" s="83" t="str">
        <f>IFERROR(IFERROR(VLOOKUP(I19414,'DE-PARA'!B:D,3,0),VLOOKUP(I19414,'DE-PARA'!C:D,2,0)),"NÃO ENCONTRADO")</f>
        <v>Materiais</v>
      </c>
      <c r="L19414" s="50" t="str">
        <f>VLOOKUP(K19414,'Base -Receita-Despesa'!$B:$AS,1,FALSE)</f>
        <v>Materiais</v>
      </c>
    </row>
    <row r="19415" spans="1:12" x14ac:dyDescent="0.3">
      <c r="A19415" s="82" t="str">
        <f t="shared" si="606"/>
        <v>2020</v>
      </c>
      <c r="B19415" s="260" t="s">
        <v>2228</v>
      </c>
      <c r="C19415" s="261" t="s">
        <v>138</v>
      </c>
      <c r="D19415" s="74" t="str">
        <f t="shared" si="607"/>
        <v>jul/2020</v>
      </c>
      <c r="E19415" s="329">
        <v>44033</v>
      </c>
      <c r="F19415" s="282">
        <v>568</v>
      </c>
      <c r="G19415" s="282" t="s">
        <v>2229</v>
      </c>
      <c r="H19415" s="265" t="s">
        <v>5574</v>
      </c>
      <c r="I19415" s="265" t="s">
        <v>2182</v>
      </c>
      <c r="J19415" s="266">
        <v>-12000</v>
      </c>
      <c r="K19415" s="83" t="str">
        <f>IFERROR(IFERROR(VLOOKUP(I19415,'DE-PARA'!B:D,3,0),VLOOKUP(I19415,'DE-PARA'!C:D,2,0)),"NÃO ENCONTRADO")</f>
        <v>Materiais</v>
      </c>
      <c r="L19415" s="50" t="str">
        <f>VLOOKUP(K19415,'Base -Receita-Despesa'!$B:$AS,1,FALSE)</f>
        <v>Materiais</v>
      </c>
    </row>
    <row r="19416" spans="1:12" x14ac:dyDescent="0.3">
      <c r="A19416" s="82" t="str">
        <f t="shared" si="606"/>
        <v>2020</v>
      </c>
      <c r="B19416" s="260" t="s">
        <v>2228</v>
      </c>
      <c r="C19416" s="261" t="s">
        <v>138</v>
      </c>
      <c r="D19416" s="74" t="str">
        <f t="shared" si="607"/>
        <v>jul/2020</v>
      </c>
      <c r="E19416" s="329">
        <v>44033</v>
      </c>
      <c r="F19416" s="282">
        <v>391962</v>
      </c>
      <c r="G19416" s="282" t="s">
        <v>2229</v>
      </c>
      <c r="H19416" s="265" t="s">
        <v>4707</v>
      </c>
      <c r="I19416" s="265" t="s">
        <v>2183</v>
      </c>
      <c r="J19416" s="265">
        <v>-19.5</v>
      </c>
      <c r="K19416" s="83" t="str">
        <f>IFERROR(IFERROR(VLOOKUP(I19416,'DE-PARA'!B:D,3,0),VLOOKUP(I19416,'DE-PARA'!C:D,2,0)),"NÃO ENCONTRADO")</f>
        <v>Materiais</v>
      </c>
      <c r="L19416" s="50" t="str">
        <f>VLOOKUP(K19416,'Base -Receita-Despesa'!$B:$AS,1,FALSE)</f>
        <v>Materiais</v>
      </c>
    </row>
    <row r="19417" spans="1:12" x14ac:dyDescent="0.3">
      <c r="A19417" s="82" t="str">
        <f t="shared" si="606"/>
        <v>2020</v>
      </c>
      <c r="B19417" s="260" t="s">
        <v>2228</v>
      </c>
      <c r="C19417" s="261" t="s">
        <v>138</v>
      </c>
      <c r="D19417" s="74" t="str">
        <f t="shared" si="607"/>
        <v>jul/2020</v>
      </c>
      <c r="E19417" s="329">
        <v>44033</v>
      </c>
      <c r="F19417" s="282">
        <v>269</v>
      </c>
      <c r="G19417" s="282" t="s">
        <v>2229</v>
      </c>
      <c r="H19417" s="265" t="s">
        <v>5764</v>
      </c>
      <c r="I19417" s="265" t="s">
        <v>241</v>
      </c>
      <c r="J19417" s="265">
        <v>-70</v>
      </c>
      <c r="K19417" s="83" t="str">
        <f>IFERROR(IFERROR(VLOOKUP(I19417,'DE-PARA'!B:D,3,0),VLOOKUP(I19417,'DE-PARA'!C:D,2,0)),"NÃO ENCONTRADO")</f>
        <v>Serviços</v>
      </c>
      <c r="L19417" s="50" t="str">
        <f>VLOOKUP(K19417,'Base -Receita-Despesa'!$B:$AS,1,FALSE)</f>
        <v>Serviços</v>
      </c>
    </row>
    <row r="19418" spans="1:12" x14ac:dyDescent="0.3">
      <c r="A19418" s="82" t="str">
        <f t="shared" si="606"/>
        <v>2020</v>
      </c>
      <c r="B19418" s="260" t="s">
        <v>2228</v>
      </c>
      <c r="C19418" s="261" t="s">
        <v>138</v>
      </c>
      <c r="D19418" s="74" t="str">
        <f t="shared" si="607"/>
        <v>jul/2020</v>
      </c>
      <c r="E19418" s="329">
        <v>44033</v>
      </c>
      <c r="F19418" s="282">
        <v>305</v>
      </c>
      <c r="G19418" s="282" t="s">
        <v>2229</v>
      </c>
      <c r="H19418" s="265" t="s">
        <v>5764</v>
      </c>
      <c r="I19418" s="265" t="s">
        <v>241</v>
      </c>
      <c r="J19418" s="266">
        <v>-1480</v>
      </c>
      <c r="K19418" s="83" t="str">
        <f>IFERROR(IFERROR(VLOOKUP(I19418,'DE-PARA'!B:D,3,0),VLOOKUP(I19418,'DE-PARA'!C:D,2,0)),"NÃO ENCONTRADO")</f>
        <v>Serviços</v>
      </c>
      <c r="L19418" s="50" t="str">
        <f>VLOOKUP(K19418,'Base -Receita-Despesa'!$B:$AS,1,FALSE)</f>
        <v>Serviços</v>
      </c>
    </row>
    <row r="19419" spans="1:12" x14ac:dyDescent="0.3">
      <c r="A19419" s="82" t="str">
        <f t="shared" si="606"/>
        <v>2020</v>
      </c>
      <c r="B19419" s="260" t="s">
        <v>2228</v>
      </c>
      <c r="C19419" s="261" t="s">
        <v>138</v>
      </c>
      <c r="D19419" s="74" t="str">
        <f t="shared" si="607"/>
        <v>jul/2020</v>
      </c>
      <c r="E19419" s="329">
        <v>44033</v>
      </c>
      <c r="F19419" s="282">
        <v>403</v>
      </c>
      <c r="G19419" s="282" t="s">
        <v>2229</v>
      </c>
      <c r="H19419" s="332" t="s">
        <v>5765</v>
      </c>
      <c r="I19419" s="265" t="s">
        <v>2201</v>
      </c>
      <c r="J19419" s="266">
        <v>-3260</v>
      </c>
      <c r="K19419" s="83" t="str">
        <f>IFERROR(IFERROR(VLOOKUP(I19419,'DE-PARA'!B:D,3,0),VLOOKUP(I19419,'DE-PARA'!C:D,2,0)),"NÃO ENCONTRADO")</f>
        <v>Serviços</v>
      </c>
      <c r="L19419" s="50" t="str">
        <f>VLOOKUP(K19419,'Base -Receita-Despesa'!$B:$AS,1,FALSE)</f>
        <v>Serviços</v>
      </c>
    </row>
    <row r="19420" spans="1:12" x14ac:dyDescent="0.3">
      <c r="A19420" s="82" t="str">
        <f t="shared" si="606"/>
        <v>2020</v>
      </c>
      <c r="B19420" s="260" t="s">
        <v>2228</v>
      </c>
      <c r="C19420" s="261" t="s">
        <v>138</v>
      </c>
      <c r="D19420" s="74" t="str">
        <f t="shared" si="607"/>
        <v>jul/2020</v>
      </c>
      <c r="E19420" s="329">
        <v>44033</v>
      </c>
      <c r="F19420" s="282">
        <v>265</v>
      </c>
      <c r="G19420" s="282" t="s">
        <v>2229</v>
      </c>
      <c r="H19420" s="265" t="s">
        <v>5766</v>
      </c>
      <c r="I19420" s="265" t="s">
        <v>2181</v>
      </c>
      <c r="J19420" s="266">
        <v>-10000</v>
      </c>
      <c r="K19420" s="83" t="str">
        <f>IFERROR(IFERROR(VLOOKUP(I19420,'DE-PARA'!B:D,3,0),VLOOKUP(I19420,'DE-PARA'!C:D,2,0)),"NÃO ENCONTRADO")</f>
        <v>Materiais</v>
      </c>
      <c r="L19420" s="50" t="str">
        <f>VLOOKUP(K19420,'Base -Receita-Despesa'!$B:$AS,1,FALSE)</f>
        <v>Materiais</v>
      </c>
    </row>
    <row r="19421" spans="1:12" x14ac:dyDescent="0.3">
      <c r="A19421" s="82" t="str">
        <f t="shared" si="606"/>
        <v>2020</v>
      </c>
      <c r="B19421" s="260" t="s">
        <v>2228</v>
      </c>
      <c r="C19421" s="261" t="s">
        <v>138</v>
      </c>
      <c r="D19421" s="74" t="str">
        <f t="shared" si="607"/>
        <v>jul/2020</v>
      </c>
      <c r="E19421" s="329">
        <v>44033</v>
      </c>
      <c r="F19421" s="282" t="s">
        <v>1261</v>
      </c>
      <c r="G19421" s="282" t="s">
        <v>2229</v>
      </c>
      <c r="H19421" s="265" t="s">
        <v>879</v>
      </c>
      <c r="I19421" s="265" t="s">
        <v>135</v>
      </c>
      <c r="J19421" s="265">
        <v>-10</v>
      </c>
      <c r="K19421" s="83" t="str">
        <f>IFERROR(IFERROR(VLOOKUP(I19421,'DE-PARA'!B:D,3,0),VLOOKUP(I19421,'DE-PARA'!C:D,2,0)),"NÃO ENCONTRADO")</f>
        <v>Outras Saídas</v>
      </c>
      <c r="L19421" s="50" t="str">
        <f>VLOOKUP(K19421,'Base -Receita-Despesa'!$B:$AS,1,FALSE)</f>
        <v>Outras Saídas</v>
      </c>
    </row>
    <row r="19422" spans="1:12" x14ac:dyDescent="0.3">
      <c r="A19422" s="82" t="str">
        <f t="shared" si="606"/>
        <v>2020</v>
      </c>
      <c r="B19422" s="260" t="s">
        <v>2228</v>
      </c>
      <c r="C19422" s="261" t="s">
        <v>138</v>
      </c>
      <c r="D19422" s="74" t="str">
        <f t="shared" si="607"/>
        <v>jul/2020</v>
      </c>
      <c r="E19422" s="329">
        <v>44033</v>
      </c>
      <c r="F19422" s="282" t="s">
        <v>1261</v>
      </c>
      <c r="G19422" s="282" t="s">
        <v>2229</v>
      </c>
      <c r="H19422" s="265" t="s">
        <v>879</v>
      </c>
      <c r="I19422" s="265" t="s">
        <v>135</v>
      </c>
      <c r="J19422" s="265">
        <v>-10</v>
      </c>
      <c r="K19422" s="83" t="str">
        <f>IFERROR(IFERROR(VLOOKUP(I19422,'DE-PARA'!B:D,3,0),VLOOKUP(I19422,'DE-PARA'!C:D,2,0)),"NÃO ENCONTRADO")</f>
        <v>Outras Saídas</v>
      </c>
      <c r="L19422" s="50" t="str">
        <f>VLOOKUP(K19422,'Base -Receita-Despesa'!$B:$AS,1,FALSE)</f>
        <v>Outras Saídas</v>
      </c>
    </row>
    <row r="19423" spans="1:12" x14ac:dyDescent="0.3">
      <c r="A19423" s="82" t="str">
        <f t="shared" si="606"/>
        <v>2020</v>
      </c>
      <c r="B19423" s="260" t="s">
        <v>2228</v>
      </c>
      <c r="C19423" s="261" t="s">
        <v>138</v>
      </c>
      <c r="D19423" s="74" t="str">
        <f t="shared" si="607"/>
        <v>jul/2020</v>
      </c>
      <c r="E19423" s="329">
        <v>44033</v>
      </c>
      <c r="F19423" s="282" t="s">
        <v>1261</v>
      </c>
      <c r="G19423" s="282" t="s">
        <v>2229</v>
      </c>
      <c r="H19423" s="265" t="s">
        <v>879</v>
      </c>
      <c r="I19423" s="265" t="s">
        <v>135</v>
      </c>
      <c r="J19423" s="265">
        <v>-10</v>
      </c>
      <c r="K19423" s="83" t="str">
        <f>IFERROR(IFERROR(VLOOKUP(I19423,'DE-PARA'!B:D,3,0),VLOOKUP(I19423,'DE-PARA'!C:D,2,0)),"NÃO ENCONTRADO")</f>
        <v>Outras Saídas</v>
      </c>
      <c r="L19423" s="50" t="str">
        <f>VLOOKUP(K19423,'Base -Receita-Despesa'!$B:$AS,1,FALSE)</f>
        <v>Outras Saídas</v>
      </c>
    </row>
    <row r="19424" spans="1:12" x14ac:dyDescent="0.3">
      <c r="A19424" s="82" t="str">
        <f t="shared" si="606"/>
        <v>2020</v>
      </c>
      <c r="B19424" s="260" t="s">
        <v>2228</v>
      </c>
      <c r="C19424" s="261" t="s">
        <v>138</v>
      </c>
      <c r="D19424" s="74" t="str">
        <f t="shared" si="607"/>
        <v>jul/2020</v>
      </c>
      <c r="E19424" s="329">
        <v>44035</v>
      </c>
      <c r="F19424" s="321">
        <v>1.26025E+16</v>
      </c>
      <c r="G19424" s="282" t="s">
        <v>2229</v>
      </c>
      <c r="H19424" s="265" t="s">
        <v>2586</v>
      </c>
      <c r="I19424" s="265" t="s">
        <v>540</v>
      </c>
      <c r="J19424" s="265">
        <v>-155.31</v>
      </c>
      <c r="K19424" s="83" t="str">
        <f>IFERROR(IFERROR(VLOOKUP(I19424,'DE-PARA'!B:D,3,0),VLOOKUP(I19424,'DE-PARA'!C:D,2,0)),"NÃO ENCONTRADO")</f>
        <v>Tributos, Taxas e Contribuições</v>
      </c>
      <c r="L19424" s="50" t="str">
        <f>VLOOKUP(K19424,'Base -Receita-Despesa'!$B:$AS,1,FALSE)</f>
        <v>Tributos, Taxas e Contribuições</v>
      </c>
    </row>
    <row r="19425" spans="1:12" x14ac:dyDescent="0.3">
      <c r="A19425" s="82" t="str">
        <f t="shared" si="606"/>
        <v>2020</v>
      </c>
      <c r="B19425" s="260" t="s">
        <v>2228</v>
      </c>
      <c r="C19425" s="261" t="s">
        <v>138</v>
      </c>
      <c r="D19425" s="74" t="str">
        <f t="shared" si="607"/>
        <v>jul/2020</v>
      </c>
      <c r="E19425" s="329">
        <v>44035</v>
      </c>
      <c r="F19425" s="282">
        <v>8433</v>
      </c>
      <c r="G19425" s="282" t="s">
        <v>2229</v>
      </c>
      <c r="H19425" s="265" t="s">
        <v>2399</v>
      </c>
      <c r="I19425" s="265" t="s">
        <v>232</v>
      </c>
      <c r="J19425" s="265">
        <v>-430</v>
      </c>
      <c r="K19425" s="83" t="str">
        <f>IFERROR(IFERROR(VLOOKUP(I19425,'DE-PARA'!B:D,3,0),VLOOKUP(I19425,'DE-PARA'!C:D,2,0)),"NÃO ENCONTRADO")</f>
        <v>Materiais</v>
      </c>
      <c r="L19425" s="50" t="str">
        <f>VLOOKUP(K19425,'Base -Receita-Despesa'!$B:$AS,1,FALSE)</f>
        <v>Materiais</v>
      </c>
    </row>
    <row r="19426" spans="1:12" x14ac:dyDescent="0.3">
      <c r="A19426" s="82" t="str">
        <f t="shared" si="606"/>
        <v>2020</v>
      </c>
      <c r="B19426" s="260" t="s">
        <v>2228</v>
      </c>
      <c r="C19426" s="261" t="s">
        <v>138</v>
      </c>
      <c r="D19426" s="74" t="str">
        <f t="shared" si="607"/>
        <v>jul/2020</v>
      </c>
      <c r="E19426" s="329">
        <v>44035</v>
      </c>
      <c r="F19426" s="282">
        <v>134</v>
      </c>
      <c r="G19426" s="282" t="s">
        <v>2229</v>
      </c>
      <c r="H19426" s="265" t="s">
        <v>4753</v>
      </c>
      <c r="I19426" s="265" t="s">
        <v>2176</v>
      </c>
      <c r="J19426" s="266">
        <v>-18770</v>
      </c>
      <c r="K19426" s="83" t="str">
        <f>IFERROR(IFERROR(VLOOKUP(I19426,'DE-PARA'!B:D,3,0),VLOOKUP(I19426,'DE-PARA'!C:D,2,0)),"NÃO ENCONTRADO")</f>
        <v>Pessoal</v>
      </c>
      <c r="L19426" s="50" t="str">
        <f>VLOOKUP(K19426,'Base -Receita-Despesa'!$B:$AS,1,FALSE)</f>
        <v>Pessoal</v>
      </c>
    </row>
    <row r="19427" spans="1:12" x14ac:dyDescent="0.3">
      <c r="A19427" s="82" t="str">
        <f t="shared" si="606"/>
        <v>2020</v>
      </c>
      <c r="B19427" s="260" t="s">
        <v>2228</v>
      </c>
      <c r="C19427" s="261" t="s">
        <v>138</v>
      </c>
      <c r="D19427" s="74" t="str">
        <f t="shared" si="607"/>
        <v>jul/2020</v>
      </c>
      <c r="E19427" s="329">
        <v>44035</v>
      </c>
      <c r="F19427" s="282">
        <v>135</v>
      </c>
      <c r="G19427" s="282" t="s">
        <v>2229</v>
      </c>
      <c r="H19427" s="265" t="s">
        <v>4753</v>
      </c>
      <c r="I19427" s="265" t="s">
        <v>2176</v>
      </c>
      <c r="J19427" s="266">
        <v>-9936.84</v>
      </c>
      <c r="K19427" s="83" t="str">
        <f>IFERROR(IFERROR(VLOOKUP(I19427,'DE-PARA'!B:D,3,0),VLOOKUP(I19427,'DE-PARA'!C:D,2,0)),"NÃO ENCONTRADO")</f>
        <v>Pessoal</v>
      </c>
      <c r="L19427" s="50" t="str">
        <f>VLOOKUP(K19427,'Base -Receita-Despesa'!$B:$AS,1,FALSE)</f>
        <v>Pessoal</v>
      </c>
    </row>
    <row r="19428" spans="1:12" x14ac:dyDescent="0.3">
      <c r="A19428" s="82" t="str">
        <f t="shared" si="606"/>
        <v>2020</v>
      </c>
      <c r="B19428" s="260" t="s">
        <v>2228</v>
      </c>
      <c r="C19428" s="261" t="s">
        <v>138</v>
      </c>
      <c r="D19428" s="74" t="str">
        <f t="shared" si="607"/>
        <v>jul/2020</v>
      </c>
      <c r="E19428" s="329">
        <v>44035</v>
      </c>
      <c r="F19428" s="282">
        <v>136</v>
      </c>
      <c r="G19428" s="282" t="s">
        <v>2229</v>
      </c>
      <c r="H19428" s="265" t="s">
        <v>4753</v>
      </c>
      <c r="I19428" s="265" t="s">
        <v>2176</v>
      </c>
      <c r="J19428" s="266">
        <v>-7601.85</v>
      </c>
      <c r="K19428" s="83" t="str">
        <f>IFERROR(IFERROR(VLOOKUP(I19428,'DE-PARA'!B:D,3,0),VLOOKUP(I19428,'DE-PARA'!C:D,2,0)),"NÃO ENCONTRADO")</f>
        <v>Pessoal</v>
      </c>
      <c r="L19428" s="50" t="str">
        <f>VLOOKUP(K19428,'Base -Receita-Despesa'!$B:$AS,1,FALSE)</f>
        <v>Pessoal</v>
      </c>
    </row>
    <row r="19429" spans="1:12" x14ac:dyDescent="0.3">
      <c r="A19429" s="82" t="str">
        <f t="shared" si="606"/>
        <v>2020</v>
      </c>
      <c r="B19429" s="260" t="s">
        <v>2228</v>
      </c>
      <c r="C19429" s="261" t="s">
        <v>138</v>
      </c>
      <c r="D19429" s="74" t="str">
        <f t="shared" si="607"/>
        <v>jul/2020</v>
      </c>
      <c r="E19429" s="329">
        <v>44035</v>
      </c>
      <c r="F19429" s="282" t="s">
        <v>2326</v>
      </c>
      <c r="G19429" s="282" t="s">
        <v>2229</v>
      </c>
      <c r="H19429" s="265" t="s">
        <v>5605</v>
      </c>
      <c r="I19429" s="265" t="s">
        <v>2209</v>
      </c>
      <c r="J19429" s="265">
        <v>40</v>
      </c>
      <c r="K19429" s="83" t="str">
        <f>IFERROR(IFERROR(VLOOKUP(I19429,'DE-PARA'!B:D,3,0),VLOOKUP(I19429,'DE-PARA'!C:D,2,0)),"NÃO ENCONTRADO")</f>
        <v>Despesas com Viagens</v>
      </c>
      <c r="L19429" s="50" t="str">
        <f>VLOOKUP(K19429,'Base -Receita-Despesa'!$B:$AS,1,FALSE)</f>
        <v>Despesas com Viagens</v>
      </c>
    </row>
    <row r="19430" spans="1:12" x14ac:dyDescent="0.3">
      <c r="A19430" s="82" t="str">
        <f t="shared" si="606"/>
        <v>2020</v>
      </c>
      <c r="B19430" s="260" t="s">
        <v>2228</v>
      </c>
      <c r="C19430" s="261" t="s">
        <v>138</v>
      </c>
      <c r="D19430" s="74" t="str">
        <f t="shared" si="607"/>
        <v>jul/2020</v>
      </c>
      <c r="E19430" s="329">
        <v>44035</v>
      </c>
      <c r="F19430" s="282">
        <v>133</v>
      </c>
      <c r="G19430" s="282" t="s">
        <v>2229</v>
      </c>
      <c r="H19430" s="265" t="s">
        <v>4753</v>
      </c>
      <c r="I19430" s="265" t="s">
        <v>2176</v>
      </c>
      <c r="J19430" s="266">
        <v>-194138.11</v>
      </c>
      <c r="K19430" s="83" t="str">
        <f>IFERROR(IFERROR(VLOOKUP(I19430,'DE-PARA'!B:D,3,0),VLOOKUP(I19430,'DE-PARA'!C:D,2,0)),"NÃO ENCONTRADO")</f>
        <v>Pessoal</v>
      </c>
      <c r="L19430" s="50" t="str">
        <f>VLOOKUP(K19430,'Base -Receita-Despesa'!$B:$AS,1,FALSE)</f>
        <v>Pessoal</v>
      </c>
    </row>
    <row r="19431" spans="1:12" x14ac:dyDescent="0.3">
      <c r="A19431" s="82" t="str">
        <f t="shared" si="606"/>
        <v>2020</v>
      </c>
      <c r="B19431" s="260" t="s">
        <v>2228</v>
      </c>
      <c r="C19431" s="261" t="s">
        <v>138</v>
      </c>
      <c r="D19431" s="74" t="str">
        <f t="shared" si="607"/>
        <v>jul/2020</v>
      </c>
      <c r="E19431" s="329">
        <v>44035</v>
      </c>
      <c r="F19431" s="282" t="s">
        <v>1261</v>
      </c>
      <c r="G19431" s="282" t="s">
        <v>2229</v>
      </c>
      <c r="H19431" s="265" t="s">
        <v>4381</v>
      </c>
      <c r="I19431" s="265" t="s">
        <v>135</v>
      </c>
      <c r="J19431" s="265">
        <v>-10</v>
      </c>
      <c r="K19431" s="83" t="str">
        <f>IFERROR(IFERROR(VLOOKUP(I19431,'DE-PARA'!B:D,3,0),VLOOKUP(I19431,'DE-PARA'!C:D,2,0)),"NÃO ENCONTRADO")</f>
        <v>Outras Saídas</v>
      </c>
      <c r="L19431" s="50" t="str">
        <f>VLOOKUP(K19431,'Base -Receita-Despesa'!$B:$AS,1,FALSE)</f>
        <v>Outras Saídas</v>
      </c>
    </row>
    <row r="19432" spans="1:12" x14ac:dyDescent="0.3">
      <c r="A19432" s="82" t="str">
        <f t="shared" si="606"/>
        <v>2020</v>
      </c>
      <c r="B19432" s="260" t="s">
        <v>2228</v>
      </c>
      <c r="C19432" s="261" t="s">
        <v>138</v>
      </c>
      <c r="D19432" s="74" t="str">
        <f t="shared" si="607"/>
        <v>jul/2020</v>
      </c>
      <c r="E19432" s="329">
        <v>44035</v>
      </c>
      <c r="F19432" s="282" t="s">
        <v>1261</v>
      </c>
      <c r="G19432" s="282" t="s">
        <v>2229</v>
      </c>
      <c r="H19432" s="265" t="s">
        <v>4381</v>
      </c>
      <c r="I19432" s="265" t="s">
        <v>135</v>
      </c>
      <c r="J19432" s="265">
        <v>-10</v>
      </c>
      <c r="K19432" s="83" t="str">
        <f>IFERROR(IFERROR(VLOOKUP(I19432,'DE-PARA'!B:D,3,0),VLOOKUP(I19432,'DE-PARA'!C:D,2,0)),"NÃO ENCONTRADO")</f>
        <v>Outras Saídas</v>
      </c>
      <c r="L19432" s="50" t="str">
        <f>VLOOKUP(K19432,'Base -Receita-Despesa'!$B:$AS,1,FALSE)</f>
        <v>Outras Saídas</v>
      </c>
    </row>
    <row r="19433" spans="1:12" x14ac:dyDescent="0.3">
      <c r="A19433" s="82" t="str">
        <f t="shared" si="606"/>
        <v>2020</v>
      </c>
      <c r="B19433" s="260" t="s">
        <v>2228</v>
      </c>
      <c r="C19433" s="261" t="s">
        <v>138</v>
      </c>
      <c r="D19433" s="74" t="str">
        <f t="shared" si="607"/>
        <v>jul/2020</v>
      </c>
      <c r="E19433" s="329">
        <v>44036</v>
      </c>
      <c r="F19433" s="282" t="s">
        <v>139</v>
      </c>
      <c r="G19433" s="282" t="s">
        <v>2229</v>
      </c>
      <c r="H19433" s="265" t="s">
        <v>5767</v>
      </c>
      <c r="I19433" s="265" t="s">
        <v>141</v>
      </c>
      <c r="J19433" s="266">
        <v>-78553.55</v>
      </c>
      <c r="K19433" s="83" t="str">
        <f>IFERROR(IFERROR(VLOOKUP(I19433,'DE-PARA'!B:D,3,0),VLOOKUP(I19433,'DE-PARA'!C:D,2,0)),"NÃO ENCONTRADO")</f>
        <v>Pessoal</v>
      </c>
      <c r="L19433" s="50" t="str">
        <f>VLOOKUP(K19433,'Base -Receita-Despesa'!$B:$AS,1,FALSE)</f>
        <v>Pessoal</v>
      </c>
    </row>
    <row r="19434" spans="1:12" x14ac:dyDescent="0.3">
      <c r="A19434" s="82" t="str">
        <f t="shared" ref="A19434:A19497" si="608">IF(K19434="NÃO ENCONTRADO",0,RIGHT(D19434,4))</f>
        <v>2020</v>
      </c>
      <c r="B19434" s="260" t="s">
        <v>2228</v>
      </c>
      <c r="C19434" s="261" t="s">
        <v>138</v>
      </c>
      <c r="D19434" s="74" t="str">
        <f t="shared" si="607"/>
        <v>jul/2020</v>
      </c>
      <c r="E19434" s="329">
        <v>44036</v>
      </c>
      <c r="F19434" s="282" t="s">
        <v>4466</v>
      </c>
      <c r="G19434" s="318" t="s">
        <v>2229</v>
      </c>
      <c r="H19434" s="267" t="s">
        <v>5768</v>
      </c>
      <c r="I19434" s="267" t="s">
        <v>194</v>
      </c>
      <c r="J19434" s="266">
        <v>-5028.53</v>
      </c>
      <c r="K19434" s="83" t="str">
        <f>IFERROR(IFERROR(VLOOKUP(I19434,'DE-PARA'!B:D,3,0),VLOOKUP(I19434,'DE-PARA'!C:D,2,0)),"NÃO ENCONTRADO")</f>
        <v>Encargos sobre Folha de Pagamento</v>
      </c>
      <c r="L19434" s="50" t="str">
        <f>VLOOKUP(K19434,'Base -Receita-Despesa'!$B:$AS,1,FALSE)</f>
        <v>Encargos sobre Folha de Pagamento</v>
      </c>
    </row>
    <row r="19435" spans="1:12" x14ac:dyDescent="0.3">
      <c r="A19435" s="82" t="str">
        <f t="shared" si="608"/>
        <v>2020</v>
      </c>
      <c r="B19435" s="260" t="s">
        <v>2228</v>
      </c>
      <c r="C19435" s="261" t="s">
        <v>138</v>
      </c>
      <c r="D19435" s="74" t="str">
        <f t="shared" si="607"/>
        <v>jul/2020</v>
      </c>
      <c r="E19435" s="329">
        <v>44039</v>
      </c>
      <c r="F19435" s="282" t="s">
        <v>5608</v>
      </c>
      <c r="G19435" s="282" t="s">
        <v>2229</v>
      </c>
      <c r="H19435" s="265" t="s">
        <v>5388</v>
      </c>
      <c r="I19435" s="265" t="s">
        <v>141</v>
      </c>
      <c r="J19435" s="265">
        <v>-337.8</v>
      </c>
      <c r="K19435" s="83" t="str">
        <f>IFERROR(IFERROR(VLOOKUP(I19435,'DE-PARA'!B:D,3,0),VLOOKUP(I19435,'DE-PARA'!C:D,2,0)),"NÃO ENCONTRADO")</f>
        <v>Pessoal</v>
      </c>
      <c r="L19435" s="50" t="str">
        <f>VLOOKUP(K19435,'Base -Receita-Despesa'!$B:$AS,1,FALSE)</f>
        <v>Pessoal</v>
      </c>
    </row>
    <row r="19436" spans="1:12" x14ac:dyDescent="0.3">
      <c r="A19436" s="82" t="str">
        <f t="shared" si="608"/>
        <v>2020</v>
      </c>
      <c r="B19436" s="260" t="s">
        <v>2228</v>
      </c>
      <c r="C19436" s="261" t="s">
        <v>138</v>
      </c>
      <c r="D19436" s="74" t="str">
        <f t="shared" si="607"/>
        <v>jul/2020</v>
      </c>
      <c r="E19436" s="329">
        <v>44039</v>
      </c>
      <c r="F19436" s="282" t="s">
        <v>5608</v>
      </c>
      <c r="G19436" s="282" t="s">
        <v>2229</v>
      </c>
      <c r="H19436" s="265" t="s">
        <v>5129</v>
      </c>
      <c r="I19436" s="265" t="s">
        <v>141</v>
      </c>
      <c r="J19436" s="265">
        <v>-636.21</v>
      </c>
      <c r="K19436" s="83" t="str">
        <f>IFERROR(IFERROR(VLOOKUP(I19436,'DE-PARA'!B:D,3,0),VLOOKUP(I19436,'DE-PARA'!C:D,2,0)),"NÃO ENCONTRADO")</f>
        <v>Pessoal</v>
      </c>
      <c r="L19436" s="50" t="str">
        <f>VLOOKUP(K19436,'Base -Receita-Despesa'!$B:$AS,1,FALSE)</f>
        <v>Pessoal</v>
      </c>
    </row>
    <row r="19437" spans="1:12" x14ac:dyDescent="0.3">
      <c r="A19437" s="82" t="str">
        <f t="shared" si="608"/>
        <v>2020</v>
      </c>
      <c r="B19437" s="260" t="s">
        <v>2228</v>
      </c>
      <c r="C19437" s="261" t="s">
        <v>138</v>
      </c>
      <c r="D19437" s="74" t="str">
        <f t="shared" si="607"/>
        <v>jul/2020</v>
      </c>
      <c r="E19437" s="329">
        <v>44039</v>
      </c>
      <c r="F19437" s="282" t="s">
        <v>5608</v>
      </c>
      <c r="G19437" s="282" t="s">
        <v>2229</v>
      </c>
      <c r="H19437" s="265" t="s">
        <v>542</v>
      </c>
      <c r="I19437" s="265" t="s">
        <v>141</v>
      </c>
      <c r="J19437" s="266">
        <v>-1413.75</v>
      </c>
      <c r="K19437" s="83" t="str">
        <f>IFERROR(IFERROR(VLOOKUP(I19437,'DE-PARA'!B:D,3,0),VLOOKUP(I19437,'DE-PARA'!C:D,2,0)),"NÃO ENCONTRADO")</f>
        <v>Pessoal</v>
      </c>
      <c r="L19437" s="50" t="str">
        <f>VLOOKUP(K19437,'Base -Receita-Despesa'!$B:$AS,1,FALSE)</f>
        <v>Pessoal</v>
      </c>
    </row>
    <row r="19438" spans="1:12" x14ac:dyDescent="0.3">
      <c r="A19438" s="82" t="str">
        <f t="shared" si="608"/>
        <v>2020</v>
      </c>
      <c r="B19438" s="260" t="s">
        <v>2228</v>
      </c>
      <c r="C19438" s="261" t="s">
        <v>138</v>
      </c>
      <c r="D19438" s="74" t="str">
        <f t="shared" si="607"/>
        <v>jul/2020</v>
      </c>
      <c r="E19438" s="329">
        <v>44039</v>
      </c>
      <c r="F19438" s="282" t="s">
        <v>5608</v>
      </c>
      <c r="G19438" s="282" t="s">
        <v>2229</v>
      </c>
      <c r="H19438" s="265" t="s">
        <v>4614</v>
      </c>
      <c r="I19438" s="265" t="s">
        <v>141</v>
      </c>
      <c r="J19438" s="265">
        <v>-563.22</v>
      </c>
      <c r="K19438" s="83" t="str">
        <f>IFERROR(IFERROR(VLOOKUP(I19438,'DE-PARA'!B:D,3,0),VLOOKUP(I19438,'DE-PARA'!C:D,2,0)),"NÃO ENCONTRADO")</f>
        <v>Pessoal</v>
      </c>
      <c r="L19438" s="50" t="str">
        <f>VLOOKUP(K19438,'Base -Receita-Despesa'!$B:$AS,1,FALSE)</f>
        <v>Pessoal</v>
      </c>
    </row>
    <row r="19439" spans="1:12" x14ac:dyDescent="0.3">
      <c r="A19439" s="82" t="str">
        <f t="shared" si="608"/>
        <v>2020</v>
      </c>
      <c r="B19439" s="260" t="s">
        <v>2228</v>
      </c>
      <c r="C19439" s="261" t="s">
        <v>138</v>
      </c>
      <c r="D19439" s="74" t="str">
        <f t="shared" si="607"/>
        <v>jul/2020</v>
      </c>
      <c r="E19439" s="329">
        <v>44039</v>
      </c>
      <c r="F19439" s="282" t="s">
        <v>5608</v>
      </c>
      <c r="G19439" s="282" t="s">
        <v>2229</v>
      </c>
      <c r="H19439" s="265" t="s">
        <v>5651</v>
      </c>
      <c r="I19439" s="265" t="s">
        <v>141</v>
      </c>
      <c r="J19439" s="265">
        <v>-337.8</v>
      </c>
      <c r="K19439" s="83" t="str">
        <f>IFERROR(IFERROR(VLOOKUP(I19439,'DE-PARA'!B:D,3,0),VLOOKUP(I19439,'DE-PARA'!C:D,2,0)),"NÃO ENCONTRADO")</f>
        <v>Pessoal</v>
      </c>
      <c r="L19439" s="50" t="str">
        <f>VLOOKUP(K19439,'Base -Receita-Despesa'!$B:$AS,1,FALSE)</f>
        <v>Pessoal</v>
      </c>
    </row>
    <row r="19440" spans="1:12" x14ac:dyDescent="0.3">
      <c r="A19440" s="82" t="str">
        <f t="shared" si="608"/>
        <v>2020</v>
      </c>
      <c r="B19440" s="260" t="s">
        <v>2228</v>
      </c>
      <c r="C19440" s="261" t="s">
        <v>138</v>
      </c>
      <c r="D19440" s="74" t="str">
        <f t="shared" si="607"/>
        <v>jul/2020</v>
      </c>
      <c r="E19440" s="329">
        <v>44039</v>
      </c>
      <c r="F19440" s="282" t="s">
        <v>5608</v>
      </c>
      <c r="G19440" s="282" t="s">
        <v>2229</v>
      </c>
      <c r="H19440" s="265" t="s">
        <v>5650</v>
      </c>
      <c r="I19440" s="265" t="s">
        <v>141</v>
      </c>
      <c r="J19440" s="265">
        <v>-556.66</v>
      </c>
      <c r="K19440" s="83" t="str">
        <f>IFERROR(IFERROR(VLOOKUP(I19440,'DE-PARA'!B:D,3,0),VLOOKUP(I19440,'DE-PARA'!C:D,2,0)),"NÃO ENCONTRADO")</f>
        <v>Pessoal</v>
      </c>
      <c r="L19440" s="50" t="str">
        <f>VLOOKUP(K19440,'Base -Receita-Despesa'!$B:$AS,1,FALSE)</f>
        <v>Pessoal</v>
      </c>
    </row>
    <row r="19441" spans="1:12" x14ac:dyDescent="0.3">
      <c r="A19441" s="82" t="str">
        <f t="shared" si="608"/>
        <v>2020</v>
      </c>
      <c r="B19441" s="260" t="s">
        <v>2228</v>
      </c>
      <c r="C19441" s="261" t="s">
        <v>138</v>
      </c>
      <c r="D19441" s="74" t="str">
        <f t="shared" si="607"/>
        <v>jul/2020</v>
      </c>
      <c r="E19441" s="329">
        <v>44039</v>
      </c>
      <c r="F19441" s="282" t="s">
        <v>5608</v>
      </c>
      <c r="G19441" s="282" t="s">
        <v>2229</v>
      </c>
      <c r="H19441" s="265" t="s">
        <v>5271</v>
      </c>
      <c r="I19441" s="265" t="s">
        <v>141</v>
      </c>
      <c r="J19441" s="265">
        <v>-802.94</v>
      </c>
      <c r="K19441" s="83" t="str">
        <f>IFERROR(IFERROR(VLOOKUP(I19441,'DE-PARA'!B:D,3,0),VLOOKUP(I19441,'DE-PARA'!C:D,2,0)),"NÃO ENCONTRADO")</f>
        <v>Pessoal</v>
      </c>
      <c r="L19441" s="50" t="str">
        <f>VLOOKUP(K19441,'Base -Receita-Despesa'!$B:$AS,1,FALSE)</f>
        <v>Pessoal</v>
      </c>
    </row>
    <row r="19442" spans="1:12" x14ac:dyDescent="0.3">
      <c r="A19442" s="82" t="str">
        <f t="shared" si="608"/>
        <v>2020</v>
      </c>
      <c r="B19442" s="260" t="s">
        <v>2228</v>
      </c>
      <c r="C19442" s="261" t="s">
        <v>138</v>
      </c>
      <c r="D19442" s="74" t="str">
        <f t="shared" si="607"/>
        <v>jul/2020</v>
      </c>
      <c r="E19442" s="329">
        <v>44039</v>
      </c>
      <c r="F19442" s="282" t="s">
        <v>5608</v>
      </c>
      <c r="G19442" s="282" t="s">
        <v>2229</v>
      </c>
      <c r="H19442" s="265" t="s">
        <v>5385</v>
      </c>
      <c r="I19442" s="265" t="s">
        <v>141</v>
      </c>
      <c r="J19442" s="265">
        <v>-538.82000000000005</v>
      </c>
      <c r="K19442" s="83" t="str">
        <f>IFERROR(IFERROR(VLOOKUP(I19442,'DE-PARA'!B:D,3,0),VLOOKUP(I19442,'DE-PARA'!C:D,2,0)),"NÃO ENCONTRADO")</f>
        <v>Pessoal</v>
      </c>
      <c r="L19442" s="50" t="str">
        <f>VLOOKUP(K19442,'Base -Receita-Despesa'!$B:$AS,1,FALSE)</f>
        <v>Pessoal</v>
      </c>
    </row>
    <row r="19443" spans="1:12" x14ac:dyDescent="0.3">
      <c r="A19443" s="82" t="str">
        <f t="shared" si="608"/>
        <v>2020</v>
      </c>
      <c r="B19443" s="260" t="s">
        <v>2228</v>
      </c>
      <c r="C19443" s="261" t="s">
        <v>138</v>
      </c>
      <c r="D19443" s="74" t="str">
        <f t="shared" si="607"/>
        <v>jul/2020</v>
      </c>
      <c r="E19443" s="329">
        <v>44039</v>
      </c>
      <c r="F19443" s="282" t="s">
        <v>5608</v>
      </c>
      <c r="G19443" s="282" t="s">
        <v>2229</v>
      </c>
      <c r="H19443" s="265" t="s">
        <v>5386</v>
      </c>
      <c r="I19443" s="265" t="s">
        <v>141</v>
      </c>
      <c r="J19443" s="265">
        <v>-880.92</v>
      </c>
      <c r="K19443" s="83" t="str">
        <f>IFERROR(IFERROR(VLOOKUP(I19443,'DE-PARA'!B:D,3,0),VLOOKUP(I19443,'DE-PARA'!C:D,2,0)),"NÃO ENCONTRADO")</f>
        <v>Pessoal</v>
      </c>
      <c r="L19443" s="50" t="str">
        <f>VLOOKUP(K19443,'Base -Receita-Despesa'!$B:$AS,1,FALSE)</f>
        <v>Pessoal</v>
      </c>
    </row>
    <row r="19444" spans="1:12" x14ac:dyDescent="0.3">
      <c r="A19444" s="82" t="str">
        <f t="shared" si="608"/>
        <v>2020</v>
      </c>
      <c r="B19444" s="260" t="s">
        <v>2228</v>
      </c>
      <c r="C19444" s="261" t="s">
        <v>138</v>
      </c>
      <c r="D19444" s="74" t="str">
        <f t="shared" si="607"/>
        <v>jul/2020</v>
      </c>
      <c r="E19444" s="329">
        <v>44039</v>
      </c>
      <c r="F19444" s="282" t="s">
        <v>5608</v>
      </c>
      <c r="G19444" s="282" t="s">
        <v>2229</v>
      </c>
      <c r="H19444" s="265" t="s">
        <v>5391</v>
      </c>
      <c r="I19444" s="265" t="s">
        <v>141</v>
      </c>
      <c r="J19444" s="265">
        <v>-775.42</v>
      </c>
      <c r="K19444" s="83" t="str">
        <f>IFERROR(IFERROR(VLOOKUP(I19444,'DE-PARA'!B:D,3,0),VLOOKUP(I19444,'DE-PARA'!C:D,2,0)),"NÃO ENCONTRADO")</f>
        <v>Pessoal</v>
      </c>
      <c r="L19444" s="50" t="str">
        <f>VLOOKUP(K19444,'Base -Receita-Despesa'!$B:$AS,1,FALSE)</f>
        <v>Pessoal</v>
      </c>
    </row>
    <row r="19445" spans="1:12" x14ac:dyDescent="0.3">
      <c r="A19445" s="82" t="str">
        <f t="shared" si="608"/>
        <v>2020</v>
      </c>
      <c r="B19445" s="260" t="s">
        <v>2228</v>
      </c>
      <c r="C19445" s="261" t="s">
        <v>138</v>
      </c>
      <c r="D19445" s="74" t="str">
        <f t="shared" si="607"/>
        <v>jul/2020</v>
      </c>
      <c r="E19445" s="329">
        <v>44039</v>
      </c>
      <c r="F19445" s="282" t="s">
        <v>5608</v>
      </c>
      <c r="G19445" s="282" t="s">
        <v>2229</v>
      </c>
      <c r="H19445" s="265" t="s">
        <v>5212</v>
      </c>
      <c r="I19445" s="265" t="s">
        <v>141</v>
      </c>
      <c r="J19445" s="266">
        <v>-1213.9000000000001</v>
      </c>
      <c r="K19445" s="83" t="str">
        <f>IFERROR(IFERROR(VLOOKUP(I19445,'DE-PARA'!B:D,3,0),VLOOKUP(I19445,'DE-PARA'!C:D,2,0)),"NÃO ENCONTRADO")</f>
        <v>Pessoal</v>
      </c>
      <c r="L19445" s="50" t="str">
        <f>VLOOKUP(K19445,'Base -Receita-Despesa'!$B:$AS,1,FALSE)</f>
        <v>Pessoal</v>
      </c>
    </row>
    <row r="19446" spans="1:12" x14ac:dyDescent="0.3">
      <c r="A19446" s="82" t="str">
        <f t="shared" si="608"/>
        <v>2020</v>
      </c>
      <c r="B19446" s="260" t="s">
        <v>2228</v>
      </c>
      <c r="C19446" s="261" t="s">
        <v>138</v>
      </c>
      <c r="D19446" s="74" t="str">
        <f t="shared" si="607"/>
        <v>jul/2020</v>
      </c>
      <c r="E19446" s="329">
        <v>44039</v>
      </c>
      <c r="F19446" s="282">
        <v>42027</v>
      </c>
      <c r="G19446" s="282" t="s">
        <v>2229</v>
      </c>
      <c r="H19446" s="265" t="s">
        <v>2231</v>
      </c>
      <c r="I19446" s="265" t="s">
        <v>2206</v>
      </c>
      <c r="J19446" s="265">
        <v>-975.61</v>
      </c>
      <c r="K19446" s="83" t="str">
        <f>IFERROR(IFERROR(VLOOKUP(I19446,'DE-PARA'!B:D,3,0),VLOOKUP(I19446,'DE-PARA'!C:D,2,0)),"NÃO ENCONTRADO")</f>
        <v>Serviços</v>
      </c>
      <c r="L19446" s="50" t="str">
        <f>VLOOKUP(K19446,'Base -Receita-Despesa'!$B:$AS,1,FALSE)</f>
        <v>Serviços</v>
      </c>
    </row>
    <row r="19447" spans="1:12" x14ac:dyDescent="0.3">
      <c r="A19447" s="82" t="str">
        <f t="shared" si="608"/>
        <v>2020</v>
      </c>
      <c r="B19447" s="260" t="s">
        <v>2228</v>
      </c>
      <c r="C19447" s="261" t="s">
        <v>138</v>
      </c>
      <c r="D19447" s="74" t="str">
        <f t="shared" si="607"/>
        <v>jul/2020</v>
      </c>
      <c r="E19447" s="329">
        <v>44039</v>
      </c>
      <c r="F19447" s="282">
        <v>896889</v>
      </c>
      <c r="G19447" s="282" t="s">
        <v>2229</v>
      </c>
      <c r="H19447" s="265" t="s">
        <v>5696</v>
      </c>
      <c r="I19447" s="265" t="s">
        <v>2181</v>
      </c>
      <c r="J19447" s="265">
        <v>-428.29</v>
      </c>
      <c r="K19447" s="83" t="str">
        <f>IFERROR(IFERROR(VLOOKUP(I19447,'DE-PARA'!B:D,3,0),VLOOKUP(I19447,'DE-PARA'!C:D,2,0)),"NÃO ENCONTRADO")</f>
        <v>Materiais</v>
      </c>
      <c r="L19447" s="50" t="str">
        <f>VLOOKUP(K19447,'Base -Receita-Despesa'!$B:$AS,1,FALSE)</f>
        <v>Materiais</v>
      </c>
    </row>
    <row r="19448" spans="1:12" x14ac:dyDescent="0.3">
      <c r="A19448" s="82" t="str">
        <f t="shared" si="608"/>
        <v>2020</v>
      </c>
      <c r="B19448" s="260" t="s">
        <v>2228</v>
      </c>
      <c r="C19448" s="261" t="s">
        <v>138</v>
      </c>
      <c r="D19448" s="74" t="str">
        <f t="shared" si="607"/>
        <v>jul/2020</v>
      </c>
      <c r="E19448" s="329">
        <v>44039</v>
      </c>
      <c r="F19448" s="282">
        <v>21051</v>
      </c>
      <c r="G19448" s="282" t="s">
        <v>2229</v>
      </c>
      <c r="H19448" s="265" t="s">
        <v>4876</v>
      </c>
      <c r="I19448" s="265" t="s">
        <v>2204</v>
      </c>
      <c r="J19448" s="266">
        <v>-3073</v>
      </c>
      <c r="K19448" s="83" t="str">
        <f>IFERROR(IFERROR(VLOOKUP(I19448,'DE-PARA'!B:D,3,0),VLOOKUP(I19448,'DE-PARA'!C:D,2,0)),"NÃO ENCONTRADO")</f>
        <v>Serviços</v>
      </c>
      <c r="L19448" s="50" t="str">
        <f>VLOOKUP(K19448,'Base -Receita-Despesa'!$B:$AS,1,FALSE)</f>
        <v>Serviços</v>
      </c>
    </row>
    <row r="19449" spans="1:12" x14ac:dyDescent="0.3">
      <c r="A19449" s="82" t="str">
        <f t="shared" si="608"/>
        <v>2020</v>
      </c>
      <c r="B19449" s="260" t="s">
        <v>2228</v>
      </c>
      <c r="C19449" s="261" t="s">
        <v>138</v>
      </c>
      <c r="D19449" s="74" t="str">
        <f t="shared" si="607"/>
        <v>jul/2020</v>
      </c>
      <c r="E19449" s="329">
        <v>44039</v>
      </c>
      <c r="F19449" s="282">
        <v>26882</v>
      </c>
      <c r="G19449" s="282" t="s">
        <v>2229</v>
      </c>
      <c r="H19449" s="265" t="s">
        <v>5273</v>
      </c>
      <c r="I19449" s="265" t="s">
        <v>2181</v>
      </c>
      <c r="J19449" s="266">
        <v>-8250</v>
      </c>
      <c r="K19449" s="83" t="str">
        <f>IFERROR(IFERROR(VLOOKUP(I19449,'DE-PARA'!B:D,3,0),VLOOKUP(I19449,'DE-PARA'!C:D,2,0)),"NÃO ENCONTRADO")</f>
        <v>Materiais</v>
      </c>
      <c r="L19449" s="50" t="str">
        <f>VLOOKUP(K19449,'Base -Receita-Despesa'!$B:$AS,1,FALSE)</f>
        <v>Materiais</v>
      </c>
    </row>
    <row r="19450" spans="1:12" x14ac:dyDescent="0.3">
      <c r="A19450" s="82" t="str">
        <f t="shared" si="608"/>
        <v>2020</v>
      </c>
      <c r="B19450" s="260" t="s">
        <v>2228</v>
      </c>
      <c r="C19450" s="261" t="s">
        <v>138</v>
      </c>
      <c r="D19450" s="74" t="str">
        <f t="shared" si="607"/>
        <v>jul/2020</v>
      </c>
      <c r="E19450" s="329">
        <v>44039</v>
      </c>
      <c r="F19450" s="282">
        <v>26897</v>
      </c>
      <c r="G19450" s="282" t="s">
        <v>2330</v>
      </c>
      <c r="H19450" s="265" t="s">
        <v>5273</v>
      </c>
      <c r="I19450" s="265" t="s">
        <v>2181</v>
      </c>
      <c r="J19450" s="266">
        <v>-2439.3200000000002</v>
      </c>
      <c r="K19450" s="83" t="str">
        <f>IFERROR(IFERROR(VLOOKUP(I19450,'DE-PARA'!B:D,3,0),VLOOKUP(I19450,'DE-PARA'!C:D,2,0)),"NÃO ENCONTRADO")</f>
        <v>Materiais</v>
      </c>
      <c r="L19450" s="50" t="str">
        <f>VLOOKUP(K19450,'Base -Receita-Despesa'!$B:$AS,1,FALSE)</f>
        <v>Materiais</v>
      </c>
    </row>
    <row r="19451" spans="1:12" x14ac:dyDescent="0.3">
      <c r="A19451" s="82" t="str">
        <f t="shared" si="608"/>
        <v>2020</v>
      </c>
      <c r="B19451" s="260" t="s">
        <v>2228</v>
      </c>
      <c r="C19451" s="261" t="s">
        <v>138</v>
      </c>
      <c r="D19451" s="74" t="str">
        <f t="shared" si="607"/>
        <v>jul/2020</v>
      </c>
      <c r="E19451" s="329">
        <v>44039</v>
      </c>
      <c r="F19451" s="282">
        <v>22646</v>
      </c>
      <c r="G19451" s="282" t="s">
        <v>2229</v>
      </c>
      <c r="H19451" s="265" t="s">
        <v>5701</v>
      </c>
      <c r="I19451" s="265" t="s">
        <v>120</v>
      </c>
      <c r="J19451" s="266">
        <v>-4996.57</v>
      </c>
      <c r="K19451" s="83" t="str">
        <f>IFERROR(IFERROR(VLOOKUP(I19451,'DE-PARA'!B:D,3,0),VLOOKUP(I19451,'DE-PARA'!C:D,2,0)),"NÃO ENCONTRADO")</f>
        <v>Serviços</v>
      </c>
      <c r="L19451" s="50" t="str">
        <f>VLOOKUP(K19451,'Base -Receita-Despesa'!$B:$AS,1,FALSE)</f>
        <v>Serviços</v>
      </c>
    </row>
    <row r="19452" spans="1:12" x14ac:dyDescent="0.3">
      <c r="A19452" s="82" t="str">
        <f t="shared" si="608"/>
        <v>2020</v>
      </c>
      <c r="B19452" s="260" t="s">
        <v>2228</v>
      </c>
      <c r="C19452" s="261" t="s">
        <v>138</v>
      </c>
      <c r="D19452" s="74" t="str">
        <f t="shared" si="607"/>
        <v>jul/2020</v>
      </c>
      <c r="E19452" s="329">
        <v>44039</v>
      </c>
      <c r="F19452" s="282" t="s">
        <v>5127</v>
      </c>
      <c r="G19452" s="282" t="s">
        <v>2229</v>
      </c>
      <c r="H19452" s="265" t="s">
        <v>2251</v>
      </c>
      <c r="I19452" s="265" t="s">
        <v>126</v>
      </c>
      <c r="J19452" s="266">
        <v>500000</v>
      </c>
      <c r="K19452" s="83" t="str">
        <f>IFERROR(IFERROR(VLOOKUP(I19452,'DE-PARA'!B:D,3,0),VLOOKUP(I19452,'DE-PARA'!C:D,2,0)),"NÃO ENCONTRADO")</f>
        <v>TEV – Transferências Entre Contas (Entradas)</v>
      </c>
      <c r="L19452" s="50" t="str">
        <f>VLOOKUP(K19452,'Base -Receita-Despesa'!$B:$AS,1,FALSE)</f>
        <v>TEV – Transferências Entre Contas (Entradas)</v>
      </c>
    </row>
    <row r="19453" spans="1:12" x14ac:dyDescent="0.3">
      <c r="A19453" s="82" t="str">
        <f t="shared" si="608"/>
        <v>2020</v>
      </c>
      <c r="B19453" s="260" t="s">
        <v>2228</v>
      </c>
      <c r="C19453" s="261" t="s">
        <v>138</v>
      </c>
      <c r="D19453" s="74" t="str">
        <f t="shared" si="607"/>
        <v>jul/2020</v>
      </c>
      <c r="E19453" s="329">
        <v>44039</v>
      </c>
      <c r="F19453" s="282" t="s">
        <v>5769</v>
      </c>
      <c r="G19453" s="282" t="s">
        <v>2229</v>
      </c>
      <c r="H19453" s="265" t="s">
        <v>5719</v>
      </c>
      <c r="I19453" s="265" t="s">
        <v>2214</v>
      </c>
      <c r="J19453" s="265">
        <v>-660</v>
      </c>
      <c r="K19453" s="83" t="str">
        <f>IFERROR(IFERROR(VLOOKUP(I19453,'DE-PARA'!B:D,3,0),VLOOKUP(I19453,'DE-PARA'!C:D,2,0)),"NÃO ENCONTRADO")</f>
        <v>Outras Saídas</v>
      </c>
      <c r="L19453" s="50" t="str">
        <f>VLOOKUP(K19453,'Base -Receita-Despesa'!$B:$AS,1,FALSE)</f>
        <v>Outras Saídas</v>
      </c>
    </row>
    <row r="19454" spans="1:12" x14ac:dyDescent="0.3">
      <c r="A19454" s="82" t="str">
        <f t="shared" si="608"/>
        <v>2020</v>
      </c>
      <c r="B19454" s="260" t="s">
        <v>2228</v>
      </c>
      <c r="C19454" s="261" t="s">
        <v>138</v>
      </c>
      <c r="D19454" s="74" t="str">
        <f t="shared" si="607"/>
        <v>jul/2020</v>
      </c>
      <c r="E19454" s="329">
        <v>44039</v>
      </c>
      <c r="F19454" s="282" t="s">
        <v>5769</v>
      </c>
      <c r="G19454" s="282" t="s">
        <v>2229</v>
      </c>
      <c r="H19454" s="265" t="s">
        <v>5719</v>
      </c>
      <c r="I19454" s="265" t="s">
        <v>2214</v>
      </c>
      <c r="J19454" s="265">
        <v>660</v>
      </c>
      <c r="K19454" s="83" t="str">
        <f>IFERROR(IFERROR(VLOOKUP(I19454,'DE-PARA'!B:D,3,0),VLOOKUP(I19454,'DE-PARA'!C:D,2,0)),"NÃO ENCONTRADO")</f>
        <v>Outras Saídas</v>
      </c>
      <c r="L19454" s="50" t="str">
        <f>VLOOKUP(K19454,'Base -Receita-Despesa'!$B:$AS,1,FALSE)</f>
        <v>Outras Saídas</v>
      </c>
    </row>
    <row r="19455" spans="1:12" x14ac:dyDescent="0.3">
      <c r="A19455" s="82" t="str">
        <f t="shared" si="608"/>
        <v>2020</v>
      </c>
      <c r="B19455" s="260" t="s">
        <v>2228</v>
      </c>
      <c r="C19455" s="261" t="s">
        <v>138</v>
      </c>
      <c r="D19455" s="74" t="str">
        <f t="shared" si="607"/>
        <v>jul/2020</v>
      </c>
      <c r="E19455" s="329">
        <v>44039</v>
      </c>
      <c r="F19455" s="282" t="s">
        <v>1261</v>
      </c>
      <c r="G19455" s="282" t="s">
        <v>2229</v>
      </c>
      <c r="H19455" s="265" t="s">
        <v>879</v>
      </c>
      <c r="I19455" s="265" t="s">
        <v>135</v>
      </c>
      <c r="J19455" s="265">
        <v>-10</v>
      </c>
      <c r="K19455" s="83" t="str">
        <f>IFERROR(IFERROR(VLOOKUP(I19455,'DE-PARA'!B:D,3,0),VLOOKUP(I19455,'DE-PARA'!C:D,2,0)),"NÃO ENCONTRADO")</f>
        <v>Outras Saídas</v>
      </c>
      <c r="L19455" s="50" t="str">
        <f>VLOOKUP(K19455,'Base -Receita-Despesa'!$B:$AS,1,FALSE)</f>
        <v>Outras Saídas</v>
      </c>
    </row>
    <row r="19456" spans="1:12" x14ac:dyDescent="0.3">
      <c r="A19456" s="82" t="str">
        <f t="shared" si="608"/>
        <v>2020</v>
      </c>
      <c r="B19456" s="260" t="s">
        <v>2228</v>
      </c>
      <c r="C19456" s="261" t="s">
        <v>138</v>
      </c>
      <c r="D19456" s="74" t="str">
        <f t="shared" si="607"/>
        <v>jul/2020</v>
      </c>
      <c r="E19456" s="329">
        <v>44039</v>
      </c>
      <c r="F19456" s="282" t="s">
        <v>1261</v>
      </c>
      <c r="G19456" s="282" t="s">
        <v>2229</v>
      </c>
      <c r="H19456" s="265" t="s">
        <v>879</v>
      </c>
      <c r="I19456" s="265" t="s">
        <v>135</v>
      </c>
      <c r="J19456" s="265">
        <v>-10</v>
      </c>
      <c r="K19456" s="83" t="str">
        <f>IFERROR(IFERROR(VLOOKUP(I19456,'DE-PARA'!B:D,3,0),VLOOKUP(I19456,'DE-PARA'!C:D,2,0)),"NÃO ENCONTRADO")</f>
        <v>Outras Saídas</v>
      </c>
      <c r="L19456" s="50" t="str">
        <f>VLOOKUP(K19456,'Base -Receita-Despesa'!$B:$AS,1,FALSE)</f>
        <v>Outras Saídas</v>
      </c>
    </row>
    <row r="19457" spans="1:12" x14ac:dyDescent="0.3">
      <c r="A19457" s="82" t="str">
        <f t="shared" si="608"/>
        <v>2020</v>
      </c>
      <c r="B19457" s="260" t="s">
        <v>2228</v>
      </c>
      <c r="C19457" s="261" t="s">
        <v>138</v>
      </c>
      <c r="D19457" s="74" t="str">
        <f t="shared" si="607"/>
        <v>jul/2020</v>
      </c>
      <c r="E19457" s="329">
        <v>44039</v>
      </c>
      <c r="F19457" s="282" t="s">
        <v>1261</v>
      </c>
      <c r="G19457" s="282" t="s">
        <v>2229</v>
      </c>
      <c r="H19457" s="265" t="s">
        <v>879</v>
      </c>
      <c r="I19457" s="265" t="s">
        <v>135</v>
      </c>
      <c r="J19457" s="265">
        <v>-10</v>
      </c>
      <c r="K19457" s="83" t="str">
        <f>IFERROR(IFERROR(VLOOKUP(I19457,'DE-PARA'!B:D,3,0),VLOOKUP(I19457,'DE-PARA'!C:D,2,0)),"NÃO ENCONTRADO")</f>
        <v>Outras Saídas</v>
      </c>
      <c r="L19457" s="50" t="str">
        <f>VLOOKUP(K19457,'Base -Receita-Despesa'!$B:$AS,1,FALSE)</f>
        <v>Outras Saídas</v>
      </c>
    </row>
    <row r="19458" spans="1:12" x14ac:dyDescent="0.3">
      <c r="A19458" s="82" t="str">
        <f t="shared" si="608"/>
        <v>2020</v>
      </c>
      <c r="B19458" s="260" t="s">
        <v>2228</v>
      </c>
      <c r="C19458" s="261" t="s">
        <v>138</v>
      </c>
      <c r="D19458" s="74" t="str">
        <f t="shared" si="607"/>
        <v>jul/2020</v>
      </c>
      <c r="E19458" s="329">
        <v>44039</v>
      </c>
      <c r="F19458" s="282" t="s">
        <v>1261</v>
      </c>
      <c r="G19458" s="282" t="s">
        <v>2229</v>
      </c>
      <c r="H19458" s="265" t="s">
        <v>879</v>
      </c>
      <c r="I19458" s="265" t="s">
        <v>135</v>
      </c>
      <c r="J19458" s="265">
        <v>-10</v>
      </c>
      <c r="K19458" s="83" t="str">
        <f>IFERROR(IFERROR(VLOOKUP(I19458,'DE-PARA'!B:D,3,0),VLOOKUP(I19458,'DE-PARA'!C:D,2,0)),"NÃO ENCONTRADO")</f>
        <v>Outras Saídas</v>
      </c>
      <c r="L19458" s="50" t="str">
        <f>VLOOKUP(K19458,'Base -Receita-Despesa'!$B:$AS,1,FALSE)</f>
        <v>Outras Saídas</v>
      </c>
    </row>
    <row r="19459" spans="1:12" x14ac:dyDescent="0.3">
      <c r="A19459" s="82" t="str">
        <f t="shared" si="608"/>
        <v>2020</v>
      </c>
      <c r="B19459" s="260" t="s">
        <v>2228</v>
      </c>
      <c r="C19459" s="261" t="s">
        <v>138</v>
      </c>
      <c r="D19459" s="74" t="str">
        <f t="shared" si="607"/>
        <v>jul/2020</v>
      </c>
      <c r="E19459" s="329">
        <v>44039</v>
      </c>
      <c r="F19459" s="282" t="s">
        <v>1261</v>
      </c>
      <c r="G19459" s="282" t="s">
        <v>2229</v>
      </c>
      <c r="H19459" s="265" t="s">
        <v>879</v>
      </c>
      <c r="I19459" s="265" t="s">
        <v>135</v>
      </c>
      <c r="J19459" s="265">
        <v>-10</v>
      </c>
      <c r="K19459" s="83" t="str">
        <f>IFERROR(IFERROR(VLOOKUP(I19459,'DE-PARA'!B:D,3,0),VLOOKUP(I19459,'DE-PARA'!C:D,2,0)),"NÃO ENCONTRADO")</f>
        <v>Outras Saídas</v>
      </c>
      <c r="L19459" s="50" t="str">
        <f>VLOOKUP(K19459,'Base -Receita-Despesa'!$B:$AS,1,FALSE)</f>
        <v>Outras Saídas</v>
      </c>
    </row>
    <row r="19460" spans="1:12" x14ac:dyDescent="0.3">
      <c r="A19460" s="82" t="str">
        <f t="shared" si="608"/>
        <v>2020</v>
      </c>
      <c r="B19460" s="260" t="s">
        <v>2228</v>
      </c>
      <c r="C19460" s="261" t="s">
        <v>138</v>
      </c>
      <c r="D19460" s="74" t="str">
        <f t="shared" ref="D19460:D19523" si="609">TEXT(E19460,"mmm/aaaa")</f>
        <v>jul/2020</v>
      </c>
      <c r="E19460" s="329">
        <v>44039</v>
      </c>
      <c r="F19460" s="282" t="s">
        <v>1261</v>
      </c>
      <c r="G19460" s="282" t="s">
        <v>2229</v>
      </c>
      <c r="H19460" s="265" t="s">
        <v>879</v>
      </c>
      <c r="I19460" s="265" t="s">
        <v>135</v>
      </c>
      <c r="J19460" s="265">
        <v>-10</v>
      </c>
      <c r="K19460" s="83" t="str">
        <f>IFERROR(IFERROR(VLOOKUP(I19460,'DE-PARA'!B:D,3,0),VLOOKUP(I19460,'DE-PARA'!C:D,2,0)),"NÃO ENCONTRADO")</f>
        <v>Outras Saídas</v>
      </c>
      <c r="L19460" s="50" t="str">
        <f>VLOOKUP(K19460,'Base -Receita-Despesa'!$B:$AS,1,FALSE)</f>
        <v>Outras Saídas</v>
      </c>
    </row>
    <row r="19461" spans="1:12" x14ac:dyDescent="0.3">
      <c r="A19461" s="82" t="str">
        <f t="shared" si="608"/>
        <v>2020</v>
      </c>
      <c r="B19461" s="260" t="s">
        <v>2240</v>
      </c>
      <c r="C19461" s="261" t="s">
        <v>138</v>
      </c>
      <c r="D19461" s="74" t="str">
        <f t="shared" si="609"/>
        <v>jul/2020</v>
      </c>
      <c r="E19461" s="329">
        <v>44039</v>
      </c>
      <c r="F19461" s="282" t="s">
        <v>161</v>
      </c>
      <c r="G19461" s="282" t="s">
        <v>2229</v>
      </c>
      <c r="H19461" s="265" t="s">
        <v>161</v>
      </c>
      <c r="I19461" s="265" t="s">
        <v>2168</v>
      </c>
      <c r="J19461" s="266">
        <v>693852.85</v>
      </c>
      <c r="K19461" s="83" t="str">
        <f>IFERROR(IFERROR(VLOOKUP(I19461,'DE-PARA'!B:D,3,0),VLOOKUP(I19461,'DE-PARA'!C:D,2,0)),"NÃO ENCONTRADO")</f>
        <v>Repasses Contrato de Gestão</v>
      </c>
      <c r="L19461" s="50" t="str">
        <f>VLOOKUP(K19461,'Base -Receita-Despesa'!$B:$AS,1,FALSE)</f>
        <v>Repasses Contrato de Gestão</v>
      </c>
    </row>
    <row r="19462" spans="1:12" x14ac:dyDescent="0.3">
      <c r="A19462" s="82" t="str">
        <f t="shared" si="608"/>
        <v>2020</v>
      </c>
      <c r="B19462" s="260" t="s">
        <v>2240</v>
      </c>
      <c r="C19462" s="261" t="s">
        <v>138</v>
      </c>
      <c r="D19462" s="74" t="str">
        <f t="shared" si="609"/>
        <v>jul/2020</v>
      </c>
      <c r="E19462" s="329">
        <v>44039</v>
      </c>
      <c r="F19462" s="282" t="s">
        <v>5127</v>
      </c>
      <c r="G19462" s="282" t="s">
        <v>2229</v>
      </c>
      <c r="H19462" s="265" t="s">
        <v>2251</v>
      </c>
      <c r="I19462" s="265" t="s">
        <v>126</v>
      </c>
      <c r="J19462" s="266">
        <v>-500000</v>
      </c>
      <c r="K19462" s="83" t="str">
        <f>IFERROR(IFERROR(VLOOKUP(I19462,'DE-PARA'!B:D,3,0),VLOOKUP(I19462,'DE-PARA'!C:D,2,0)),"NÃO ENCONTRADO")</f>
        <v>TEV – Transferências Entre Contas (Entradas)</v>
      </c>
      <c r="L19462" s="50" t="str">
        <f>VLOOKUP(K19462,'Base -Receita-Despesa'!$B:$AS,1,FALSE)</f>
        <v>TEV – Transferências Entre Contas (Entradas)</v>
      </c>
    </row>
    <row r="19463" spans="1:12" x14ac:dyDescent="0.3">
      <c r="A19463" s="82" t="str">
        <f t="shared" si="608"/>
        <v>2020</v>
      </c>
      <c r="B19463" s="260" t="s">
        <v>2228</v>
      </c>
      <c r="C19463" s="261" t="s">
        <v>138</v>
      </c>
      <c r="D19463" s="74" t="str">
        <f t="shared" si="609"/>
        <v>jul/2020</v>
      </c>
      <c r="E19463" s="329">
        <v>44040</v>
      </c>
      <c r="F19463" s="282" t="s">
        <v>5769</v>
      </c>
      <c r="G19463" s="282" t="s">
        <v>2229</v>
      </c>
      <c r="H19463" s="265" t="s">
        <v>5719</v>
      </c>
      <c r="I19463" s="265" t="s">
        <v>2214</v>
      </c>
      <c r="J19463" s="265">
        <v>-660</v>
      </c>
      <c r="K19463" s="83" t="str">
        <f>IFERROR(IFERROR(VLOOKUP(I19463,'DE-PARA'!B:D,3,0),VLOOKUP(I19463,'DE-PARA'!C:D,2,0)),"NÃO ENCONTRADO")</f>
        <v>Outras Saídas</v>
      </c>
      <c r="L19463" s="50" t="str">
        <f>VLOOKUP(K19463,'Base -Receita-Despesa'!$B:$AS,1,FALSE)</f>
        <v>Outras Saídas</v>
      </c>
    </row>
    <row r="19464" spans="1:12" x14ac:dyDescent="0.3">
      <c r="A19464" s="82" t="str">
        <f t="shared" si="608"/>
        <v>2020</v>
      </c>
      <c r="B19464" s="260" t="s">
        <v>2228</v>
      </c>
      <c r="C19464" s="261" t="s">
        <v>138</v>
      </c>
      <c r="D19464" s="74" t="str">
        <f t="shared" si="609"/>
        <v>jul/2020</v>
      </c>
      <c r="E19464" s="329">
        <v>44040</v>
      </c>
      <c r="F19464" s="282">
        <v>21574</v>
      </c>
      <c r="G19464" s="282" t="s">
        <v>2229</v>
      </c>
      <c r="H19464" s="265" t="s">
        <v>2401</v>
      </c>
      <c r="I19464" s="265" t="s">
        <v>2182</v>
      </c>
      <c r="J19464" s="265">
        <v>-669.3</v>
      </c>
      <c r="K19464" s="83" t="str">
        <f>IFERROR(IFERROR(VLOOKUP(I19464,'DE-PARA'!B:D,3,0),VLOOKUP(I19464,'DE-PARA'!C:D,2,0)),"NÃO ENCONTRADO")</f>
        <v>Materiais</v>
      </c>
      <c r="L19464" s="50" t="str">
        <f>VLOOKUP(K19464,'Base -Receita-Despesa'!$B:$AS,1,FALSE)</f>
        <v>Materiais</v>
      </c>
    </row>
    <row r="19465" spans="1:12" x14ac:dyDescent="0.3">
      <c r="A19465" s="82" t="str">
        <f t="shared" si="608"/>
        <v>2020</v>
      </c>
      <c r="B19465" s="260" t="s">
        <v>2228</v>
      </c>
      <c r="C19465" s="261" t="s">
        <v>138</v>
      </c>
      <c r="D19465" s="74" t="str">
        <f t="shared" si="609"/>
        <v>jul/2020</v>
      </c>
      <c r="E19465" s="329">
        <v>44040</v>
      </c>
      <c r="F19465" s="282">
        <v>277</v>
      </c>
      <c r="G19465" s="282" t="s">
        <v>2229</v>
      </c>
      <c r="H19465" s="265" t="s">
        <v>5770</v>
      </c>
      <c r="I19465" s="265" t="s">
        <v>2189</v>
      </c>
      <c r="J19465" s="266">
        <v>-1516.75</v>
      </c>
      <c r="K19465" s="83" t="str">
        <f>IFERROR(IFERROR(VLOOKUP(I19465,'DE-PARA'!B:D,3,0),VLOOKUP(I19465,'DE-PARA'!C:D,2,0)),"NÃO ENCONTRADO")</f>
        <v>Materiais</v>
      </c>
      <c r="L19465" s="50" t="str">
        <f>VLOOKUP(K19465,'Base -Receita-Despesa'!$B:$AS,1,FALSE)</f>
        <v>Materiais</v>
      </c>
    </row>
    <row r="19466" spans="1:12" x14ac:dyDescent="0.3">
      <c r="A19466" s="82" t="str">
        <f t="shared" si="608"/>
        <v>2020</v>
      </c>
      <c r="B19466" s="260" t="s">
        <v>2228</v>
      </c>
      <c r="C19466" s="261" t="s">
        <v>138</v>
      </c>
      <c r="D19466" s="74" t="str">
        <f t="shared" si="609"/>
        <v>jul/2020</v>
      </c>
      <c r="E19466" s="329">
        <v>44040</v>
      </c>
      <c r="F19466" s="282" t="s">
        <v>131</v>
      </c>
      <c r="G19466" s="282" t="s">
        <v>2229</v>
      </c>
      <c r="H19466" s="265" t="s">
        <v>5771</v>
      </c>
      <c r="I19466" s="265" t="s">
        <v>133</v>
      </c>
      <c r="J19466" s="266">
        <v>-17713.689999999999</v>
      </c>
      <c r="K19466" s="83" t="str">
        <f>IFERROR(IFERROR(VLOOKUP(I19466,'DE-PARA'!B:D,3,0),VLOOKUP(I19466,'DE-PARA'!C:D,2,0)),"NÃO ENCONTRADO")</f>
        <v>Pessoal</v>
      </c>
      <c r="L19466" s="50" t="str">
        <f>VLOOKUP(K19466,'Base -Receita-Despesa'!$B:$AS,1,FALSE)</f>
        <v>Pessoal</v>
      </c>
    </row>
    <row r="19467" spans="1:12" x14ac:dyDescent="0.3">
      <c r="A19467" s="82" t="str">
        <f t="shared" si="608"/>
        <v>2020</v>
      </c>
      <c r="B19467" s="260" t="s">
        <v>2228</v>
      </c>
      <c r="C19467" s="261" t="s">
        <v>138</v>
      </c>
      <c r="D19467" s="74" t="str">
        <f t="shared" si="609"/>
        <v>jul/2020</v>
      </c>
      <c r="E19467" s="329">
        <v>44040</v>
      </c>
      <c r="F19467" s="282">
        <v>42518</v>
      </c>
      <c r="G19467" s="282" t="s">
        <v>2229</v>
      </c>
      <c r="H19467" s="265" t="s">
        <v>2654</v>
      </c>
      <c r="I19467" s="265" t="s">
        <v>120</v>
      </c>
      <c r="J19467" s="266">
        <v>-4000.01</v>
      </c>
      <c r="K19467" s="83" t="str">
        <f>IFERROR(IFERROR(VLOOKUP(I19467,'DE-PARA'!B:D,3,0),VLOOKUP(I19467,'DE-PARA'!C:D,2,0)),"NÃO ENCONTRADO")</f>
        <v>Serviços</v>
      </c>
      <c r="L19467" s="50" t="str">
        <f>VLOOKUP(K19467,'Base -Receita-Despesa'!$B:$AS,1,FALSE)</f>
        <v>Serviços</v>
      </c>
    </row>
    <row r="19468" spans="1:12" x14ac:dyDescent="0.3">
      <c r="A19468" s="82" t="str">
        <f t="shared" si="608"/>
        <v>2020</v>
      </c>
      <c r="B19468" s="260" t="s">
        <v>2228</v>
      </c>
      <c r="C19468" s="261" t="s">
        <v>138</v>
      </c>
      <c r="D19468" s="74" t="str">
        <f t="shared" si="609"/>
        <v>jul/2020</v>
      </c>
      <c r="E19468" s="329">
        <v>44040</v>
      </c>
      <c r="F19468" s="282">
        <v>2839201</v>
      </c>
      <c r="G19468" s="282" t="s">
        <v>2229</v>
      </c>
      <c r="H19468" s="265" t="s">
        <v>5175</v>
      </c>
      <c r="I19468" s="265" t="s">
        <v>145</v>
      </c>
      <c r="J19468" s="265">
        <v>-432.5</v>
      </c>
      <c r="K19468" s="83" t="str">
        <f>IFERROR(IFERROR(VLOOKUP(I19468,'DE-PARA'!B:D,3,0),VLOOKUP(I19468,'DE-PARA'!C:D,2,0)),"NÃO ENCONTRADO")</f>
        <v>Serviços</v>
      </c>
      <c r="L19468" s="50" t="str">
        <f>VLOOKUP(K19468,'Base -Receita-Despesa'!$B:$AS,1,FALSE)</f>
        <v>Serviços</v>
      </c>
    </row>
    <row r="19469" spans="1:12" x14ac:dyDescent="0.3">
      <c r="A19469" s="82" t="str">
        <f t="shared" si="608"/>
        <v>2020</v>
      </c>
      <c r="B19469" s="260" t="s">
        <v>2228</v>
      </c>
      <c r="C19469" s="261" t="s">
        <v>138</v>
      </c>
      <c r="D19469" s="74" t="str">
        <f t="shared" si="609"/>
        <v>jul/2020</v>
      </c>
      <c r="E19469" s="329">
        <v>44040</v>
      </c>
      <c r="F19469" s="282" t="s">
        <v>5127</v>
      </c>
      <c r="G19469" s="282" t="s">
        <v>2229</v>
      </c>
      <c r="H19469" s="265" t="s">
        <v>2251</v>
      </c>
      <c r="I19469" s="265" t="s">
        <v>126</v>
      </c>
      <c r="J19469" s="266">
        <v>500000</v>
      </c>
      <c r="K19469" s="83" t="str">
        <f>IFERROR(IFERROR(VLOOKUP(I19469,'DE-PARA'!B:D,3,0),VLOOKUP(I19469,'DE-PARA'!C:D,2,0)),"NÃO ENCONTRADO")</f>
        <v>TEV – Transferências Entre Contas (Entradas)</v>
      </c>
      <c r="L19469" s="50" t="str">
        <f>VLOOKUP(K19469,'Base -Receita-Despesa'!$B:$AS,1,FALSE)</f>
        <v>TEV – Transferências Entre Contas (Entradas)</v>
      </c>
    </row>
    <row r="19470" spans="1:12" x14ac:dyDescent="0.3">
      <c r="A19470" s="82" t="str">
        <f t="shared" si="608"/>
        <v>2020</v>
      </c>
      <c r="B19470" s="260" t="s">
        <v>2240</v>
      </c>
      <c r="C19470" s="261" t="s">
        <v>138</v>
      </c>
      <c r="D19470" s="74" t="str">
        <f t="shared" si="609"/>
        <v>jul/2020</v>
      </c>
      <c r="E19470" s="329">
        <v>44040</v>
      </c>
      <c r="F19470" s="282" t="s">
        <v>5127</v>
      </c>
      <c r="G19470" s="282" t="s">
        <v>2229</v>
      </c>
      <c r="H19470" s="265" t="s">
        <v>2251</v>
      </c>
      <c r="I19470" s="265" t="s">
        <v>126</v>
      </c>
      <c r="J19470" s="266">
        <v>-500000</v>
      </c>
      <c r="K19470" s="83" t="str">
        <f>IFERROR(IFERROR(VLOOKUP(I19470,'DE-PARA'!B:D,3,0),VLOOKUP(I19470,'DE-PARA'!C:D,2,0)),"NÃO ENCONTRADO")</f>
        <v>TEV – Transferências Entre Contas (Entradas)</v>
      </c>
      <c r="L19470" s="50" t="str">
        <f>VLOOKUP(K19470,'Base -Receita-Despesa'!$B:$AS,1,FALSE)</f>
        <v>TEV – Transferências Entre Contas (Entradas)</v>
      </c>
    </row>
    <row r="19471" spans="1:12" x14ac:dyDescent="0.3">
      <c r="A19471" s="82" t="str">
        <f t="shared" si="608"/>
        <v>2020</v>
      </c>
      <c r="B19471" s="260" t="s">
        <v>2228</v>
      </c>
      <c r="C19471" s="261" t="s">
        <v>138</v>
      </c>
      <c r="D19471" s="74" t="str">
        <f t="shared" si="609"/>
        <v>jul/2020</v>
      </c>
      <c r="E19471" s="329">
        <v>44040</v>
      </c>
      <c r="F19471" s="282" t="s">
        <v>5772</v>
      </c>
      <c r="G19471" s="282" t="s">
        <v>2229</v>
      </c>
      <c r="H19471" s="265" t="s">
        <v>879</v>
      </c>
      <c r="I19471" s="265" t="s">
        <v>135</v>
      </c>
      <c r="J19471" s="265">
        <v>-10</v>
      </c>
      <c r="K19471" s="83" t="str">
        <f>IFERROR(IFERROR(VLOOKUP(I19471,'DE-PARA'!B:D,3,0),VLOOKUP(I19471,'DE-PARA'!C:D,2,0)),"NÃO ENCONTRADO")</f>
        <v>Outras Saídas</v>
      </c>
      <c r="L19471" s="50" t="str">
        <f>VLOOKUP(K19471,'Base -Receita-Despesa'!$B:$AS,1,FALSE)</f>
        <v>Outras Saídas</v>
      </c>
    </row>
    <row r="19472" spans="1:12" x14ac:dyDescent="0.3">
      <c r="A19472" s="82" t="str">
        <f t="shared" si="608"/>
        <v>2020</v>
      </c>
      <c r="B19472" s="260" t="s">
        <v>2228</v>
      </c>
      <c r="C19472" s="261" t="s">
        <v>138</v>
      </c>
      <c r="D19472" s="74" t="str">
        <f t="shared" si="609"/>
        <v>jul/2020</v>
      </c>
      <c r="E19472" s="329">
        <v>44040</v>
      </c>
      <c r="F19472" s="282" t="s">
        <v>1261</v>
      </c>
      <c r="G19472" s="282" t="s">
        <v>2229</v>
      </c>
      <c r="H19472" s="265" t="s">
        <v>262</v>
      </c>
      <c r="I19472" s="265" t="s">
        <v>135</v>
      </c>
      <c r="J19472" s="265">
        <v>-185.73</v>
      </c>
      <c r="K19472" s="83" t="str">
        <f>IFERROR(IFERROR(VLOOKUP(I19472,'DE-PARA'!B:D,3,0),VLOOKUP(I19472,'DE-PARA'!C:D,2,0)),"NÃO ENCONTRADO")</f>
        <v>Outras Saídas</v>
      </c>
      <c r="L19472" s="50" t="str">
        <f>VLOOKUP(K19472,'Base -Receita-Despesa'!$B:$AS,1,FALSE)</f>
        <v>Outras Saídas</v>
      </c>
    </row>
    <row r="19473" spans="1:12" x14ac:dyDescent="0.3">
      <c r="A19473" s="82" t="str">
        <f t="shared" si="608"/>
        <v>2020</v>
      </c>
      <c r="B19473" s="260" t="s">
        <v>2228</v>
      </c>
      <c r="C19473" s="261" t="s">
        <v>138</v>
      </c>
      <c r="D19473" s="74" t="str">
        <f t="shared" si="609"/>
        <v>jul/2020</v>
      </c>
      <c r="E19473" s="329">
        <v>44041</v>
      </c>
      <c r="F19473" s="282">
        <v>1230359</v>
      </c>
      <c r="G19473" s="282" t="s">
        <v>2229</v>
      </c>
      <c r="H19473" s="265" t="s">
        <v>5731</v>
      </c>
      <c r="I19473" s="265" t="s">
        <v>2182</v>
      </c>
      <c r="J19473" s="265">
        <v>-783.98</v>
      </c>
      <c r="K19473" s="83" t="str">
        <f>IFERROR(IFERROR(VLOOKUP(I19473,'DE-PARA'!B:D,3,0),VLOOKUP(I19473,'DE-PARA'!C:D,2,0)),"NÃO ENCONTRADO")</f>
        <v>Materiais</v>
      </c>
      <c r="L19473" s="50" t="str">
        <f>VLOOKUP(K19473,'Base -Receita-Despesa'!$B:$AS,1,FALSE)</f>
        <v>Materiais</v>
      </c>
    </row>
    <row r="19474" spans="1:12" x14ac:dyDescent="0.3">
      <c r="A19474" s="82" t="str">
        <f t="shared" si="608"/>
        <v>2020</v>
      </c>
      <c r="B19474" s="260" t="s">
        <v>2228</v>
      </c>
      <c r="C19474" s="261" t="s">
        <v>138</v>
      </c>
      <c r="D19474" s="74" t="str">
        <f t="shared" si="609"/>
        <v>jul/2020</v>
      </c>
      <c r="E19474" s="329">
        <v>44041</v>
      </c>
      <c r="F19474" s="282">
        <v>13940</v>
      </c>
      <c r="G19474" s="282" t="s">
        <v>2229</v>
      </c>
      <c r="H19474" s="265" t="s">
        <v>5696</v>
      </c>
      <c r="I19474" s="265" t="s">
        <v>2182</v>
      </c>
      <c r="J19474" s="266">
        <v>-5118.6000000000004</v>
      </c>
      <c r="K19474" s="83" t="str">
        <f>IFERROR(IFERROR(VLOOKUP(I19474,'DE-PARA'!B:D,3,0),VLOOKUP(I19474,'DE-PARA'!C:D,2,0)),"NÃO ENCONTRADO")</f>
        <v>Materiais</v>
      </c>
      <c r="L19474" s="50" t="str">
        <f>VLOOKUP(K19474,'Base -Receita-Despesa'!$B:$AS,1,FALSE)</f>
        <v>Materiais</v>
      </c>
    </row>
    <row r="19475" spans="1:12" x14ac:dyDescent="0.3">
      <c r="A19475" s="82" t="str">
        <f t="shared" si="608"/>
        <v>2020</v>
      </c>
      <c r="B19475" s="260" t="s">
        <v>2228</v>
      </c>
      <c r="C19475" s="261" t="s">
        <v>138</v>
      </c>
      <c r="D19475" s="74" t="str">
        <f t="shared" si="609"/>
        <v>jul/2020</v>
      </c>
      <c r="E19475" s="329">
        <v>44041</v>
      </c>
      <c r="F19475" s="282">
        <v>310470</v>
      </c>
      <c r="G19475" s="282" t="s">
        <v>2229</v>
      </c>
      <c r="H19475" s="265" t="s">
        <v>222</v>
      </c>
      <c r="I19475" s="265" t="s">
        <v>2181</v>
      </c>
      <c r="J19475" s="266">
        <v>-2462.9</v>
      </c>
      <c r="K19475" s="83" t="str">
        <f>IFERROR(IFERROR(VLOOKUP(I19475,'DE-PARA'!B:D,3,0),VLOOKUP(I19475,'DE-PARA'!C:D,2,0)),"NÃO ENCONTRADO")</f>
        <v>Materiais</v>
      </c>
      <c r="L19475" s="50" t="str">
        <f>VLOOKUP(K19475,'Base -Receita-Despesa'!$B:$AS,1,FALSE)</f>
        <v>Materiais</v>
      </c>
    </row>
    <row r="19476" spans="1:12" x14ac:dyDescent="0.3">
      <c r="A19476" s="82" t="str">
        <f t="shared" si="608"/>
        <v>2020</v>
      </c>
      <c r="B19476" s="260" t="s">
        <v>2228</v>
      </c>
      <c r="C19476" s="261" t="s">
        <v>138</v>
      </c>
      <c r="D19476" s="74" t="str">
        <f t="shared" si="609"/>
        <v>jul/2020</v>
      </c>
      <c r="E19476" s="329">
        <v>44041</v>
      </c>
      <c r="F19476" s="282">
        <v>523</v>
      </c>
      <c r="G19476" s="282" t="s">
        <v>2229</v>
      </c>
      <c r="H19476" s="265" t="s">
        <v>5773</v>
      </c>
      <c r="I19476" s="265" t="s">
        <v>2181</v>
      </c>
      <c r="J19476" s="265">
        <v>-217.5</v>
      </c>
      <c r="K19476" s="83" t="str">
        <f>IFERROR(IFERROR(VLOOKUP(I19476,'DE-PARA'!B:D,3,0),VLOOKUP(I19476,'DE-PARA'!C:D,2,0)),"NÃO ENCONTRADO")</f>
        <v>Materiais</v>
      </c>
      <c r="L19476" s="50" t="str">
        <f>VLOOKUP(K19476,'Base -Receita-Despesa'!$B:$AS,1,FALSE)</f>
        <v>Materiais</v>
      </c>
    </row>
    <row r="19477" spans="1:12" x14ac:dyDescent="0.3">
      <c r="A19477" s="82" t="str">
        <f t="shared" si="608"/>
        <v>2020</v>
      </c>
      <c r="B19477" s="260" t="s">
        <v>2228</v>
      </c>
      <c r="C19477" s="261" t="s">
        <v>138</v>
      </c>
      <c r="D19477" s="74" t="str">
        <f t="shared" si="609"/>
        <v>jul/2020</v>
      </c>
      <c r="E19477" s="329">
        <v>44041</v>
      </c>
      <c r="F19477" s="282">
        <v>39579</v>
      </c>
      <c r="G19477" s="282" t="s">
        <v>2229</v>
      </c>
      <c r="H19477" s="265" t="s">
        <v>5774</v>
      </c>
      <c r="I19477" s="265" t="s">
        <v>2182</v>
      </c>
      <c r="J19477" s="265">
        <v>-347</v>
      </c>
      <c r="K19477" s="83" t="str">
        <f>IFERROR(IFERROR(VLOOKUP(I19477,'DE-PARA'!B:D,3,0),VLOOKUP(I19477,'DE-PARA'!C:D,2,0)),"NÃO ENCONTRADO")</f>
        <v>Materiais</v>
      </c>
      <c r="L19477" s="50" t="str">
        <f>VLOOKUP(K19477,'Base -Receita-Despesa'!$B:$AS,1,FALSE)</f>
        <v>Materiais</v>
      </c>
    </row>
    <row r="19478" spans="1:12" x14ac:dyDescent="0.3">
      <c r="A19478" s="82" t="str">
        <f t="shared" si="608"/>
        <v>2020</v>
      </c>
      <c r="B19478" s="260" t="s">
        <v>2228</v>
      </c>
      <c r="C19478" s="261" t="s">
        <v>138</v>
      </c>
      <c r="D19478" s="74" t="str">
        <f t="shared" si="609"/>
        <v>jul/2020</v>
      </c>
      <c r="E19478" s="329">
        <v>44041</v>
      </c>
      <c r="F19478" s="282">
        <v>123639</v>
      </c>
      <c r="G19478" s="282" t="s">
        <v>2229</v>
      </c>
      <c r="H19478" s="265" t="s">
        <v>528</v>
      </c>
      <c r="I19478" s="265" t="s">
        <v>2181</v>
      </c>
      <c r="J19478" s="266">
        <v>-1053.7</v>
      </c>
      <c r="K19478" s="83" t="str">
        <f>IFERROR(IFERROR(VLOOKUP(I19478,'DE-PARA'!B:D,3,0),VLOOKUP(I19478,'DE-PARA'!C:D,2,0)),"NÃO ENCONTRADO")</f>
        <v>Materiais</v>
      </c>
      <c r="L19478" s="50" t="str">
        <f>VLOOKUP(K19478,'Base -Receita-Despesa'!$B:$AS,1,FALSE)</f>
        <v>Materiais</v>
      </c>
    </row>
    <row r="19479" spans="1:12" x14ac:dyDescent="0.3">
      <c r="A19479" s="82" t="str">
        <f t="shared" si="608"/>
        <v>2020</v>
      </c>
      <c r="B19479" s="260" t="s">
        <v>2228</v>
      </c>
      <c r="C19479" s="261" t="s">
        <v>138</v>
      </c>
      <c r="D19479" s="74" t="str">
        <f t="shared" si="609"/>
        <v>jul/2020</v>
      </c>
      <c r="E19479" s="329">
        <v>44041</v>
      </c>
      <c r="F19479" s="282">
        <v>896953</v>
      </c>
      <c r="G19479" s="282" t="s">
        <v>2229</v>
      </c>
      <c r="H19479" s="265" t="s">
        <v>5696</v>
      </c>
      <c r="I19479" s="265" t="s">
        <v>2182</v>
      </c>
      <c r="J19479" s="265">
        <v>-618.26</v>
      </c>
      <c r="K19479" s="83" t="str">
        <f>IFERROR(IFERROR(VLOOKUP(I19479,'DE-PARA'!B:D,3,0),VLOOKUP(I19479,'DE-PARA'!C:D,2,0)),"NÃO ENCONTRADO")</f>
        <v>Materiais</v>
      </c>
      <c r="L19479" s="50" t="str">
        <f>VLOOKUP(K19479,'Base -Receita-Despesa'!$B:$AS,1,FALSE)</f>
        <v>Materiais</v>
      </c>
    </row>
    <row r="19480" spans="1:12" x14ac:dyDescent="0.3">
      <c r="A19480" s="82" t="str">
        <f t="shared" si="608"/>
        <v>2020</v>
      </c>
      <c r="B19480" s="260" t="s">
        <v>2228</v>
      </c>
      <c r="C19480" s="261" t="s">
        <v>138</v>
      </c>
      <c r="D19480" s="74" t="str">
        <f t="shared" si="609"/>
        <v>jul/2020</v>
      </c>
      <c r="E19480" s="329">
        <v>44041</v>
      </c>
      <c r="F19480" s="282">
        <v>11347</v>
      </c>
      <c r="G19480" s="282" t="s">
        <v>2229</v>
      </c>
      <c r="H19480" s="265" t="s">
        <v>5570</v>
      </c>
      <c r="I19480" s="265" t="s">
        <v>2194</v>
      </c>
      <c r="J19480" s="265">
        <v>-720</v>
      </c>
      <c r="K19480" s="83" t="str">
        <f>IFERROR(IFERROR(VLOOKUP(I19480,'DE-PARA'!B:D,3,0),VLOOKUP(I19480,'DE-PARA'!C:D,2,0)),"NÃO ENCONTRADO")</f>
        <v>Materiais</v>
      </c>
      <c r="L19480" s="50" t="str">
        <f>VLOOKUP(K19480,'Base -Receita-Despesa'!$B:$AS,1,FALSE)</f>
        <v>Materiais</v>
      </c>
    </row>
    <row r="19481" spans="1:12" x14ac:dyDescent="0.3">
      <c r="A19481" s="82" t="str">
        <f t="shared" si="608"/>
        <v>2020</v>
      </c>
      <c r="B19481" s="260" t="s">
        <v>2228</v>
      </c>
      <c r="C19481" s="261" t="s">
        <v>138</v>
      </c>
      <c r="D19481" s="74" t="str">
        <f t="shared" si="609"/>
        <v>jul/2020</v>
      </c>
      <c r="E19481" s="329">
        <v>44041</v>
      </c>
      <c r="F19481" s="282">
        <v>8662</v>
      </c>
      <c r="G19481" s="282" t="s">
        <v>2229</v>
      </c>
      <c r="H19481" s="265" t="s">
        <v>5775</v>
      </c>
      <c r="I19481" s="265" t="s">
        <v>2182</v>
      </c>
      <c r="J19481" s="265">
        <v>-750</v>
      </c>
      <c r="K19481" s="83" t="str">
        <f>IFERROR(IFERROR(VLOOKUP(I19481,'DE-PARA'!B:D,3,0),VLOOKUP(I19481,'DE-PARA'!C:D,2,0)),"NÃO ENCONTRADO")</f>
        <v>Materiais</v>
      </c>
      <c r="L19481" s="50" t="str">
        <f>VLOOKUP(K19481,'Base -Receita-Despesa'!$B:$AS,1,FALSE)</f>
        <v>Materiais</v>
      </c>
    </row>
    <row r="19482" spans="1:12" x14ac:dyDescent="0.3">
      <c r="A19482" s="82" t="str">
        <f t="shared" si="608"/>
        <v>2020</v>
      </c>
      <c r="B19482" s="260" t="s">
        <v>2228</v>
      </c>
      <c r="C19482" s="261" t="s">
        <v>138</v>
      </c>
      <c r="D19482" s="74" t="str">
        <f t="shared" si="609"/>
        <v>jul/2020</v>
      </c>
      <c r="E19482" s="329">
        <v>44041</v>
      </c>
      <c r="F19482" s="282" t="s">
        <v>1261</v>
      </c>
      <c r="G19482" s="282" t="s">
        <v>2229</v>
      </c>
      <c r="H19482" s="265" t="s">
        <v>879</v>
      </c>
      <c r="I19482" s="265" t="s">
        <v>135</v>
      </c>
      <c r="J19482" s="265">
        <v>-10</v>
      </c>
      <c r="K19482" s="83" t="str">
        <f>IFERROR(IFERROR(VLOOKUP(I19482,'DE-PARA'!B:D,3,0),VLOOKUP(I19482,'DE-PARA'!C:D,2,0)),"NÃO ENCONTRADO")</f>
        <v>Outras Saídas</v>
      </c>
      <c r="L19482" s="50" t="str">
        <f>VLOOKUP(K19482,'Base -Receita-Despesa'!$B:$AS,1,FALSE)</f>
        <v>Outras Saídas</v>
      </c>
    </row>
    <row r="19483" spans="1:12" x14ac:dyDescent="0.3">
      <c r="A19483" s="82" t="str">
        <f t="shared" si="608"/>
        <v>2020</v>
      </c>
      <c r="B19483" s="260" t="s">
        <v>2228</v>
      </c>
      <c r="C19483" s="261" t="s">
        <v>138</v>
      </c>
      <c r="D19483" s="74" t="str">
        <f t="shared" si="609"/>
        <v>jul/2020</v>
      </c>
      <c r="E19483" s="329">
        <v>44041</v>
      </c>
      <c r="F19483" s="282" t="s">
        <v>1261</v>
      </c>
      <c r="G19483" s="282" t="s">
        <v>2229</v>
      </c>
      <c r="H19483" s="265" t="s">
        <v>879</v>
      </c>
      <c r="I19483" s="265" t="s">
        <v>135</v>
      </c>
      <c r="J19483" s="265">
        <v>-10</v>
      </c>
      <c r="K19483" s="83" t="str">
        <f>IFERROR(IFERROR(VLOOKUP(I19483,'DE-PARA'!B:D,3,0),VLOOKUP(I19483,'DE-PARA'!C:D,2,0)),"NÃO ENCONTRADO")</f>
        <v>Outras Saídas</v>
      </c>
      <c r="L19483" s="50" t="str">
        <f>VLOOKUP(K19483,'Base -Receita-Despesa'!$B:$AS,1,FALSE)</f>
        <v>Outras Saídas</v>
      </c>
    </row>
    <row r="19484" spans="1:12" x14ac:dyDescent="0.3">
      <c r="A19484" s="82" t="str">
        <f t="shared" si="608"/>
        <v>2020</v>
      </c>
      <c r="B19484" s="260" t="s">
        <v>2228</v>
      </c>
      <c r="C19484" s="261" t="s">
        <v>138</v>
      </c>
      <c r="D19484" s="74" t="str">
        <f t="shared" si="609"/>
        <v>jul/2020</v>
      </c>
      <c r="E19484" s="329">
        <v>44042</v>
      </c>
      <c r="F19484" s="282" t="s">
        <v>5130</v>
      </c>
      <c r="G19484" s="282" t="s">
        <v>2229</v>
      </c>
      <c r="H19484" s="265" t="s">
        <v>72</v>
      </c>
      <c r="I19484" s="265" t="s">
        <v>1064</v>
      </c>
      <c r="J19484" s="266">
        <v>-1244266.67</v>
      </c>
      <c r="K19484" s="83" t="str">
        <f>IFERROR(IFERROR(VLOOKUP(I19484,'DE-PARA'!B:D,3,0),VLOOKUP(I19484,'DE-PARA'!C:D,2,0)),"NÃO ENCONTRADO")</f>
        <v>Saídas Da C/A Por Regates (-)</v>
      </c>
      <c r="L19484" s="50" t="str">
        <f>VLOOKUP(K19484,'Base -Receita-Despesa'!$B:$AS,1,FALSE)</f>
        <v>SAÍDAS DA C/A POR REGATES (-)</v>
      </c>
    </row>
    <row r="19485" spans="1:12" x14ac:dyDescent="0.3">
      <c r="A19485" s="82" t="str">
        <f t="shared" si="608"/>
        <v>2020</v>
      </c>
      <c r="B19485" s="260" t="s">
        <v>2228</v>
      </c>
      <c r="C19485" s="261" t="s">
        <v>138</v>
      </c>
      <c r="D19485" s="74" t="str">
        <f t="shared" si="609"/>
        <v>jul/2020</v>
      </c>
      <c r="E19485" s="329">
        <v>44042</v>
      </c>
      <c r="F19485" s="282">
        <v>1315248</v>
      </c>
      <c r="G19485" s="282" t="s">
        <v>2229</v>
      </c>
      <c r="H19485" s="265" t="s">
        <v>339</v>
      </c>
      <c r="I19485" s="265" t="s">
        <v>2181</v>
      </c>
      <c r="J19485" s="266">
        <v>-4731</v>
      </c>
      <c r="K19485" s="83" t="str">
        <f>IFERROR(IFERROR(VLOOKUP(I19485,'DE-PARA'!B:D,3,0),VLOOKUP(I19485,'DE-PARA'!C:D,2,0)),"NÃO ENCONTRADO")</f>
        <v>Materiais</v>
      </c>
      <c r="L19485" s="50" t="str">
        <f>VLOOKUP(K19485,'Base -Receita-Despesa'!$B:$AS,1,FALSE)</f>
        <v>Materiais</v>
      </c>
    </row>
    <row r="19486" spans="1:12" x14ac:dyDescent="0.3">
      <c r="A19486" s="82" t="str">
        <f t="shared" si="608"/>
        <v>2020</v>
      </c>
      <c r="B19486" s="260" t="s">
        <v>2228</v>
      </c>
      <c r="C19486" s="261" t="s">
        <v>138</v>
      </c>
      <c r="D19486" s="74" t="str">
        <f t="shared" si="609"/>
        <v>jul/2020</v>
      </c>
      <c r="E19486" s="329">
        <v>44042</v>
      </c>
      <c r="F19486" s="282">
        <v>12346</v>
      </c>
      <c r="G19486" s="282" t="s">
        <v>2229</v>
      </c>
      <c r="H19486" s="265" t="s">
        <v>5776</v>
      </c>
      <c r="I19486" s="265" t="s">
        <v>2182</v>
      </c>
      <c r="J19486" s="265">
        <v>-215.2</v>
      </c>
      <c r="K19486" s="83" t="str">
        <f>IFERROR(IFERROR(VLOOKUP(I19486,'DE-PARA'!B:D,3,0),VLOOKUP(I19486,'DE-PARA'!C:D,2,0)),"NÃO ENCONTRADO")</f>
        <v>Materiais</v>
      </c>
      <c r="L19486" s="50" t="str">
        <f>VLOOKUP(K19486,'Base -Receita-Despesa'!$B:$AS,1,FALSE)</f>
        <v>Materiais</v>
      </c>
    </row>
    <row r="19487" spans="1:12" x14ac:dyDescent="0.3">
      <c r="A19487" s="82" t="str">
        <f t="shared" si="608"/>
        <v>2020</v>
      </c>
      <c r="B19487" s="260" t="s">
        <v>2228</v>
      </c>
      <c r="C19487" s="261" t="s">
        <v>138</v>
      </c>
      <c r="D19487" s="74" t="str">
        <f t="shared" si="609"/>
        <v>jul/2020</v>
      </c>
      <c r="E19487" s="329">
        <v>44042</v>
      </c>
      <c r="F19487" s="282">
        <v>3793</v>
      </c>
      <c r="G19487" s="282" t="s">
        <v>2229</v>
      </c>
      <c r="H19487" s="265" t="s">
        <v>2231</v>
      </c>
      <c r="I19487" s="265" t="s">
        <v>2185</v>
      </c>
      <c r="J19487" s="266">
        <v>-3342.5</v>
      </c>
      <c r="K19487" s="83" t="str">
        <f>IFERROR(IFERROR(VLOOKUP(I19487,'DE-PARA'!B:D,3,0),VLOOKUP(I19487,'DE-PARA'!C:D,2,0)),"NÃO ENCONTRADO")</f>
        <v>Materiais</v>
      </c>
      <c r="L19487" s="50" t="str">
        <f>VLOOKUP(K19487,'Base -Receita-Despesa'!$B:$AS,1,FALSE)</f>
        <v>Materiais</v>
      </c>
    </row>
    <row r="19488" spans="1:12" x14ac:dyDescent="0.3">
      <c r="A19488" s="82" t="str">
        <f t="shared" si="608"/>
        <v>2020</v>
      </c>
      <c r="B19488" s="260" t="s">
        <v>2228</v>
      </c>
      <c r="C19488" s="261" t="s">
        <v>138</v>
      </c>
      <c r="D19488" s="74" t="str">
        <f t="shared" si="609"/>
        <v>jul/2020</v>
      </c>
      <c r="E19488" s="329">
        <v>44042</v>
      </c>
      <c r="F19488" s="282">
        <v>17132</v>
      </c>
      <c r="G19488" s="282" t="s">
        <v>2229</v>
      </c>
      <c r="H19488" s="265" t="s">
        <v>4533</v>
      </c>
      <c r="I19488" s="265" t="s">
        <v>157</v>
      </c>
      <c r="J19488" s="265">
        <v>-210</v>
      </c>
      <c r="K19488" s="83" t="str">
        <f>IFERROR(IFERROR(VLOOKUP(I19488,'DE-PARA'!B:D,3,0),VLOOKUP(I19488,'DE-PARA'!C:D,2,0)),"NÃO ENCONTRADO")</f>
        <v>Materiais</v>
      </c>
      <c r="L19488" s="50" t="str">
        <f>VLOOKUP(K19488,'Base -Receita-Despesa'!$B:$AS,1,FALSE)</f>
        <v>Materiais</v>
      </c>
    </row>
    <row r="19489" spans="1:12" x14ac:dyDescent="0.3">
      <c r="A19489" s="82" t="str">
        <f t="shared" si="608"/>
        <v>2020</v>
      </c>
      <c r="B19489" s="260" t="s">
        <v>2228</v>
      </c>
      <c r="C19489" s="261" t="s">
        <v>138</v>
      </c>
      <c r="D19489" s="74" t="str">
        <f t="shared" si="609"/>
        <v>jul/2020</v>
      </c>
      <c r="E19489" s="329">
        <v>44042</v>
      </c>
      <c r="F19489" s="282">
        <v>1</v>
      </c>
      <c r="G19489" s="282" t="s">
        <v>2229</v>
      </c>
      <c r="H19489" s="265" t="s">
        <v>5695</v>
      </c>
      <c r="I19489" s="265" t="s">
        <v>2176</v>
      </c>
      <c r="J19489" s="266">
        <v>-11922.7</v>
      </c>
      <c r="K19489" s="83" t="str">
        <f>IFERROR(IFERROR(VLOOKUP(I19489,'DE-PARA'!B:D,3,0),VLOOKUP(I19489,'DE-PARA'!C:D,2,0)),"NÃO ENCONTRADO")</f>
        <v>Pessoal</v>
      </c>
      <c r="L19489" s="50" t="str">
        <f>VLOOKUP(K19489,'Base -Receita-Despesa'!$B:$AS,1,FALSE)</f>
        <v>Pessoal</v>
      </c>
    </row>
    <row r="19490" spans="1:12" x14ac:dyDescent="0.3">
      <c r="A19490" s="82" t="str">
        <f t="shared" si="608"/>
        <v>2020</v>
      </c>
      <c r="B19490" s="260" t="s">
        <v>2228</v>
      </c>
      <c r="C19490" s="261" t="s">
        <v>138</v>
      </c>
      <c r="D19490" s="74" t="str">
        <f t="shared" si="609"/>
        <v>jul/2020</v>
      </c>
      <c r="E19490" s="329">
        <v>44042</v>
      </c>
      <c r="F19490" s="282">
        <v>16</v>
      </c>
      <c r="G19490" s="282" t="s">
        <v>2229</v>
      </c>
      <c r="H19490" s="265" t="s">
        <v>5049</v>
      </c>
      <c r="I19490" s="265" t="s">
        <v>2176</v>
      </c>
      <c r="J19490" s="266">
        <v>-127331.02</v>
      </c>
      <c r="K19490" s="83" t="str">
        <f>IFERROR(IFERROR(VLOOKUP(I19490,'DE-PARA'!B:D,3,0),VLOOKUP(I19490,'DE-PARA'!C:D,2,0)),"NÃO ENCONTRADO")</f>
        <v>Pessoal</v>
      </c>
      <c r="L19490" s="50" t="str">
        <f>VLOOKUP(K19490,'Base -Receita-Despesa'!$B:$AS,1,FALSE)</f>
        <v>Pessoal</v>
      </c>
    </row>
    <row r="19491" spans="1:12" x14ac:dyDescent="0.3">
      <c r="A19491" s="82" t="str">
        <f t="shared" si="608"/>
        <v>2020</v>
      </c>
      <c r="B19491" s="260" t="s">
        <v>2228</v>
      </c>
      <c r="C19491" s="261" t="s">
        <v>138</v>
      </c>
      <c r="D19491" s="74" t="str">
        <f t="shared" si="609"/>
        <v>jul/2020</v>
      </c>
      <c r="E19491" s="329">
        <v>44042</v>
      </c>
      <c r="F19491" s="282">
        <v>9984</v>
      </c>
      <c r="G19491" s="282" t="s">
        <v>2229</v>
      </c>
      <c r="H19491" s="265" t="s">
        <v>5274</v>
      </c>
      <c r="I19491" s="265" t="s">
        <v>2182</v>
      </c>
      <c r="J19491" s="266">
        <v>-1680</v>
      </c>
      <c r="K19491" s="83" t="str">
        <f>IFERROR(IFERROR(VLOOKUP(I19491,'DE-PARA'!B:D,3,0),VLOOKUP(I19491,'DE-PARA'!C:D,2,0)),"NÃO ENCONTRADO")</f>
        <v>Materiais</v>
      </c>
      <c r="L19491" s="50" t="str">
        <f>VLOOKUP(K19491,'Base -Receita-Despesa'!$B:$AS,1,FALSE)</f>
        <v>Materiais</v>
      </c>
    </row>
    <row r="19492" spans="1:12" x14ac:dyDescent="0.3">
      <c r="A19492" s="82" t="str">
        <f t="shared" si="608"/>
        <v>2020</v>
      </c>
      <c r="B19492" s="260" t="s">
        <v>2228</v>
      </c>
      <c r="C19492" s="261" t="s">
        <v>138</v>
      </c>
      <c r="D19492" s="74" t="str">
        <f t="shared" si="609"/>
        <v>jul/2020</v>
      </c>
      <c r="E19492" s="329">
        <v>44042</v>
      </c>
      <c r="F19492" s="282">
        <v>77121</v>
      </c>
      <c r="G19492" s="282" t="s">
        <v>2229</v>
      </c>
      <c r="H19492" s="265" t="s">
        <v>5777</v>
      </c>
      <c r="I19492" s="265" t="s">
        <v>2181</v>
      </c>
      <c r="J19492" s="266">
        <v>-6370</v>
      </c>
      <c r="K19492" s="83" t="str">
        <f>IFERROR(IFERROR(VLOOKUP(I19492,'DE-PARA'!B:D,3,0),VLOOKUP(I19492,'DE-PARA'!C:D,2,0)),"NÃO ENCONTRADO")</f>
        <v>Materiais</v>
      </c>
      <c r="L19492" s="50" t="str">
        <f>VLOOKUP(K19492,'Base -Receita-Despesa'!$B:$AS,1,FALSE)</f>
        <v>Materiais</v>
      </c>
    </row>
    <row r="19493" spans="1:12" x14ac:dyDescent="0.3">
      <c r="A19493" s="82" t="str">
        <f t="shared" si="608"/>
        <v>2020</v>
      </c>
      <c r="B19493" s="260" t="s">
        <v>2228</v>
      </c>
      <c r="C19493" s="261" t="s">
        <v>138</v>
      </c>
      <c r="D19493" s="74" t="str">
        <f t="shared" si="609"/>
        <v>jul/2020</v>
      </c>
      <c r="E19493" s="329">
        <v>44042</v>
      </c>
      <c r="F19493" s="282" t="s">
        <v>1261</v>
      </c>
      <c r="G19493" s="282" t="s">
        <v>2229</v>
      </c>
      <c r="H19493" s="265" t="s">
        <v>879</v>
      </c>
      <c r="I19493" s="265" t="s">
        <v>135</v>
      </c>
      <c r="J19493" s="265">
        <v>-10</v>
      </c>
      <c r="K19493" s="83" t="str">
        <f>IFERROR(IFERROR(VLOOKUP(I19493,'DE-PARA'!B:D,3,0),VLOOKUP(I19493,'DE-PARA'!C:D,2,0)),"NÃO ENCONTRADO")</f>
        <v>Outras Saídas</v>
      </c>
      <c r="L19493" s="50" t="str">
        <f>VLOOKUP(K19493,'Base -Receita-Despesa'!$B:$AS,1,FALSE)</f>
        <v>Outras Saídas</v>
      </c>
    </row>
    <row r="19494" spans="1:12" x14ac:dyDescent="0.3">
      <c r="A19494" s="82" t="str">
        <f t="shared" si="608"/>
        <v>2020</v>
      </c>
      <c r="B19494" s="260" t="s">
        <v>2228</v>
      </c>
      <c r="C19494" s="261" t="s">
        <v>138</v>
      </c>
      <c r="D19494" s="74" t="str">
        <f t="shared" si="609"/>
        <v>jul/2020</v>
      </c>
      <c r="E19494" s="329">
        <v>44042</v>
      </c>
      <c r="F19494" s="282" t="s">
        <v>1261</v>
      </c>
      <c r="G19494" s="282" t="s">
        <v>2229</v>
      </c>
      <c r="H19494" s="265" t="s">
        <v>879</v>
      </c>
      <c r="I19494" s="265" t="s">
        <v>135</v>
      </c>
      <c r="J19494" s="265">
        <v>-10</v>
      </c>
      <c r="K19494" s="83" t="str">
        <f>IFERROR(IFERROR(VLOOKUP(I19494,'DE-PARA'!B:D,3,0),VLOOKUP(I19494,'DE-PARA'!C:D,2,0)),"NÃO ENCONTRADO")</f>
        <v>Outras Saídas</v>
      </c>
      <c r="L19494" s="50" t="str">
        <f>VLOOKUP(K19494,'Base -Receita-Despesa'!$B:$AS,1,FALSE)</f>
        <v>Outras Saídas</v>
      </c>
    </row>
    <row r="19495" spans="1:12" x14ac:dyDescent="0.3">
      <c r="A19495" s="82" t="str">
        <f t="shared" si="608"/>
        <v>2020</v>
      </c>
      <c r="B19495" s="260" t="s">
        <v>2228</v>
      </c>
      <c r="C19495" s="261" t="s">
        <v>138</v>
      </c>
      <c r="D19495" s="74" t="str">
        <f t="shared" si="609"/>
        <v>jul/2020</v>
      </c>
      <c r="E19495" s="329">
        <v>44042</v>
      </c>
      <c r="F19495" s="282" t="s">
        <v>1261</v>
      </c>
      <c r="G19495" s="282" t="s">
        <v>2229</v>
      </c>
      <c r="H19495" s="265" t="s">
        <v>262</v>
      </c>
      <c r="I19495" s="265" t="s">
        <v>135</v>
      </c>
      <c r="J19495" s="265">
        <v>-8.61</v>
      </c>
      <c r="K19495" s="83" t="str">
        <f>IFERROR(IFERROR(VLOOKUP(I19495,'DE-PARA'!B:D,3,0),VLOOKUP(I19495,'DE-PARA'!C:D,2,0)),"NÃO ENCONTRADO")</f>
        <v>Outras Saídas</v>
      </c>
      <c r="L19495" s="50" t="str">
        <f>VLOOKUP(K19495,'Base -Receita-Despesa'!$B:$AS,1,FALSE)</f>
        <v>Outras Saídas</v>
      </c>
    </row>
    <row r="19496" spans="1:12" x14ac:dyDescent="0.3">
      <c r="A19496" s="82" t="str">
        <f t="shared" si="608"/>
        <v>2020</v>
      </c>
      <c r="B19496" s="260" t="s">
        <v>2228</v>
      </c>
      <c r="C19496" s="261" t="s">
        <v>138</v>
      </c>
      <c r="D19496" s="74" t="str">
        <f t="shared" si="609"/>
        <v>jul/2020</v>
      </c>
      <c r="E19496" s="329">
        <v>44042</v>
      </c>
      <c r="F19496" s="282" t="s">
        <v>1070</v>
      </c>
      <c r="G19496" s="282" t="s">
        <v>2229</v>
      </c>
      <c r="H19496" s="265" t="s">
        <v>1071</v>
      </c>
      <c r="I19496" s="265" t="s">
        <v>2237</v>
      </c>
      <c r="J19496" s="266">
        <v>16557.310000000001</v>
      </c>
      <c r="K19496" s="83" t="str">
        <f>IFERROR(IFERROR(VLOOKUP(I19496,'DE-PARA'!B:D,3,0),VLOOKUP(I19496,'DE-PARA'!C:D,2,0)),"NÃO ENCONTRADO")</f>
        <v>Entrada Conta Aplicação (+)</v>
      </c>
      <c r="L19496" s="50" t="str">
        <f>VLOOKUP(K19496,'Base -Receita-Despesa'!$B:$AS,1,FALSE)</f>
        <v>ENTRADA CONTA APLICAÇÃO (+)</v>
      </c>
    </row>
    <row r="19497" spans="1:12" x14ac:dyDescent="0.3">
      <c r="A19497" s="82" t="str">
        <f t="shared" si="608"/>
        <v>2020</v>
      </c>
      <c r="B19497" s="260" t="s">
        <v>2240</v>
      </c>
      <c r="C19497" s="261" t="s">
        <v>138</v>
      </c>
      <c r="D19497" s="74" t="str">
        <f t="shared" si="609"/>
        <v>jul/2020</v>
      </c>
      <c r="E19497" s="329">
        <v>44042</v>
      </c>
      <c r="F19497" s="282" t="s">
        <v>5130</v>
      </c>
      <c r="G19497" s="282" t="s">
        <v>2229</v>
      </c>
      <c r="H19497" s="265" t="s">
        <v>72</v>
      </c>
      <c r="I19497" s="265" t="s">
        <v>1064</v>
      </c>
      <c r="J19497" s="266">
        <v>-200339.86</v>
      </c>
      <c r="K19497" s="83" t="str">
        <f>IFERROR(IFERROR(VLOOKUP(I19497,'DE-PARA'!B:D,3,0),VLOOKUP(I19497,'DE-PARA'!C:D,2,0)),"NÃO ENCONTRADO")</f>
        <v>Saídas Da C/A Por Regates (-)</v>
      </c>
      <c r="L19497" s="50" t="str">
        <f>VLOOKUP(K19497,'Base -Receita-Despesa'!$B:$AS,1,FALSE)</f>
        <v>SAÍDAS DA C/A POR REGATES (-)</v>
      </c>
    </row>
    <row r="19498" spans="1:12" x14ac:dyDescent="0.3">
      <c r="A19498" s="82" t="str">
        <f t="shared" ref="A19498:A19561" si="610">IF(K19498="NÃO ENCONTRADO",0,RIGHT(D19498,4))</f>
        <v>2020</v>
      </c>
      <c r="B19498" s="260" t="s">
        <v>2228</v>
      </c>
      <c r="C19498" s="261" t="s">
        <v>138</v>
      </c>
      <c r="D19498" s="74" t="str">
        <f t="shared" si="609"/>
        <v>jul/2020</v>
      </c>
      <c r="E19498" s="329">
        <v>44043</v>
      </c>
      <c r="F19498" s="282">
        <v>9</v>
      </c>
      <c r="G19498" s="282" t="s">
        <v>2229</v>
      </c>
      <c r="H19498" s="265" t="s">
        <v>5778</v>
      </c>
      <c r="I19498" s="265" t="s">
        <v>120</v>
      </c>
      <c r="J19498" s="266">
        <v>-32110.97</v>
      </c>
      <c r="K19498" s="83" t="str">
        <f>IFERROR(IFERROR(VLOOKUP(I19498,'DE-PARA'!B:D,3,0),VLOOKUP(I19498,'DE-PARA'!C:D,2,0)),"NÃO ENCONTRADO")</f>
        <v>Serviços</v>
      </c>
      <c r="L19498" s="50" t="str">
        <f>VLOOKUP(K19498,'Base -Receita-Despesa'!$B:$AS,1,FALSE)</f>
        <v>Serviços</v>
      </c>
    </row>
    <row r="19499" spans="1:12" x14ac:dyDescent="0.3">
      <c r="A19499" s="82" t="str">
        <f t="shared" si="610"/>
        <v>2020</v>
      </c>
      <c r="B19499" s="260" t="s">
        <v>2228</v>
      </c>
      <c r="C19499" s="261" t="s">
        <v>138</v>
      </c>
      <c r="D19499" s="74" t="str">
        <f t="shared" si="609"/>
        <v>jul/2020</v>
      </c>
      <c r="E19499" s="329">
        <v>44043</v>
      </c>
      <c r="F19499" s="282">
        <v>10</v>
      </c>
      <c r="G19499" s="282" t="s">
        <v>2229</v>
      </c>
      <c r="H19499" s="265" t="s">
        <v>5778</v>
      </c>
      <c r="I19499" s="319" t="s">
        <v>2212</v>
      </c>
      <c r="J19499" s="266">
        <v>-11395.1</v>
      </c>
      <c r="K19499" s="83" t="str">
        <f>IFERROR(IFERROR(VLOOKUP(I19499,'DE-PARA'!B:D,3,0),VLOOKUP(I19499,'DE-PARA'!C:D,2,0)),"NÃO ENCONTRADO")</f>
        <v>Serviços</v>
      </c>
      <c r="L19499" s="50" t="str">
        <f>VLOOKUP(K19499,'Base -Receita-Despesa'!$B:$AS,1,FALSE)</f>
        <v>Serviços</v>
      </c>
    </row>
    <row r="19500" spans="1:12" x14ac:dyDescent="0.3">
      <c r="A19500" s="82" t="str">
        <f t="shared" si="610"/>
        <v>2020</v>
      </c>
      <c r="B19500" s="260" t="s">
        <v>2228</v>
      </c>
      <c r="C19500" s="261" t="s">
        <v>138</v>
      </c>
      <c r="D19500" s="74" t="str">
        <f t="shared" si="609"/>
        <v>jul/2020</v>
      </c>
      <c r="E19500" s="329">
        <v>44043</v>
      </c>
      <c r="F19500" s="282">
        <v>12</v>
      </c>
      <c r="G19500" s="282" t="s">
        <v>2229</v>
      </c>
      <c r="H19500" s="265" t="s">
        <v>5778</v>
      </c>
      <c r="I19500" s="265" t="s">
        <v>2212</v>
      </c>
      <c r="J19500" s="266">
        <v>-11395.11</v>
      </c>
      <c r="K19500" s="83" t="str">
        <f>IFERROR(IFERROR(VLOOKUP(I19500,'DE-PARA'!B:D,3,0),VLOOKUP(I19500,'DE-PARA'!C:D,2,0)),"NÃO ENCONTRADO")</f>
        <v>Serviços</v>
      </c>
      <c r="L19500" s="50" t="str">
        <f>VLOOKUP(K19500,'Base -Receita-Despesa'!$B:$AS,1,FALSE)</f>
        <v>Serviços</v>
      </c>
    </row>
    <row r="19501" spans="1:12" x14ac:dyDescent="0.3">
      <c r="A19501" s="82" t="str">
        <f t="shared" si="610"/>
        <v>2020</v>
      </c>
      <c r="B19501" s="260" t="s">
        <v>2228</v>
      </c>
      <c r="C19501" s="261" t="s">
        <v>138</v>
      </c>
      <c r="D19501" s="74" t="str">
        <f t="shared" si="609"/>
        <v>jul/2020</v>
      </c>
      <c r="E19501" s="329">
        <v>44043</v>
      </c>
      <c r="F19501" s="282">
        <v>9</v>
      </c>
      <c r="G19501" s="282" t="s">
        <v>2229</v>
      </c>
      <c r="H19501" s="265" t="s">
        <v>5778</v>
      </c>
      <c r="I19501" s="265" t="s">
        <v>120</v>
      </c>
      <c r="J19501" s="266">
        <v>32110.97</v>
      </c>
      <c r="K19501" s="83" t="str">
        <f>IFERROR(IFERROR(VLOOKUP(I19501,'DE-PARA'!B:D,3,0),VLOOKUP(I19501,'DE-PARA'!C:D,2,0)),"NÃO ENCONTRADO")</f>
        <v>Serviços</v>
      </c>
      <c r="L19501" s="50" t="str">
        <f>VLOOKUP(K19501,'Base -Receita-Despesa'!$B:$AS,1,FALSE)</f>
        <v>Serviços</v>
      </c>
    </row>
    <row r="19502" spans="1:12" x14ac:dyDescent="0.3">
      <c r="A19502" s="82" t="str">
        <f t="shared" si="610"/>
        <v>2020</v>
      </c>
      <c r="B19502" s="260" t="s">
        <v>2228</v>
      </c>
      <c r="C19502" s="261" t="s">
        <v>138</v>
      </c>
      <c r="D19502" s="74" t="str">
        <f t="shared" si="609"/>
        <v>jul/2020</v>
      </c>
      <c r="E19502" s="329">
        <v>44043</v>
      </c>
      <c r="F19502" s="282">
        <v>10</v>
      </c>
      <c r="G19502" s="282" t="s">
        <v>2229</v>
      </c>
      <c r="H19502" s="265" t="s">
        <v>5778</v>
      </c>
      <c r="I19502" s="265" t="s">
        <v>2212</v>
      </c>
      <c r="J19502" s="266">
        <v>11395.1</v>
      </c>
      <c r="K19502" s="83" t="str">
        <f>IFERROR(IFERROR(VLOOKUP(I19502,'DE-PARA'!B:D,3,0),VLOOKUP(I19502,'DE-PARA'!C:D,2,0)),"NÃO ENCONTRADO")</f>
        <v>Serviços</v>
      </c>
      <c r="L19502" s="50" t="str">
        <f>VLOOKUP(K19502,'Base -Receita-Despesa'!$B:$AS,1,FALSE)</f>
        <v>Serviços</v>
      </c>
    </row>
    <row r="19503" spans="1:12" x14ac:dyDescent="0.3">
      <c r="A19503" s="82" t="str">
        <f t="shared" si="610"/>
        <v>2020</v>
      </c>
      <c r="B19503" s="260" t="s">
        <v>2228</v>
      </c>
      <c r="C19503" s="261" t="s">
        <v>138</v>
      </c>
      <c r="D19503" s="74" t="str">
        <f t="shared" si="609"/>
        <v>jul/2020</v>
      </c>
      <c r="E19503" s="329">
        <v>44043</v>
      </c>
      <c r="F19503" s="282">
        <v>12</v>
      </c>
      <c r="G19503" s="282" t="s">
        <v>2229</v>
      </c>
      <c r="H19503" s="265" t="s">
        <v>5778</v>
      </c>
      <c r="I19503" s="265" t="s">
        <v>2212</v>
      </c>
      <c r="J19503" s="266">
        <v>11395.11</v>
      </c>
      <c r="K19503" s="83" t="str">
        <f>IFERROR(IFERROR(VLOOKUP(I19503,'DE-PARA'!B:D,3,0),VLOOKUP(I19503,'DE-PARA'!C:D,2,0)),"NÃO ENCONTRADO")</f>
        <v>Serviços</v>
      </c>
      <c r="L19503" s="50" t="str">
        <f>VLOOKUP(K19503,'Base -Receita-Despesa'!$B:$AS,1,FALSE)</f>
        <v>Serviços</v>
      </c>
    </row>
    <row r="19504" spans="1:12" x14ac:dyDescent="0.3">
      <c r="A19504" s="82" t="str">
        <f t="shared" si="610"/>
        <v>2020</v>
      </c>
      <c r="B19504" s="260" t="s">
        <v>2228</v>
      </c>
      <c r="C19504" s="261" t="s">
        <v>138</v>
      </c>
      <c r="D19504" s="74" t="str">
        <f t="shared" si="609"/>
        <v>jul/2020</v>
      </c>
      <c r="E19504" s="329">
        <v>44043</v>
      </c>
      <c r="F19504" s="282">
        <v>9</v>
      </c>
      <c r="G19504" s="282" t="s">
        <v>2229</v>
      </c>
      <c r="H19504" s="265" t="s">
        <v>5778</v>
      </c>
      <c r="I19504" s="265" t="s">
        <v>120</v>
      </c>
      <c r="J19504" s="266">
        <v>-32110.97</v>
      </c>
      <c r="K19504" s="83" t="str">
        <f>IFERROR(IFERROR(VLOOKUP(I19504,'DE-PARA'!B:D,3,0),VLOOKUP(I19504,'DE-PARA'!C:D,2,0)),"NÃO ENCONTRADO")</f>
        <v>Serviços</v>
      </c>
      <c r="L19504" s="50" t="str">
        <f>VLOOKUP(K19504,'Base -Receita-Despesa'!$B:$AS,1,FALSE)</f>
        <v>Serviços</v>
      </c>
    </row>
    <row r="19505" spans="1:12" x14ac:dyDescent="0.3">
      <c r="A19505" s="82" t="str">
        <f t="shared" si="610"/>
        <v>2020</v>
      </c>
      <c r="B19505" s="260" t="s">
        <v>2228</v>
      </c>
      <c r="C19505" s="261" t="s">
        <v>138</v>
      </c>
      <c r="D19505" s="74" t="str">
        <f t="shared" si="609"/>
        <v>jul/2020</v>
      </c>
      <c r="E19505" s="329">
        <v>44043</v>
      </c>
      <c r="F19505" s="282">
        <v>10</v>
      </c>
      <c r="G19505" s="282" t="s">
        <v>2229</v>
      </c>
      <c r="H19505" s="265" t="s">
        <v>5778</v>
      </c>
      <c r="I19505" s="265" t="s">
        <v>2212</v>
      </c>
      <c r="J19505" s="266">
        <v>-11395.1</v>
      </c>
      <c r="K19505" s="83" t="str">
        <f>IFERROR(IFERROR(VLOOKUP(I19505,'DE-PARA'!B:D,3,0),VLOOKUP(I19505,'DE-PARA'!C:D,2,0)),"NÃO ENCONTRADO")</f>
        <v>Serviços</v>
      </c>
      <c r="L19505" s="50" t="str">
        <f>VLOOKUP(K19505,'Base -Receita-Despesa'!$B:$AS,1,FALSE)</f>
        <v>Serviços</v>
      </c>
    </row>
    <row r="19506" spans="1:12" x14ac:dyDescent="0.3">
      <c r="A19506" s="82" t="str">
        <f t="shared" si="610"/>
        <v>2020</v>
      </c>
      <c r="B19506" s="260" t="s">
        <v>2228</v>
      </c>
      <c r="C19506" s="261" t="s">
        <v>138</v>
      </c>
      <c r="D19506" s="74" t="str">
        <f t="shared" si="609"/>
        <v>jul/2020</v>
      </c>
      <c r="E19506" s="329">
        <v>44043</v>
      </c>
      <c r="F19506" s="282">
        <v>12</v>
      </c>
      <c r="G19506" s="282" t="s">
        <v>2229</v>
      </c>
      <c r="H19506" s="265" t="s">
        <v>5778</v>
      </c>
      <c r="I19506" s="265" t="s">
        <v>2212</v>
      </c>
      <c r="J19506" s="266">
        <v>-11395.11</v>
      </c>
      <c r="K19506" s="83" t="str">
        <f>IFERROR(IFERROR(VLOOKUP(I19506,'DE-PARA'!B:D,3,0),VLOOKUP(I19506,'DE-PARA'!C:D,2,0)),"NÃO ENCONTRADO")</f>
        <v>Serviços</v>
      </c>
      <c r="L19506" s="50" t="str">
        <f>VLOOKUP(K19506,'Base -Receita-Despesa'!$B:$AS,1,FALSE)</f>
        <v>Serviços</v>
      </c>
    </row>
    <row r="19507" spans="1:12" x14ac:dyDescent="0.3">
      <c r="A19507" s="82" t="str">
        <f t="shared" si="610"/>
        <v>2020</v>
      </c>
      <c r="B19507" s="260" t="s">
        <v>2228</v>
      </c>
      <c r="C19507" s="261" t="s">
        <v>138</v>
      </c>
      <c r="D19507" s="74" t="str">
        <f t="shared" si="609"/>
        <v>jul/2020</v>
      </c>
      <c r="E19507" s="329">
        <v>44043</v>
      </c>
      <c r="F19507" s="282">
        <v>47683</v>
      </c>
      <c r="G19507" s="282" t="s">
        <v>2229</v>
      </c>
      <c r="H19507" s="265" t="s">
        <v>5054</v>
      </c>
      <c r="I19507" s="265" t="s">
        <v>215</v>
      </c>
      <c r="J19507" s="265">
        <v>-90</v>
      </c>
      <c r="K19507" s="83" t="str">
        <f>IFERROR(IFERROR(VLOOKUP(I19507,'DE-PARA'!B:D,3,0),VLOOKUP(I19507,'DE-PARA'!C:D,2,0)),"NÃO ENCONTRADO")</f>
        <v>Serviços</v>
      </c>
      <c r="L19507" s="50" t="str">
        <f>VLOOKUP(K19507,'Base -Receita-Despesa'!$B:$AS,1,FALSE)</f>
        <v>Serviços</v>
      </c>
    </row>
    <row r="19508" spans="1:12" x14ac:dyDescent="0.3">
      <c r="A19508" s="82" t="str">
        <f t="shared" si="610"/>
        <v>2020</v>
      </c>
      <c r="B19508" s="260" t="s">
        <v>2228</v>
      </c>
      <c r="C19508" s="261" t="s">
        <v>138</v>
      </c>
      <c r="D19508" s="74" t="str">
        <f t="shared" si="609"/>
        <v>jul/2020</v>
      </c>
      <c r="E19508" s="329">
        <v>44043</v>
      </c>
      <c r="F19508" s="282">
        <v>17179</v>
      </c>
      <c r="G19508" s="282" t="s">
        <v>2229</v>
      </c>
      <c r="H19508" s="265" t="s">
        <v>4533</v>
      </c>
      <c r="I19508" s="265" t="s">
        <v>118</v>
      </c>
      <c r="J19508" s="266">
        <v>-1115</v>
      </c>
      <c r="K19508" s="83" t="str">
        <f>IFERROR(IFERROR(VLOOKUP(I19508,'DE-PARA'!B:D,3,0),VLOOKUP(I19508,'DE-PARA'!C:D,2,0)),"NÃO ENCONTRADO")</f>
        <v>Serviços</v>
      </c>
      <c r="L19508" s="50" t="str">
        <f>VLOOKUP(K19508,'Base -Receita-Despesa'!$B:$AS,1,FALSE)</f>
        <v>Serviços</v>
      </c>
    </row>
    <row r="19509" spans="1:12" x14ac:dyDescent="0.3">
      <c r="A19509" s="82" t="str">
        <f t="shared" si="610"/>
        <v>2020</v>
      </c>
      <c r="B19509" s="260" t="s">
        <v>2228</v>
      </c>
      <c r="C19509" s="261" t="s">
        <v>138</v>
      </c>
      <c r="D19509" s="74" t="str">
        <f t="shared" si="609"/>
        <v>jul/2020</v>
      </c>
      <c r="E19509" s="329">
        <v>44043</v>
      </c>
      <c r="F19509" s="282">
        <v>123919</v>
      </c>
      <c r="G19509" s="282" t="s">
        <v>2229</v>
      </c>
      <c r="H19509" s="265" t="s">
        <v>528</v>
      </c>
      <c r="I19509" s="265" t="s">
        <v>2182</v>
      </c>
      <c r="J19509" s="266">
        <v>-2090</v>
      </c>
      <c r="K19509" s="83" t="str">
        <f>IFERROR(IFERROR(VLOOKUP(I19509,'DE-PARA'!B:D,3,0),VLOOKUP(I19509,'DE-PARA'!C:D,2,0)),"NÃO ENCONTRADO")</f>
        <v>Materiais</v>
      </c>
      <c r="L19509" s="50" t="str">
        <f>VLOOKUP(K19509,'Base -Receita-Despesa'!$B:$AS,1,FALSE)</f>
        <v>Materiais</v>
      </c>
    </row>
    <row r="19510" spans="1:12" x14ac:dyDescent="0.3">
      <c r="A19510" s="82" t="str">
        <f t="shared" si="610"/>
        <v>2020</v>
      </c>
      <c r="B19510" s="260" t="s">
        <v>2228</v>
      </c>
      <c r="C19510" s="261" t="s">
        <v>138</v>
      </c>
      <c r="D19510" s="74" t="str">
        <f t="shared" si="609"/>
        <v>jul/2020</v>
      </c>
      <c r="E19510" s="329">
        <v>44043</v>
      </c>
      <c r="F19510" s="282">
        <v>14556</v>
      </c>
      <c r="G19510" s="282" t="s">
        <v>2229</v>
      </c>
      <c r="H19510" s="265" t="s">
        <v>4468</v>
      </c>
      <c r="I19510" s="265" t="s">
        <v>2183</v>
      </c>
      <c r="J19510" s="265">
        <v>-317</v>
      </c>
      <c r="K19510" s="83" t="str">
        <f>IFERROR(IFERROR(VLOOKUP(I19510,'DE-PARA'!B:D,3,0),VLOOKUP(I19510,'DE-PARA'!C:D,2,0)),"NÃO ENCONTRADO")</f>
        <v>Materiais</v>
      </c>
      <c r="L19510" s="50" t="str">
        <f>VLOOKUP(K19510,'Base -Receita-Despesa'!$B:$AS,1,FALSE)</f>
        <v>Materiais</v>
      </c>
    </row>
    <row r="19511" spans="1:12" x14ac:dyDescent="0.3">
      <c r="A19511" s="82" t="str">
        <f t="shared" si="610"/>
        <v>2020</v>
      </c>
      <c r="B19511" s="260" t="s">
        <v>2228</v>
      </c>
      <c r="C19511" s="261" t="s">
        <v>138</v>
      </c>
      <c r="D19511" s="74" t="str">
        <f t="shared" si="609"/>
        <v>jul/2020</v>
      </c>
      <c r="E19511" s="329">
        <v>44043</v>
      </c>
      <c r="F19511" s="282">
        <v>908</v>
      </c>
      <c r="G19511" s="282" t="s">
        <v>2229</v>
      </c>
      <c r="H19511" s="265" t="s">
        <v>5647</v>
      </c>
      <c r="I19511" s="265" t="s">
        <v>157</v>
      </c>
      <c r="J19511" s="266">
        <v>-1860</v>
      </c>
      <c r="K19511" s="83" t="str">
        <f>IFERROR(IFERROR(VLOOKUP(I19511,'DE-PARA'!B:D,3,0),VLOOKUP(I19511,'DE-PARA'!C:D,2,0)),"NÃO ENCONTRADO")</f>
        <v>Materiais</v>
      </c>
      <c r="L19511" s="50" t="str">
        <f>VLOOKUP(K19511,'Base -Receita-Despesa'!$B:$AS,1,FALSE)</f>
        <v>Materiais</v>
      </c>
    </row>
    <row r="19512" spans="1:12" x14ac:dyDescent="0.3">
      <c r="A19512" s="82" t="str">
        <f t="shared" si="610"/>
        <v>2020</v>
      </c>
      <c r="B19512" s="260" t="s">
        <v>2228</v>
      </c>
      <c r="C19512" s="261" t="s">
        <v>138</v>
      </c>
      <c r="D19512" s="74" t="str">
        <f t="shared" si="609"/>
        <v>jul/2020</v>
      </c>
      <c r="E19512" s="329">
        <v>44043</v>
      </c>
      <c r="F19512" s="282">
        <v>7979</v>
      </c>
      <c r="G19512" s="282" t="s">
        <v>2229</v>
      </c>
      <c r="H19512" s="265" t="s">
        <v>4691</v>
      </c>
      <c r="I19512" s="265" t="s">
        <v>2207</v>
      </c>
      <c r="J19512" s="266">
        <v>-3500</v>
      </c>
      <c r="K19512" s="83" t="str">
        <f>IFERROR(IFERROR(VLOOKUP(I19512,'DE-PARA'!B:D,3,0),VLOOKUP(I19512,'DE-PARA'!C:D,2,0)),"NÃO ENCONTRADO")</f>
        <v>Serviços</v>
      </c>
      <c r="L19512" s="50" t="str">
        <f>VLOOKUP(K19512,'Base -Receita-Despesa'!$B:$AS,1,FALSE)</f>
        <v>Serviços</v>
      </c>
    </row>
    <row r="19513" spans="1:12" x14ac:dyDescent="0.3">
      <c r="A19513" s="82" t="str">
        <f t="shared" si="610"/>
        <v>2020</v>
      </c>
      <c r="B19513" s="260" t="s">
        <v>2228</v>
      </c>
      <c r="C19513" s="261" t="s">
        <v>138</v>
      </c>
      <c r="D19513" s="74" t="str">
        <f t="shared" si="609"/>
        <v>jul/2020</v>
      </c>
      <c r="E19513" s="329">
        <v>44043</v>
      </c>
      <c r="F19513" s="282">
        <v>305</v>
      </c>
      <c r="G19513" s="282" t="s">
        <v>2229</v>
      </c>
      <c r="H19513" s="265" t="s">
        <v>5779</v>
      </c>
      <c r="I19513" s="265" t="s">
        <v>2181</v>
      </c>
      <c r="J19513" s="266">
        <v>-1155.5999999999999</v>
      </c>
      <c r="K19513" s="83" t="str">
        <f>IFERROR(IFERROR(VLOOKUP(I19513,'DE-PARA'!B:D,3,0),VLOOKUP(I19513,'DE-PARA'!C:D,2,0)),"NÃO ENCONTRADO")</f>
        <v>Materiais</v>
      </c>
      <c r="L19513" s="50" t="str">
        <f>VLOOKUP(K19513,'Base -Receita-Despesa'!$B:$AS,1,FALSE)</f>
        <v>Materiais</v>
      </c>
    </row>
    <row r="19514" spans="1:12" x14ac:dyDescent="0.3">
      <c r="A19514" s="82" t="str">
        <f t="shared" si="610"/>
        <v>2020</v>
      </c>
      <c r="B19514" s="260" t="s">
        <v>2228</v>
      </c>
      <c r="C19514" s="261" t="s">
        <v>138</v>
      </c>
      <c r="D19514" s="74" t="str">
        <f t="shared" si="609"/>
        <v>jul/2020</v>
      </c>
      <c r="E19514" s="329">
        <v>44043</v>
      </c>
      <c r="F19514" s="282">
        <v>14183</v>
      </c>
      <c r="G19514" s="282" t="s">
        <v>2229</v>
      </c>
      <c r="H19514" s="265" t="s">
        <v>1391</v>
      </c>
      <c r="I19514" s="265" t="s">
        <v>2182</v>
      </c>
      <c r="J19514" s="265">
        <v>-212.5</v>
      </c>
      <c r="K19514" s="83" t="str">
        <f>IFERROR(IFERROR(VLOOKUP(I19514,'DE-PARA'!B:D,3,0),VLOOKUP(I19514,'DE-PARA'!C:D,2,0)),"NÃO ENCONTRADO")</f>
        <v>Materiais</v>
      </c>
      <c r="L19514" s="50" t="str">
        <f>VLOOKUP(K19514,'Base -Receita-Despesa'!$B:$AS,1,FALSE)</f>
        <v>Materiais</v>
      </c>
    </row>
    <row r="19515" spans="1:12" x14ac:dyDescent="0.3">
      <c r="A19515" s="82" t="str">
        <f t="shared" si="610"/>
        <v>2020</v>
      </c>
      <c r="B19515" s="260" t="s">
        <v>2228</v>
      </c>
      <c r="C19515" s="261" t="s">
        <v>138</v>
      </c>
      <c r="D19515" s="74" t="str">
        <f t="shared" si="609"/>
        <v>jul/2020</v>
      </c>
      <c r="E19515" s="329">
        <v>44043</v>
      </c>
      <c r="F19515" s="282" t="s">
        <v>4619</v>
      </c>
      <c r="G19515" s="282" t="s">
        <v>2229</v>
      </c>
      <c r="H19515" s="265" t="s">
        <v>5185</v>
      </c>
      <c r="I19515" s="265" t="s">
        <v>2170</v>
      </c>
      <c r="J19515" s="265">
        <v>163.84</v>
      </c>
      <c r="K19515" s="83" t="str">
        <f>IFERROR(IFERROR(VLOOKUP(I19515,'DE-PARA'!B:D,3,0),VLOOKUP(I19515,'DE-PARA'!C:D,2,0)),"NÃO ENCONTRADO")</f>
        <v>Reembolso de Rateios(-)</v>
      </c>
      <c r="L19515" s="50" t="str">
        <f>VLOOKUP(K19515,'Base -Receita-Despesa'!$B:$AS,1,FALSE)</f>
        <v>Reembolso de Rateios(-)</v>
      </c>
    </row>
    <row r="19516" spans="1:12" x14ac:dyDescent="0.3">
      <c r="A19516" s="82" t="str">
        <f t="shared" si="610"/>
        <v>2020</v>
      </c>
      <c r="B19516" s="260" t="s">
        <v>2228</v>
      </c>
      <c r="C19516" s="261" t="s">
        <v>138</v>
      </c>
      <c r="D19516" s="74" t="str">
        <f t="shared" si="609"/>
        <v>jul/2020</v>
      </c>
      <c r="E19516" s="329">
        <v>44043</v>
      </c>
      <c r="F19516" s="282" t="s">
        <v>1267</v>
      </c>
      <c r="G19516" s="282" t="s">
        <v>2229</v>
      </c>
      <c r="H19516" s="265" t="s">
        <v>5780</v>
      </c>
      <c r="I19516" s="265" t="s">
        <v>160</v>
      </c>
      <c r="J19516" s="265">
        <v>349.58</v>
      </c>
      <c r="K19516" s="83" t="str">
        <f>IFERROR(IFERROR(VLOOKUP(I19516,'DE-PARA'!B:D,3,0),VLOOKUP(I19516,'DE-PARA'!C:D,2,0)),"NÃO ENCONTRADO")</f>
        <v>Outras Saídas</v>
      </c>
      <c r="L19516" s="50" t="str">
        <f>VLOOKUP(K19516,'Base -Receita-Despesa'!$B:$AS,1,FALSE)</f>
        <v>Outras Saídas</v>
      </c>
    </row>
    <row r="19517" spans="1:12" x14ac:dyDescent="0.3">
      <c r="A19517" s="82" t="str">
        <f t="shared" si="610"/>
        <v>2020</v>
      </c>
      <c r="B19517" s="260" t="s">
        <v>2228</v>
      </c>
      <c r="C19517" s="261" t="s">
        <v>138</v>
      </c>
      <c r="D19517" s="74" t="str">
        <f t="shared" si="609"/>
        <v>jul/2020</v>
      </c>
      <c r="E19517" s="329">
        <v>44043</v>
      </c>
      <c r="F19517" s="282" t="s">
        <v>1261</v>
      </c>
      <c r="G19517" s="282" t="s">
        <v>2229</v>
      </c>
      <c r="H19517" s="265" t="s">
        <v>879</v>
      </c>
      <c r="I19517" s="265" t="s">
        <v>135</v>
      </c>
      <c r="J19517" s="265">
        <v>-10</v>
      </c>
      <c r="K19517" s="83" t="str">
        <f>IFERROR(IFERROR(VLOOKUP(I19517,'DE-PARA'!B:D,3,0),VLOOKUP(I19517,'DE-PARA'!C:D,2,0)),"NÃO ENCONTRADO")</f>
        <v>Outras Saídas</v>
      </c>
      <c r="L19517" s="50" t="str">
        <f>VLOOKUP(K19517,'Base -Receita-Despesa'!$B:$AS,1,FALSE)</f>
        <v>Outras Saídas</v>
      </c>
    </row>
    <row r="19518" spans="1:12" x14ac:dyDescent="0.3">
      <c r="A19518" s="82" t="str">
        <f t="shared" si="610"/>
        <v>2020</v>
      </c>
      <c r="B19518" s="260" t="s">
        <v>2228</v>
      </c>
      <c r="C19518" s="261" t="s">
        <v>138</v>
      </c>
      <c r="D19518" s="74" t="str">
        <f t="shared" si="609"/>
        <v>jul/2020</v>
      </c>
      <c r="E19518" s="329">
        <v>44043</v>
      </c>
      <c r="F19518" s="282" t="s">
        <v>1261</v>
      </c>
      <c r="G19518" s="282" t="s">
        <v>2229</v>
      </c>
      <c r="H19518" s="265" t="s">
        <v>879</v>
      </c>
      <c r="I19518" s="265" t="s">
        <v>135</v>
      </c>
      <c r="J19518" s="265">
        <v>-10</v>
      </c>
      <c r="K19518" s="83" t="str">
        <f>IFERROR(IFERROR(VLOOKUP(I19518,'DE-PARA'!B:D,3,0),VLOOKUP(I19518,'DE-PARA'!C:D,2,0)),"NÃO ENCONTRADO")</f>
        <v>Outras Saídas</v>
      </c>
      <c r="L19518" s="50" t="str">
        <f>VLOOKUP(K19518,'Base -Receita-Despesa'!$B:$AS,1,FALSE)</f>
        <v>Outras Saídas</v>
      </c>
    </row>
    <row r="19519" spans="1:12" x14ac:dyDescent="0.3">
      <c r="A19519" s="82" t="str">
        <f t="shared" si="610"/>
        <v>2020</v>
      </c>
      <c r="B19519" s="260" t="s">
        <v>2228</v>
      </c>
      <c r="C19519" s="261" t="s">
        <v>138</v>
      </c>
      <c r="D19519" s="74" t="str">
        <f t="shared" si="609"/>
        <v>jul/2020</v>
      </c>
      <c r="E19519" s="329">
        <v>44043</v>
      </c>
      <c r="F19519" s="282" t="s">
        <v>1261</v>
      </c>
      <c r="G19519" s="282" t="s">
        <v>2229</v>
      </c>
      <c r="H19519" s="265" t="s">
        <v>879</v>
      </c>
      <c r="I19519" s="332" t="s">
        <v>135</v>
      </c>
      <c r="J19519" s="265">
        <v>-10</v>
      </c>
      <c r="K19519" s="83" t="str">
        <f>IFERROR(IFERROR(VLOOKUP(I19519,'DE-PARA'!B:D,3,0),VLOOKUP(I19519,'DE-PARA'!C:D,2,0)),"NÃO ENCONTRADO")</f>
        <v>Outras Saídas</v>
      </c>
      <c r="L19519" s="50" t="str">
        <f>VLOOKUP(K19519,'Base -Receita-Despesa'!$B:$AS,1,FALSE)</f>
        <v>Outras Saídas</v>
      </c>
    </row>
    <row r="19520" spans="1:12" x14ac:dyDescent="0.3">
      <c r="A19520" s="82" t="str">
        <f t="shared" si="610"/>
        <v>2020</v>
      </c>
      <c r="B19520" s="260" t="s">
        <v>2228</v>
      </c>
      <c r="C19520" s="261" t="s">
        <v>138</v>
      </c>
      <c r="D19520" s="74" t="str">
        <f t="shared" si="609"/>
        <v>jul/2020</v>
      </c>
      <c r="E19520" s="329">
        <v>44043</v>
      </c>
      <c r="F19520" s="282" t="s">
        <v>1261</v>
      </c>
      <c r="G19520" s="282" t="s">
        <v>2229</v>
      </c>
      <c r="H19520" s="265" t="s">
        <v>879</v>
      </c>
      <c r="I19520" s="265" t="s">
        <v>135</v>
      </c>
      <c r="J19520" s="265">
        <v>-10</v>
      </c>
      <c r="K19520" s="83" t="str">
        <f>IFERROR(IFERROR(VLOOKUP(I19520,'DE-PARA'!B:D,3,0),VLOOKUP(I19520,'DE-PARA'!C:D,2,0)),"NÃO ENCONTRADO")</f>
        <v>Outras Saídas</v>
      </c>
      <c r="L19520" s="50" t="str">
        <f>VLOOKUP(K19520,'Base -Receita-Despesa'!$B:$AS,1,FALSE)</f>
        <v>Outras Saídas</v>
      </c>
    </row>
    <row r="19521" spans="1:12" x14ac:dyDescent="0.3">
      <c r="A19521" s="82" t="str">
        <f t="shared" si="610"/>
        <v>2020</v>
      </c>
      <c r="B19521" s="260" t="s">
        <v>2228</v>
      </c>
      <c r="C19521" s="261" t="s">
        <v>138</v>
      </c>
      <c r="D19521" s="74" t="str">
        <f t="shared" si="609"/>
        <v>jul/2020</v>
      </c>
      <c r="E19521" s="329">
        <v>44043</v>
      </c>
      <c r="F19521" s="282" t="s">
        <v>1261</v>
      </c>
      <c r="G19521" s="282" t="s">
        <v>2229</v>
      </c>
      <c r="H19521" s="265" t="s">
        <v>879</v>
      </c>
      <c r="I19521" s="265" t="s">
        <v>135</v>
      </c>
      <c r="J19521" s="265">
        <v>-10</v>
      </c>
      <c r="K19521" s="83" t="str">
        <f>IFERROR(IFERROR(VLOOKUP(I19521,'DE-PARA'!B:D,3,0),VLOOKUP(I19521,'DE-PARA'!C:D,2,0)),"NÃO ENCONTRADO")</f>
        <v>Outras Saídas</v>
      </c>
      <c r="L19521" s="50" t="str">
        <f>VLOOKUP(K19521,'Base -Receita-Despesa'!$B:$AS,1,FALSE)</f>
        <v>Outras Saídas</v>
      </c>
    </row>
    <row r="19522" spans="1:12" x14ac:dyDescent="0.3">
      <c r="A19522" s="82" t="str">
        <f t="shared" si="610"/>
        <v>2020</v>
      </c>
      <c r="B19522" s="260" t="s">
        <v>2228</v>
      </c>
      <c r="C19522" s="261" t="s">
        <v>138</v>
      </c>
      <c r="D19522" s="74" t="str">
        <f t="shared" si="609"/>
        <v>jul/2020</v>
      </c>
      <c r="E19522" s="329">
        <v>44043</v>
      </c>
      <c r="F19522" s="282" t="s">
        <v>1070</v>
      </c>
      <c r="G19522" s="282" t="s">
        <v>2229</v>
      </c>
      <c r="H19522" s="265" t="s">
        <v>1071</v>
      </c>
      <c r="I19522" s="265" t="s">
        <v>2237</v>
      </c>
      <c r="J19522" s="266">
        <v>64777.86</v>
      </c>
      <c r="K19522" s="83" t="str">
        <f>IFERROR(IFERROR(VLOOKUP(I19522,'DE-PARA'!B:D,3,0),VLOOKUP(I19522,'DE-PARA'!C:D,2,0)),"NÃO ENCONTRADO")</f>
        <v>Entrada Conta Aplicação (+)</v>
      </c>
      <c r="L19522" s="50" t="str">
        <f>VLOOKUP(K19522,'Base -Receita-Despesa'!$B:$AS,1,FALSE)</f>
        <v>ENTRADA CONTA APLICAÇÃO (+)</v>
      </c>
    </row>
    <row r="19523" spans="1:12" x14ac:dyDescent="0.3">
      <c r="A19523" s="82" t="str">
        <f t="shared" si="610"/>
        <v>2020</v>
      </c>
      <c r="B19523" s="260" t="s">
        <v>5091</v>
      </c>
      <c r="C19523" s="261" t="s">
        <v>138</v>
      </c>
      <c r="D19523" s="74" t="str">
        <f t="shared" si="609"/>
        <v>jul/2020</v>
      </c>
      <c r="E19523" s="264">
        <v>44043</v>
      </c>
      <c r="F19523" s="282" t="s">
        <v>5181</v>
      </c>
      <c r="G19523" s="282" t="s">
        <v>2229</v>
      </c>
      <c r="H19523" s="265" t="s">
        <v>5789</v>
      </c>
      <c r="I19523" s="265" t="s">
        <v>2171</v>
      </c>
      <c r="J19523" s="266">
        <v>5908.15</v>
      </c>
      <c r="K19523" s="83" t="str">
        <f>IFERROR(IFERROR(VLOOKUP(I19523,'DE-PARA'!B:D,3,0),VLOOKUP(I19523,'DE-PARA'!C:D,2,0)),"NÃO ENCONTRADO")</f>
        <v>Rendimentos sobre Aplicações Financeiras</v>
      </c>
      <c r="L19523" s="50" t="str">
        <f>VLOOKUP(K19523,'Base -Receita-Despesa'!$B:$AS,1,FALSE)</f>
        <v>Rendimentos sobre Aplicações Financeiras</v>
      </c>
    </row>
    <row r="19524" spans="1:12" x14ac:dyDescent="0.3">
      <c r="A19524" s="82" t="str">
        <f t="shared" si="610"/>
        <v>2020</v>
      </c>
      <c r="B19524" s="260" t="s">
        <v>2228</v>
      </c>
      <c r="C19524" s="261" t="s">
        <v>138</v>
      </c>
      <c r="D19524" s="74" t="str">
        <f t="shared" ref="D19524:D19587" si="611">TEXT(E19524,"mmm/aaaa")</f>
        <v>jul/2020</v>
      </c>
      <c r="E19524" s="264">
        <v>44043</v>
      </c>
      <c r="F19524" s="282" t="s">
        <v>5181</v>
      </c>
      <c r="G19524" s="282" t="s">
        <v>2229</v>
      </c>
      <c r="H19524" s="265" t="s">
        <v>5789</v>
      </c>
      <c r="I19524" s="265" t="s">
        <v>2171</v>
      </c>
      <c r="J19524" s="266">
        <v>3699.83</v>
      </c>
      <c r="K19524" s="83" t="str">
        <f>IFERROR(IFERROR(VLOOKUP(I19524,'DE-PARA'!B:D,3,0),VLOOKUP(I19524,'DE-PARA'!C:D,2,0)),"NÃO ENCONTRADO")</f>
        <v>Rendimentos sobre Aplicações Financeiras</v>
      </c>
      <c r="L19524" s="50" t="str">
        <f>VLOOKUP(K19524,'Base -Receita-Despesa'!$B:$AS,1,FALSE)</f>
        <v>Rendimentos sobre Aplicações Financeiras</v>
      </c>
    </row>
    <row r="19525" spans="1:12" x14ac:dyDescent="0.3">
      <c r="A19525" s="82" t="str">
        <f t="shared" si="610"/>
        <v>2020</v>
      </c>
      <c r="B19525" s="260" t="s">
        <v>2228</v>
      </c>
      <c r="C19525" s="261" t="s">
        <v>138</v>
      </c>
      <c r="D19525" s="74" t="str">
        <f t="shared" si="611"/>
        <v>ago/2020</v>
      </c>
      <c r="E19525" s="329">
        <v>44046</v>
      </c>
      <c r="F19525" s="282">
        <v>124431</v>
      </c>
      <c r="G19525" s="282" t="s">
        <v>2229</v>
      </c>
      <c r="H19525" s="265" t="s">
        <v>5140</v>
      </c>
      <c r="I19525" s="273" t="s">
        <v>2192</v>
      </c>
      <c r="J19525" s="333">
        <v>-3096.81</v>
      </c>
      <c r="K19525" s="83" t="str">
        <f>IFERROR(IFERROR(VLOOKUP(I19525,'DE-PARA'!B:D,3,0),VLOOKUP(I19525,'DE-PARA'!C:D,2,0)),"NÃO ENCONTRADO")</f>
        <v>Materiais</v>
      </c>
      <c r="L19525" s="50" t="str">
        <f>VLOOKUP(K19525,'Base -Receita-Despesa'!$B:$AS,1,FALSE)</f>
        <v>Materiais</v>
      </c>
    </row>
    <row r="19526" spans="1:12" x14ac:dyDescent="0.3">
      <c r="A19526" s="82" t="str">
        <f t="shared" si="610"/>
        <v>2020</v>
      </c>
      <c r="B19526" s="260" t="s">
        <v>2228</v>
      </c>
      <c r="C19526" s="261" t="s">
        <v>138</v>
      </c>
      <c r="D19526" s="74" t="str">
        <f t="shared" si="611"/>
        <v>ago/2020</v>
      </c>
      <c r="E19526" s="329">
        <v>44046</v>
      </c>
      <c r="F19526" s="282">
        <v>4429</v>
      </c>
      <c r="G19526" s="282" t="s">
        <v>2229</v>
      </c>
      <c r="H19526" s="265" t="s">
        <v>5790</v>
      </c>
      <c r="I19526" s="265" t="s">
        <v>2182</v>
      </c>
      <c r="J19526" s="334">
        <v>-320</v>
      </c>
      <c r="K19526" s="83" t="str">
        <f>IFERROR(IFERROR(VLOOKUP(I19526,'DE-PARA'!B:D,3,0),VLOOKUP(I19526,'DE-PARA'!C:D,2,0)),"NÃO ENCONTRADO")</f>
        <v>Materiais</v>
      </c>
      <c r="L19526" s="50" t="str">
        <f>VLOOKUP(K19526,'Base -Receita-Despesa'!$B:$AS,1,FALSE)</f>
        <v>Materiais</v>
      </c>
    </row>
    <row r="19527" spans="1:12" x14ac:dyDescent="0.3">
      <c r="A19527" s="82" t="str">
        <f t="shared" si="610"/>
        <v>2020</v>
      </c>
      <c r="B19527" s="260" t="s">
        <v>2228</v>
      </c>
      <c r="C19527" s="261" t="s">
        <v>138</v>
      </c>
      <c r="D19527" s="74" t="str">
        <f t="shared" si="611"/>
        <v>ago/2020</v>
      </c>
      <c r="E19527" s="329">
        <v>44046</v>
      </c>
      <c r="F19527" s="282">
        <v>124777</v>
      </c>
      <c r="G19527" s="282" t="s">
        <v>2229</v>
      </c>
      <c r="H19527" s="265" t="s">
        <v>2602</v>
      </c>
      <c r="I19527" s="265" t="s">
        <v>2181</v>
      </c>
      <c r="J19527" s="334">
        <v>-314.25</v>
      </c>
      <c r="K19527" s="83" t="str">
        <f>IFERROR(IFERROR(VLOOKUP(I19527,'DE-PARA'!B:D,3,0),VLOOKUP(I19527,'DE-PARA'!C:D,2,0)),"NÃO ENCONTRADO")</f>
        <v>Materiais</v>
      </c>
      <c r="L19527" s="50" t="str">
        <f>VLOOKUP(K19527,'Base -Receita-Despesa'!$B:$AS,1,FALSE)</f>
        <v>Materiais</v>
      </c>
    </row>
    <row r="19528" spans="1:12" x14ac:dyDescent="0.3">
      <c r="A19528" s="82" t="str">
        <f t="shared" si="610"/>
        <v>2020</v>
      </c>
      <c r="B19528" s="260" t="s">
        <v>2228</v>
      </c>
      <c r="C19528" s="261" t="s">
        <v>138</v>
      </c>
      <c r="D19528" s="74" t="str">
        <f t="shared" si="611"/>
        <v>ago/2020</v>
      </c>
      <c r="E19528" s="329">
        <v>44046</v>
      </c>
      <c r="F19528" s="282">
        <v>128</v>
      </c>
      <c r="G19528" s="282" t="s">
        <v>2229</v>
      </c>
      <c r="H19528" s="265" t="s">
        <v>5666</v>
      </c>
      <c r="I19528" s="265" t="s">
        <v>2190</v>
      </c>
      <c r="J19528" s="334">
        <v>-899.75</v>
      </c>
      <c r="K19528" s="83" t="str">
        <f>IFERROR(IFERROR(VLOOKUP(I19528,'DE-PARA'!B:D,3,0),VLOOKUP(I19528,'DE-PARA'!C:D,2,0)),"NÃO ENCONTRADO")</f>
        <v>Materiais</v>
      </c>
      <c r="L19528" s="50" t="str">
        <f>VLOOKUP(K19528,'Base -Receita-Despesa'!$B:$AS,1,FALSE)</f>
        <v>Materiais</v>
      </c>
    </row>
    <row r="19529" spans="1:12" x14ac:dyDescent="0.3">
      <c r="A19529" s="82" t="str">
        <f t="shared" si="610"/>
        <v>2020</v>
      </c>
      <c r="B19529" s="260" t="s">
        <v>2228</v>
      </c>
      <c r="C19529" s="261" t="s">
        <v>138</v>
      </c>
      <c r="D19529" s="74" t="str">
        <f t="shared" si="611"/>
        <v>ago/2020</v>
      </c>
      <c r="E19529" s="329">
        <v>44046</v>
      </c>
      <c r="F19529" s="282">
        <v>1346</v>
      </c>
      <c r="G19529" s="282" t="s">
        <v>2229</v>
      </c>
      <c r="H19529" s="265" t="s">
        <v>5716</v>
      </c>
      <c r="I19529" s="265" t="s">
        <v>157</v>
      </c>
      <c r="J19529" s="333">
        <v>-2844.11</v>
      </c>
      <c r="K19529" s="83" t="str">
        <f>IFERROR(IFERROR(VLOOKUP(I19529,'DE-PARA'!B:D,3,0),VLOOKUP(I19529,'DE-PARA'!C:D,2,0)),"NÃO ENCONTRADO")</f>
        <v>Materiais</v>
      </c>
      <c r="L19529" s="50" t="str">
        <f>VLOOKUP(K19529,'Base -Receita-Despesa'!$B:$AS,1,FALSE)</f>
        <v>Materiais</v>
      </c>
    </row>
    <row r="19530" spans="1:12" x14ac:dyDescent="0.3">
      <c r="A19530" s="82" t="str">
        <f t="shared" si="610"/>
        <v>2020</v>
      </c>
      <c r="B19530" s="260" t="s">
        <v>2228</v>
      </c>
      <c r="C19530" s="261" t="s">
        <v>138</v>
      </c>
      <c r="D19530" s="74" t="str">
        <f t="shared" si="611"/>
        <v>ago/2020</v>
      </c>
      <c r="E19530" s="329">
        <v>44046</v>
      </c>
      <c r="F19530" s="282">
        <v>1347</v>
      </c>
      <c r="G19530" s="282" t="s">
        <v>2229</v>
      </c>
      <c r="H19530" s="265" t="s">
        <v>5716</v>
      </c>
      <c r="I19530" s="265" t="s">
        <v>157</v>
      </c>
      <c r="J19530" s="333">
        <v>-4159.04</v>
      </c>
      <c r="K19530" s="83" t="str">
        <f>IFERROR(IFERROR(VLOOKUP(I19530,'DE-PARA'!B:D,3,0),VLOOKUP(I19530,'DE-PARA'!C:D,2,0)),"NÃO ENCONTRADO")</f>
        <v>Materiais</v>
      </c>
      <c r="L19530" s="50" t="str">
        <f>VLOOKUP(K19530,'Base -Receita-Despesa'!$B:$AS,1,FALSE)</f>
        <v>Materiais</v>
      </c>
    </row>
    <row r="19531" spans="1:12" x14ac:dyDescent="0.3">
      <c r="A19531" s="82" t="str">
        <f t="shared" si="610"/>
        <v>2020</v>
      </c>
      <c r="B19531" s="260" t="s">
        <v>2228</v>
      </c>
      <c r="C19531" s="261" t="s">
        <v>138</v>
      </c>
      <c r="D19531" s="74" t="str">
        <f t="shared" si="611"/>
        <v>ago/2020</v>
      </c>
      <c r="E19531" s="329">
        <v>44046</v>
      </c>
      <c r="F19531" s="282">
        <v>1348</v>
      </c>
      <c r="G19531" s="282" t="s">
        <v>2229</v>
      </c>
      <c r="H19531" s="265" t="s">
        <v>5716</v>
      </c>
      <c r="I19531" s="265" t="s">
        <v>157</v>
      </c>
      <c r="J19531" s="333">
        <v>-1720.23</v>
      </c>
      <c r="K19531" s="83" t="str">
        <f>IFERROR(IFERROR(VLOOKUP(I19531,'DE-PARA'!B:D,3,0),VLOOKUP(I19531,'DE-PARA'!C:D,2,0)),"NÃO ENCONTRADO")</f>
        <v>Materiais</v>
      </c>
      <c r="L19531" s="50" t="str">
        <f>VLOOKUP(K19531,'Base -Receita-Despesa'!$B:$AS,1,FALSE)</f>
        <v>Materiais</v>
      </c>
    </row>
    <row r="19532" spans="1:12" x14ac:dyDescent="0.3">
      <c r="A19532" s="82" t="str">
        <f t="shared" si="610"/>
        <v>2020</v>
      </c>
      <c r="B19532" s="260" t="s">
        <v>2228</v>
      </c>
      <c r="C19532" s="261" t="s">
        <v>138</v>
      </c>
      <c r="D19532" s="74" t="str">
        <f t="shared" si="611"/>
        <v>ago/2020</v>
      </c>
      <c r="E19532" s="329">
        <v>44046</v>
      </c>
      <c r="F19532" s="282">
        <v>1345</v>
      </c>
      <c r="G19532" s="282" t="s">
        <v>2229</v>
      </c>
      <c r="H19532" s="265" t="s">
        <v>5716</v>
      </c>
      <c r="I19532" s="265" t="s">
        <v>157</v>
      </c>
      <c r="J19532" s="334">
        <v>-245.5</v>
      </c>
      <c r="K19532" s="83" t="str">
        <f>IFERROR(IFERROR(VLOOKUP(I19532,'DE-PARA'!B:D,3,0),VLOOKUP(I19532,'DE-PARA'!C:D,2,0)),"NÃO ENCONTRADO")</f>
        <v>Materiais</v>
      </c>
      <c r="L19532" s="50" t="str">
        <f>VLOOKUP(K19532,'Base -Receita-Despesa'!$B:$AS,1,FALSE)</f>
        <v>Materiais</v>
      </c>
    </row>
    <row r="19533" spans="1:12" x14ac:dyDescent="0.3">
      <c r="A19533" s="82" t="str">
        <f t="shared" si="610"/>
        <v>2020</v>
      </c>
      <c r="B19533" s="260" t="s">
        <v>2228</v>
      </c>
      <c r="C19533" s="261" t="s">
        <v>138</v>
      </c>
      <c r="D19533" s="74" t="str">
        <f t="shared" si="611"/>
        <v>ago/2020</v>
      </c>
      <c r="E19533" s="329">
        <v>44046</v>
      </c>
      <c r="F19533" s="282" t="s">
        <v>1267</v>
      </c>
      <c r="G19533" s="282" t="s">
        <v>2229</v>
      </c>
      <c r="H19533" s="265" t="s">
        <v>5791</v>
      </c>
      <c r="I19533" s="265" t="s">
        <v>160</v>
      </c>
      <c r="J19533" s="333">
        <v>-3000</v>
      </c>
      <c r="K19533" s="83" t="str">
        <f>IFERROR(IFERROR(VLOOKUP(I19533,'DE-PARA'!B:D,3,0),VLOOKUP(I19533,'DE-PARA'!C:D,2,0)),"NÃO ENCONTRADO")</f>
        <v>Outras Saídas</v>
      </c>
      <c r="L19533" s="50" t="str">
        <f>VLOOKUP(K19533,'Base -Receita-Despesa'!$B:$AS,1,FALSE)</f>
        <v>Outras Saídas</v>
      </c>
    </row>
    <row r="19534" spans="1:12" x14ac:dyDescent="0.3">
      <c r="A19534" s="82" t="str">
        <f t="shared" si="610"/>
        <v>2020</v>
      </c>
      <c r="B19534" s="260" t="s">
        <v>2228</v>
      </c>
      <c r="C19534" s="261" t="s">
        <v>138</v>
      </c>
      <c r="D19534" s="74" t="str">
        <f t="shared" si="611"/>
        <v>ago/2020</v>
      </c>
      <c r="E19534" s="329">
        <v>44046</v>
      </c>
      <c r="F19534" s="282">
        <v>85278</v>
      </c>
      <c r="G19534" s="282" t="s">
        <v>2229</v>
      </c>
      <c r="H19534" s="265" t="s">
        <v>5792</v>
      </c>
      <c r="I19534" s="265" t="s">
        <v>2181</v>
      </c>
      <c r="J19534" s="333">
        <v>-4802.8</v>
      </c>
      <c r="K19534" s="83" t="str">
        <f>IFERROR(IFERROR(VLOOKUP(I19534,'DE-PARA'!B:D,3,0),VLOOKUP(I19534,'DE-PARA'!C:D,2,0)),"NÃO ENCONTRADO")</f>
        <v>Materiais</v>
      </c>
      <c r="L19534" s="50" t="str">
        <f>VLOOKUP(K19534,'Base -Receita-Despesa'!$B:$AS,1,FALSE)</f>
        <v>Materiais</v>
      </c>
    </row>
    <row r="19535" spans="1:12" x14ac:dyDescent="0.3">
      <c r="A19535" s="82" t="str">
        <f t="shared" si="610"/>
        <v>2020</v>
      </c>
      <c r="B19535" s="260" t="s">
        <v>2228</v>
      </c>
      <c r="C19535" s="261" t="s">
        <v>138</v>
      </c>
      <c r="D19535" s="74" t="str">
        <f t="shared" si="611"/>
        <v>ago/2020</v>
      </c>
      <c r="E19535" s="329">
        <v>44046</v>
      </c>
      <c r="F19535" s="282">
        <v>58195</v>
      </c>
      <c r="G19535" s="282" t="s">
        <v>2229</v>
      </c>
      <c r="H19535" s="265" t="s">
        <v>5306</v>
      </c>
      <c r="I19535" s="265" t="s">
        <v>2188</v>
      </c>
      <c r="J19535" s="334">
        <v>-632.52</v>
      </c>
      <c r="K19535" s="83" t="str">
        <f>IFERROR(IFERROR(VLOOKUP(I19535,'DE-PARA'!B:D,3,0),VLOOKUP(I19535,'DE-PARA'!C:D,2,0)),"NÃO ENCONTRADO")</f>
        <v>Materiais</v>
      </c>
      <c r="L19535" s="50" t="str">
        <f>VLOOKUP(K19535,'Base -Receita-Despesa'!$B:$AS,1,FALSE)</f>
        <v>Materiais</v>
      </c>
    </row>
    <row r="19536" spans="1:12" x14ac:dyDescent="0.3">
      <c r="A19536" s="82" t="str">
        <f t="shared" si="610"/>
        <v>2020</v>
      </c>
      <c r="B19536" s="260" t="s">
        <v>2228</v>
      </c>
      <c r="C19536" s="261" t="s">
        <v>138</v>
      </c>
      <c r="D19536" s="74" t="str">
        <f t="shared" si="611"/>
        <v>ago/2020</v>
      </c>
      <c r="E19536" s="329">
        <v>44046</v>
      </c>
      <c r="F19536" s="282">
        <v>2471</v>
      </c>
      <c r="G19536" s="282" t="s">
        <v>2284</v>
      </c>
      <c r="H19536" s="265" t="s">
        <v>5217</v>
      </c>
      <c r="I19536" s="265" t="s">
        <v>2193</v>
      </c>
      <c r="J19536" s="334">
        <v>-325.95999999999998</v>
      </c>
      <c r="K19536" s="83" t="str">
        <f>IFERROR(IFERROR(VLOOKUP(I19536,'DE-PARA'!B:D,3,0),VLOOKUP(I19536,'DE-PARA'!C:D,2,0)),"NÃO ENCONTRADO")</f>
        <v>Materiais</v>
      </c>
      <c r="L19536" s="50" t="str">
        <f>VLOOKUP(K19536,'Base -Receita-Despesa'!$B:$AS,1,FALSE)</f>
        <v>Materiais</v>
      </c>
    </row>
    <row r="19537" spans="1:12" x14ac:dyDescent="0.3">
      <c r="A19537" s="82" t="str">
        <f t="shared" si="610"/>
        <v>2020</v>
      </c>
      <c r="B19537" s="260" t="s">
        <v>2228</v>
      </c>
      <c r="C19537" s="261" t="s">
        <v>138</v>
      </c>
      <c r="D19537" s="74" t="str">
        <f t="shared" si="611"/>
        <v>ago/2020</v>
      </c>
      <c r="E19537" s="329">
        <v>44046</v>
      </c>
      <c r="F19537" s="282">
        <v>3841</v>
      </c>
      <c r="G19537" s="282" t="s">
        <v>2229</v>
      </c>
      <c r="H19537" s="265" t="s">
        <v>5793</v>
      </c>
      <c r="I19537" s="265" t="s">
        <v>2190</v>
      </c>
      <c r="J19537" s="334">
        <v>-165.9</v>
      </c>
      <c r="K19537" s="83" t="str">
        <f>IFERROR(IFERROR(VLOOKUP(I19537,'DE-PARA'!B:D,3,0),VLOOKUP(I19537,'DE-PARA'!C:D,2,0)),"NÃO ENCONTRADO")</f>
        <v>Materiais</v>
      </c>
      <c r="L19537" s="50" t="str">
        <f>VLOOKUP(K19537,'Base -Receita-Despesa'!$B:$AS,1,FALSE)</f>
        <v>Materiais</v>
      </c>
    </row>
    <row r="19538" spans="1:12" x14ac:dyDescent="0.3">
      <c r="A19538" s="82" t="str">
        <f t="shared" si="610"/>
        <v>2020</v>
      </c>
      <c r="B19538" s="260" t="s">
        <v>2228</v>
      </c>
      <c r="C19538" s="261" t="s">
        <v>138</v>
      </c>
      <c r="D19538" s="74" t="str">
        <f t="shared" si="611"/>
        <v>ago/2020</v>
      </c>
      <c r="E19538" s="329">
        <v>44046</v>
      </c>
      <c r="F19538" s="282" t="s">
        <v>1070</v>
      </c>
      <c r="G19538" s="282" t="s">
        <v>2229</v>
      </c>
      <c r="H19538" s="265" t="s">
        <v>1071</v>
      </c>
      <c r="I19538" s="265" t="s">
        <v>2237</v>
      </c>
      <c r="J19538" s="333">
        <v>22526.87</v>
      </c>
      <c r="K19538" s="83" t="str">
        <f>IFERROR(IFERROR(VLOOKUP(I19538,'DE-PARA'!B:D,3,0),VLOOKUP(I19538,'DE-PARA'!C:D,2,0)),"NÃO ENCONTRADO")</f>
        <v>Entrada Conta Aplicação (+)</v>
      </c>
      <c r="L19538" s="50" t="str">
        <f>VLOOKUP(K19538,'Base -Receita-Despesa'!$B:$AS,1,FALSE)</f>
        <v>ENTRADA CONTA APLICAÇÃO (+)</v>
      </c>
    </row>
    <row r="19539" spans="1:12" x14ac:dyDescent="0.3">
      <c r="A19539" s="82" t="str">
        <f t="shared" si="610"/>
        <v>2020</v>
      </c>
      <c r="B19539" s="260" t="s">
        <v>2228</v>
      </c>
      <c r="C19539" s="261" t="s">
        <v>138</v>
      </c>
      <c r="D19539" s="74" t="str">
        <f t="shared" si="611"/>
        <v>ago/2020</v>
      </c>
      <c r="E19539" s="329">
        <v>44047</v>
      </c>
      <c r="F19539" s="282">
        <v>30054204</v>
      </c>
      <c r="G19539" s="282" t="s">
        <v>2229</v>
      </c>
      <c r="H19539" s="265" t="s">
        <v>5794</v>
      </c>
      <c r="I19539" s="265" t="s">
        <v>164</v>
      </c>
      <c r="J19539" s="334">
        <v>-44.4</v>
      </c>
      <c r="K19539" s="83" t="str">
        <f>IFERROR(IFERROR(VLOOKUP(I19539,'DE-PARA'!B:D,3,0),VLOOKUP(I19539,'DE-PARA'!C:D,2,0)),"NÃO ENCONTRADO")</f>
        <v>Concessionárias (água, luz e telefone)</v>
      </c>
      <c r="L19539" s="50" t="str">
        <f>VLOOKUP(K19539,'Base -Receita-Despesa'!$B:$AS,1,FALSE)</f>
        <v>Concessionárias (água, luz e telefone)</v>
      </c>
    </row>
    <row r="19540" spans="1:12" x14ac:dyDescent="0.3">
      <c r="A19540" s="82" t="str">
        <f t="shared" si="610"/>
        <v>2020</v>
      </c>
      <c r="B19540" s="260" t="s">
        <v>2228</v>
      </c>
      <c r="C19540" s="261" t="s">
        <v>138</v>
      </c>
      <c r="D19540" s="74" t="str">
        <f t="shared" si="611"/>
        <v>ago/2020</v>
      </c>
      <c r="E19540" s="329">
        <v>44047</v>
      </c>
      <c r="F19540" s="282">
        <v>85941</v>
      </c>
      <c r="G19540" s="282" t="s">
        <v>2229</v>
      </c>
      <c r="H19540" s="265" t="s">
        <v>2231</v>
      </c>
      <c r="I19540" s="265" t="s">
        <v>2185</v>
      </c>
      <c r="J19540" s="333">
        <v>-5053.67</v>
      </c>
      <c r="K19540" s="83" t="str">
        <f>IFERROR(IFERROR(VLOOKUP(I19540,'DE-PARA'!B:D,3,0),VLOOKUP(I19540,'DE-PARA'!C:D,2,0)),"NÃO ENCONTRADO")</f>
        <v>Materiais</v>
      </c>
      <c r="L19540" s="50" t="str">
        <f>VLOOKUP(K19540,'Base -Receita-Despesa'!$B:$AS,1,FALSE)</f>
        <v>Materiais</v>
      </c>
    </row>
    <row r="19541" spans="1:12" x14ac:dyDescent="0.3">
      <c r="A19541" s="82" t="str">
        <f t="shared" si="610"/>
        <v>2020</v>
      </c>
      <c r="B19541" s="260" t="s">
        <v>2228</v>
      </c>
      <c r="C19541" s="261" t="s">
        <v>138</v>
      </c>
      <c r="D19541" s="74" t="str">
        <f t="shared" si="611"/>
        <v>ago/2020</v>
      </c>
      <c r="E19541" s="329">
        <v>44047</v>
      </c>
      <c r="F19541" s="282">
        <v>279</v>
      </c>
      <c r="G19541" s="282" t="s">
        <v>2229</v>
      </c>
      <c r="H19541" s="265" t="s">
        <v>5749</v>
      </c>
      <c r="I19541" s="265" t="s">
        <v>145</v>
      </c>
      <c r="J19541" s="333">
        <v>-5631</v>
      </c>
      <c r="K19541" s="83" t="str">
        <f>IFERROR(IFERROR(VLOOKUP(I19541,'DE-PARA'!B:D,3,0),VLOOKUP(I19541,'DE-PARA'!C:D,2,0)),"NÃO ENCONTRADO")</f>
        <v>Serviços</v>
      </c>
      <c r="L19541" s="50" t="str">
        <f>VLOOKUP(K19541,'Base -Receita-Despesa'!$B:$AS,1,FALSE)</f>
        <v>Serviços</v>
      </c>
    </row>
    <row r="19542" spans="1:12" x14ac:dyDescent="0.3">
      <c r="A19542" s="82" t="str">
        <f t="shared" si="610"/>
        <v>2020</v>
      </c>
      <c r="B19542" s="260" t="s">
        <v>2228</v>
      </c>
      <c r="C19542" s="261" t="s">
        <v>138</v>
      </c>
      <c r="D19542" s="74" t="str">
        <f t="shared" si="611"/>
        <v>ago/2020</v>
      </c>
      <c r="E19542" s="329">
        <v>44047</v>
      </c>
      <c r="F19542" s="282">
        <v>10</v>
      </c>
      <c r="G19542" s="282" t="s">
        <v>2229</v>
      </c>
      <c r="H19542" s="265" t="s">
        <v>5293</v>
      </c>
      <c r="I19542" s="319" t="s">
        <v>2177</v>
      </c>
      <c r="J19542" s="333">
        <v>-14000</v>
      </c>
      <c r="K19542" s="83" t="str">
        <f>IFERROR(IFERROR(VLOOKUP(I19542,'DE-PARA'!B:D,3,0),VLOOKUP(I19542,'DE-PARA'!C:D,2,0)),"NÃO ENCONTRADO")</f>
        <v>Pessoal</v>
      </c>
      <c r="L19542" s="50" t="str">
        <f>VLOOKUP(K19542,'Base -Receita-Despesa'!$B:$AS,1,FALSE)</f>
        <v>Pessoal</v>
      </c>
    </row>
    <row r="19543" spans="1:12" x14ac:dyDescent="0.3">
      <c r="A19543" s="82" t="str">
        <f t="shared" si="610"/>
        <v>2020</v>
      </c>
      <c r="B19543" s="260" t="s">
        <v>2228</v>
      </c>
      <c r="C19543" s="261" t="s">
        <v>138</v>
      </c>
      <c r="D19543" s="74" t="str">
        <f t="shared" si="611"/>
        <v>ago/2020</v>
      </c>
      <c r="E19543" s="329">
        <v>44047</v>
      </c>
      <c r="F19543" s="282">
        <v>3366</v>
      </c>
      <c r="G19543" s="282" t="s">
        <v>2229</v>
      </c>
      <c r="H19543" s="265" t="s">
        <v>2231</v>
      </c>
      <c r="I19543" s="265" t="s">
        <v>120</v>
      </c>
      <c r="J19543" s="334">
        <v>-500</v>
      </c>
      <c r="K19543" s="83" t="str">
        <f>IFERROR(IFERROR(VLOOKUP(I19543,'DE-PARA'!B:D,3,0),VLOOKUP(I19543,'DE-PARA'!C:D,2,0)),"NÃO ENCONTRADO")</f>
        <v>Serviços</v>
      </c>
      <c r="L19543" s="50" t="str">
        <f>VLOOKUP(K19543,'Base -Receita-Despesa'!$B:$AS,1,FALSE)</f>
        <v>Serviços</v>
      </c>
    </row>
    <row r="19544" spans="1:12" x14ac:dyDescent="0.3">
      <c r="A19544" s="82" t="str">
        <f t="shared" si="610"/>
        <v>2020</v>
      </c>
      <c r="B19544" s="260" t="s">
        <v>2228</v>
      </c>
      <c r="C19544" s="261" t="s">
        <v>138</v>
      </c>
      <c r="D19544" s="74" t="str">
        <f t="shared" si="611"/>
        <v>ago/2020</v>
      </c>
      <c r="E19544" s="329">
        <v>44047</v>
      </c>
      <c r="F19544" s="282">
        <v>496</v>
      </c>
      <c r="G19544" s="282" t="s">
        <v>2229</v>
      </c>
      <c r="H19544" s="265" t="s">
        <v>4736</v>
      </c>
      <c r="I19544" s="265" t="s">
        <v>188</v>
      </c>
      <c r="J19544" s="333">
        <v>-33751.879999999997</v>
      </c>
      <c r="K19544" s="83" t="str">
        <f>IFERROR(IFERROR(VLOOKUP(I19544,'DE-PARA'!B:D,3,0),VLOOKUP(I19544,'DE-PARA'!C:D,2,0)),"NÃO ENCONTRADO")</f>
        <v>Serviços</v>
      </c>
      <c r="L19544" s="50" t="str">
        <f>VLOOKUP(K19544,'Base -Receita-Despesa'!$B:$AS,1,FALSE)</f>
        <v>Serviços</v>
      </c>
    </row>
    <row r="19545" spans="1:12" x14ac:dyDescent="0.3">
      <c r="A19545" s="82" t="str">
        <f t="shared" si="610"/>
        <v>2020</v>
      </c>
      <c r="B19545" s="260" t="s">
        <v>2228</v>
      </c>
      <c r="C19545" s="261" t="s">
        <v>138</v>
      </c>
      <c r="D19545" s="74" t="str">
        <f t="shared" si="611"/>
        <v>ago/2020</v>
      </c>
      <c r="E19545" s="329">
        <v>44047</v>
      </c>
      <c r="F19545" s="282">
        <v>77</v>
      </c>
      <c r="G19545" s="282" t="s">
        <v>2229</v>
      </c>
      <c r="H19545" s="265" t="s">
        <v>5795</v>
      </c>
      <c r="I19545" s="265" t="s">
        <v>2177</v>
      </c>
      <c r="J19545" s="333">
        <v>-20000</v>
      </c>
      <c r="K19545" s="83" t="str">
        <f>IFERROR(IFERROR(VLOOKUP(I19545,'DE-PARA'!B:D,3,0),VLOOKUP(I19545,'DE-PARA'!C:D,2,0)),"NÃO ENCONTRADO")</f>
        <v>Pessoal</v>
      </c>
      <c r="L19545" s="50" t="str">
        <f>VLOOKUP(K19545,'Base -Receita-Despesa'!$B:$AS,1,FALSE)</f>
        <v>Pessoal</v>
      </c>
    </row>
    <row r="19546" spans="1:12" x14ac:dyDescent="0.3">
      <c r="A19546" s="82" t="str">
        <f t="shared" si="610"/>
        <v>2020</v>
      </c>
      <c r="B19546" s="260" t="s">
        <v>2228</v>
      </c>
      <c r="C19546" s="261" t="s">
        <v>138</v>
      </c>
      <c r="D19546" s="74" t="str">
        <f t="shared" si="611"/>
        <v>ago/2020</v>
      </c>
      <c r="E19546" s="329">
        <v>44047</v>
      </c>
      <c r="F19546" s="282" t="s">
        <v>1261</v>
      </c>
      <c r="G19546" s="282" t="s">
        <v>2229</v>
      </c>
      <c r="H19546" s="265" t="s">
        <v>879</v>
      </c>
      <c r="I19546" s="265" t="s">
        <v>135</v>
      </c>
      <c r="J19546" s="334">
        <v>-10</v>
      </c>
      <c r="K19546" s="83" t="str">
        <f>IFERROR(IFERROR(VLOOKUP(I19546,'DE-PARA'!B:D,3,0),VLOOKUP(I19546,'DE-PARA'!C:D,2,0)),"NÃO ENCONTRADO")</f>
        <v>Outras Saídas</v>
      </c>
      <c r="L19546" s="50" t="str">
        <f>VLOOKUP(K19546,'Base -Receita-Despesa'!$B:$AS,1,FALSE)</f>
        <v>Outras Saídas</v>
      </c>
    </row>
    <row r="19547" spans="1:12" x14ac:dyDescent="0.3">
      <c r="A19547" s="82" t="str">
        <f t="shared" si="610"/>
        <v>2020</v>
      </c>
      <c r="B19547" s="260" t="s">
        <v>2228</v>
      </c>
      <c r="C19547" s="261" t="s">
        <v>138</v>
      </c>
      <c r="D19547" s="74" t="str">
        <f t="shared" si="611"/>
        <v>ago/2020</v>
      </c>
      <c r="E19547" s="329">
        <v>44047</v>
      </c>
      <c r="F19547" s="282" t="s">
        <v>1261</v>
      </c>
      <c r="G19547" s="282" t="s">
        <v>2229</v>
      </c>
      <c r="H19547" s="265" t="s">
        <v>879</v>
      </c>
      <c r="I19547" s="265" t="s">
        <v>135</v>
      </c>
      <c r="J19547" s="334">
        <v>-10</v>
      </c>
      <c r="K19547" s="83" t="str">
        <f>IFERROR(IFERROR(VLOOKUP(I19547,'DE-PARA'!B:D,3,0),VLOOKUP(I19547,'DE-PARA'!C:D,2,0)),"NÃO ENCONTRADO")</f>
        <v>Outras Saídas</v>
      </c>
      <c r="L19547" s="50" t="str">
        <f>VLOOKUP(K19547,'Base -Receita-Despesa'!$B:$AS,1,FALSE)</f>
        <v>Outras Saídas</v>
      </c>
    </row>
    <row r="19548" spans="1:12" x14ac:dyDescent="0.3">
      <c r="A19548" s="82" t="str">
        <f t="shared" si="610"/>
        <v>2020</v>
      </c>
      <c r="B19548" s="260" t="s">
        <v>2228</v>
      </c>
      <c r="C19548" s="261" t="s">
        <v>138</v>
      </c>
      <c r="D19548" s="74" t="str">
        <f t="shared" si="611"/>
        <v>ago/2020</v>
      </c>
      <c r="E19548" s="329">
        <v>44047</v>
      </c>
      <c r="F19548" s="282" t="s">
        <v>1261</v>
      </c>
      <c r="G19548" s="282" t="s">
        <v>2229</v>
      </c>
      <c r="H19548" s="265" t="s">
        <v>879</v>
      </c>
      <c r="I19548" s="265" t="s">
        <v>135</v>
      </c>
      <c r="J19548" s="334">
        <v>-10</v>
      </c>
      <c r="K19548" s="83" t="str">
        <f>IFERROR(IFERROR(VLOOKUP(I19548,'DE-PARA'!B:D,3,0),VLOOKUP(I19548,'DE-PARA'!C:D,2,0)),"NÃO ENCONTRADO")</f>
        <v>Outras Saídas</v>
      </c>
      <c r="L19548" s="50" t="str">
        <f>VLOOKUP(K19548,'Base -Receita-Despesa'!$B:$AS,1,FALSE)</f>
        <v>Outras Saídas</v>
      </c>
    </row>
    <row r="19549" spans="1:12" x14ac:dyDescent="0.3">
      <c r="A19549" s="82" t="str">
        <f t="shared" si="610"/>
        <v>2020</v>
      </c>
      <c r="B19549" s="260" t="s">
        <v>2228</v>
      </c>
      <c r="C19549" s="261" t="s">
        <v>138</v>
      </c>
      <c r="D19549" s="74" t="str">
        <f t="shared" si="611"/>
        <v>ago/2020</v>
      </c>
      <c r="E19549" s="329">
        <v>44047</v>
      </c>
      <c r="F19549" s="282" t="s">
        <v>1070</v>
      </c>
      <c r="G19549" s="282" t="s">
        <v>2229</v>
      </c>
      <c r="H19549" s="265" t="s">
        <v>1071</v>
      </c>
      <c r="I19549" s="265" t="s">
        <v>2237</v>
      </c>
      <c r="J19549" s="333">
        <v>79010.95</v>
      </c>
      <c r="K19549" s="83" t="str">
        <f>IFERROR(IFERROR(VLOOKUP(I19549,'DE-PARA'!B:D,3,0),VLOOKUP(I19549,'DE-PARA'!C:D,2,0)),"NÃO ENCONTRADO")</f>
        <v>Entrada Conta Aplicação (+)</v>
      </c>
      <c r="L19549" s="50" t="str">
        <f>VLOOKUP(K19549,'Base -Receita-Despesa'!$B:$AS,1,FALSE)</f>
        <v>ENTRADA CONTA APLICAÇÃO (+)</v>
      </c>
    </row>
    <row r="19550" spans="1:12" x14ac:dyDescent="0.3">
      <c r="A19550" s="82" t="str">
        <f t="shared" si="610"/>
        <v>2020</v>
      </c>
      <c r="B19550" s="260" t="s">
        <v>2228</v>
      </c>
      <c r="C19550" s="261" t="s">
        <v>138</v>
      </c>
      <c r="D19550" s="74" t="str">
        <f t="shared" si="611"/>
        <v>ago/2020</v>
      </c>
      <c r="E19550" s="329">
        <v>44048</v>
      </c>
      <c r="F19550" s="282">
        <v>12671</v>
      </c>
      <c r="G19550" s="282" t="s">
        <v>2330</v>
      </c>
      <c r="H19550" s="265" t="s">
        <v>5796</v>
      </c>
      <c r="I19550" s="265" t="s">
        <v>2182</v>
      </c>
      <c r="J19550" s="334">
        <v>-223.73</v>
      </c>
      <c r="K19550" s="83" t="str">
        <f>IFERROR(IFERROR(VLOOKUP(I19550,'DE-PARA'!B:D,3,0),VLOOKUP(I19550,'DE-PARA'!C:D,2,0)),"NÃO ENCONTRADO")</f>
        <v>Materiais</v>
      </c>
      <c r="L19550" s="50" t="str">
        <f>VLOOKUP(K19550,'Base -Receita-Despesa'!$B:$AS,1,FALSE)</f>
        <v>Materiais</v>
      </c>
    </row>
    <row r="19551" spans="1:12" x14ac:dyDescent="0.3">
      <c r="A19551" s="82" t="str">
        <f t="shared" si="610"/>
        <v>2020</v>
      </c>
      <c r="B19551" s="260" t="s">
        <v>2228</v>
      </c>
      <c r="C19551" s="261" t="s">
        <v>138</v>
      </c>
      <c r="D19551" s="74" t="str">
        <f t="shared" si="611"/>
        <v>ago/2020</v>
      </c>
      <c r="E19551" s="329">
        <v>44048</v>
      </c>
      <c r="F19551" s="282">
        <v>538031</v>
      </c>
      <c r="G19551" s="282" t="s">
        <v>2229</v>
      </c>
      <c r="H19551" s="265" t="s">
        <v>257</v>
      </c>
      <c r="I19551" s="265" t="s">
        <v>120</v>
      </c>
      <c r="J19551" s="334">
        <v>-913.47</v>
      </c>
      <c r="K19551" s="83" t="str">
        <f>IFERROR(IFERROR(VLOOKUP(I19551,'DE-PARA'!B:D,3,0),VLOOKUP(I19551,'DE-PARA'!C:D,2,0)),"NÃO ENCONTRADO")</f>
        <v>Serviços</v>
      </c>
      <c r="L19551" s="50" t="str">
        <f>VLOOKUP(K19551,'Base -Receita-Despesa'!$B:$AS,1,FALSE)</f>
        <v>Serviços</v>
      </c>
    </row>
    <row r="19552" spans="1:12" x14ac:dyDescent="0.3">
      <c r="A19552" s="82" t="str">
        <f t="shared" si="610"/>
        <v>2020</v>
      </c>
      <c r="B19552" s="260" t="s">
        <v>2228</v>
      </c>
      <c r="C19552" s="261" t="s">
        <v>138</v>
      </c>
      <c r="D19552" s="74" t="str">
        <f t="shared" si="611"/>
        <v>ago/2020</v>
      </c>
      <c r="E19552" s="329">
        <v>44048</v>
      </c>
      <c r="F19552" s="282">
        <v>279</v>
      </c>
      <c r="G19552" s="282" t="s">
        <v>2229</v>
      </c>
      <c r="H19552" s="265" t="s">
        <v>5770</v>
      </c>
      <c r="I19552" s="271" t="s">
        <v>2189</v>
      </c>
      <c r="J19552" s="333">
        <v>-1275.25</v>
      </c>
      <c r="K19552" s="83" t="str">
        <f>IFERROR(IFERROR(VLOOKUP(I19552,'DE-PARA'!B:D,3,0),VLOOKUP(I19552,'DE-PARA'!C:D,2,0)),"NÃO ENCONTRADO")</f>
        <v>Materiais</v>
      </c>
      <c r="L19552" s="50" t="str">
        <f>VLOOKUP(K19552,'Base -Receita-Despesa'!$B:$AS,1,FALSE)</f>
        <v>Materiais</v>
      </c>
    </row>
    <row r="19553" spans="1:12" x14ac:dyDescent="0.3">
      <c r="A19553" s="82" t="str">
        <f t="shared" si="610"/>
        <v>2020</v>
      </c>
      <c r="B19553" s="260" t="s">
        <v>2228</v>
      </c>
      <c r="C19553" s="261" t="s">
        <v>138</v>
      </c>
      <c r="D19553" s="74" t="str">
        <f t="shared" si="611"/>
        <v>ago/2020</v>
      </c>
      <c r="E19553" s="329">
        <v>44048</v>
      </c>
      <c r="F19553" s="282">
        <v>47756</v>
      </c>
      <c r="G19553" s="282" t="s">
        <v>2229</v>
      </c>
      <c r="H19553" s="265" t="s">
        <v>5054</v>
      </c>
      <c r="I19553" s="265" t="s">
        <v>540</v>
      </c>
      <c r="J19553" s="335">
        <v>-90</v>
      </c>
      <c r="K19553" s="83" t="str">
        <f>IFERROR(IFERROR(VLOOKUP(I19553,'DE-PARA'!B:D,3,0),VLOOKUP(I19553,'DE-PARA'!C:D,2,0)),"NÃO ENCONTRADO")</f>
        <v>Tributos, Taxas e Contribuições</v>
      </c>
      <c r="L19553" s="50" t="str">
        <f>VLOOKUP(K19553,'Base -Receita-Despesa'!$B:$AS,1,FALSE)</f>
        <v>Tributos, Taxas e Contribuições</v>
      </c>
    </row>
    <row r="19554" spans="1:12" x14ac:dyDescent="0.3">
      <c r="A19554" s="82" t="str">
        <f t="shared" si="610"/>
        <v>2020</v>
      </c>
      <c r="B19554" s="260" t="s">
        <v>2228</v>
      </c>
      <c r="C19554" s="261" t="s">
        <v>138</v>
      </c>
      <c r="D19554" s="74" t="str">
        <f t="shared" si="611"/>
        <v>ago/2020</v>
      </c>
      <c r="E19554" s="329">
        <v>44048</v>
      </c>
      <c r="F19554" s="282">
        <v>2382</v>
      </c>
      <c r="G19554" s="282" t="s">
        <v>2229</v>
      </c>
      <c r="H19554" s="265" t="s">
        <v>5456</v>
      </c>
      <c r="I19554" s="265" t="s">
        <v>200</v>
      </c>
      <c r="J19554" s="333">
        <v>-9021</v>
      </c>
      <c r="K19554" s="83" t="str">
        <f>IFERROR(IFERROR(VLOOKUP(I19554,'DE-PARA'!B:D,3,0),VLOOKUP(I19554,'DE-PARA'!C:D,2,0)),"NÃO ENCONTRADO")</f>
        <v>Serviços</v>
      </c>
      <c r="L19554" s="50" t="str">
        <f>VLOOKUP(K19554,'Base -Receita-Despesa'!$B:$AS,1,FALSE)</f>
        <v>Serviços</v>
      </c>
    </row>
    <row r="19555" spans="1:12" x14ac:dyDescent="0.3">
      <c r="A19555" s="82" t="str">
        <f t="shared" si="610"/>
        <v>2020</v>
      </c>
      <c r="B19555" s="260" t="s">
        <v>2228</v>
      </c>
      <c r="C19555" s="261" t="s">
        <v>138</v>
      </c>
      <c r="D19555" s="74" t="str">
        <f t="shared" si="611"/>
        <v>ago/2020</v>
      </c>
      <c r="E19555" s="329">
        <v>44048</v>
      </c>
      <c r="F19555" s="282">
        <v>2376</v>
      </c>
      <c r="G19555" s="282" t="s">
        <v>2229</v>
      </c>
      <c r="H19555" s="265" t="s">
        <v>5456</v>
      </c>
      <c r="I19555" s="265" t="s">
        <v>200</v>
      </c>
      <c r="J19555" s="333">
        <v>-5766.7</v>
      </c>
      <c r="K19555" s="83" t="str">
        <f>IFERROR(IFERROR(VLOOKUP(I19555,'DE-PARA'!B:D,3,0),VLOOKUP(I19555,'DE-PARA'!C:D,2,0)),"NÃO ENCONTRADO")</f>
        <v>Serviços</v>
      </c>
      <c r="L19555" s="50" t="str">
        <f>VLOOKUP(K19555,'Base -Receita-Despesa'!$B:$AS,1,FALSE)</f>
        <v>Serviços</v>
      </c>
    </row>
    <row r="19556" spans="1:12" x14ac:dyDescent="0.3">
      <c r="A19556" s="82" t="str">
        <f t="shared" si="610"/>
        <v>2020</v>
      </c>
      <c r="B19556" s="260" t="s">
        <v>2228</v>
      </c>
      <c r="C19556" s="261" t="s">
        <v>138</v>
      </c>
      <c r="D19556" s="74" t="str">
        <f t="shared" si="611"/>
        <v>ago/2020</v>
      </c>
      <c r="E19556" s="329">
        <v>44048</v>
      </c>
      <c r="F19556" s="282" t="s">
        <v>139</v>
      </c>
      <c r="G19556" s="282" t="s">
        <v>2229</v>
      </c>
      <c r="H19556" s="265" t="s">
        <v>5650</v>
      </c>
      <c r="I19556" s="265" t="s">
        <v>141</v>
      </c>
      <c r="J19556" s="333">
        <v>-1570.82</v>
      </c>
      <c r="K19556" s="83" t="str">
        <f>IFERROR(IFERROR(VLOOKUP(I19556,'DE-PARA'!B:D,3,0),VLOOKUP(I19556,'DE-PARA'!C:D,2,0)),"NÃO ENCONTRADO")</f>
        <v>Pessoal</v>
      </c>
      <c r="L19556" s="50" t="str">
        <f>VLOOKUP(K19556,'Base -Receita-Despesa'!$B:$AS,1,FALSE)</f>
        <v>Pessoal</v>
      </c>
    </row>
    <row r="19557" spans="1:12" x14ac:dyDescent="0.3">
      <c r="A19557" s="82" t="str">
        <f t="shared" si="610"/>
        <v>2020</v>
      </c>
      <c r="B19557" s="260" t="s">
        <v>2228</v>
      </c>
      <c r="C19557" s="261" t="s">
        <v>138</v>
      </c>
      <c r="D19557" s="74" t="str">
        <f t="shared" si="611"/>
        <v>ago/2020</v>
      </c>
      <c r="E19557" s="329">
        <v>44048</v>
      </c>
      <c r="F19557" s="282" t="s">
        <v>139</v>
      </c>
      <c r="G19557" s="282" t="s">
        <v>2229</v>
      </c>
      <c r="H19557" s="265" t="s">
        <v>5581</v>
      </c>
      <c r="I19557" s="265" t="s">
        <v>141</v>
      </c>
      <c r="J19557" s="333">
        <v>-1021.64</v>
      </c>
      <c r="K19557" s="83" t="str">
        <f>IFERROR(IFERROR(VLOOKUP(I19557,'DE-PARA'!B:D,3,0),VLOOKUP(I19557,'DE-PARA'!C:D,2,0)),"NÃO ENCONTRADO")</f>
        <v>Pessoal</v>
      </c>
      <c r="L19557" s="50" t="str">
        <f>VLOOKUP(K19557,'Base -Receita-Despesa'!$B:$AS,1,FALSE)</f>
        <v>Pessoal</v>
      </c>
    </row>
    <row r="19558" spans="1:12" x14ac:dyDescent="0.3">
      <c r="A19558" s="82" t="str">
        <f t="shared" si="610"/>
        <v>2020</v>
      </c>
      <c r="B19558" s="260" t="s">
        <v>2228</v>
      </c>
      <c r="C19558" s="261" t="s">
        <v>138</v>
      </c>
      <c r="D19558" s="74" t="str">
        <f t="shared" si="611"/>
        <v>ago/2020</v>
      </c>
      <c r="E19558" s="329">
        <v>44048</v>
      </c>
      <c r="F19558" s="282" t="s">
        <v>139</v>
      </c>
      <c r="G19558" s="282" t="s">
        <v>2229</v>
      </c>
      <c r="H19558" s="265" t="s">
        <v>5719</v>
      </c>
      <c r="I19558" s="265" t="s">
        <v>141</v>
      </c>
      <c r="J19558" s="333">
        <v>-1649.43</v>
      </c>
      <c r="K19558" s="83" t="str">
        <f>IFERROR(IFERROR(VLOOKUP(I19558,'DE-PARA'!B:D,3,0),VLOOKUP(I19558,'DE-PARA'!C:D,2,0)),"NÃO ENCONTRADO")</f>
        <v>Pessoal</v>
      </c>
      <c r="L19558" s="50" t="str">
        <f>VLOOKUP(K19558,'Base -Receita-Despesa'!$B:$AS,1,FALSE)</f>
        <v>Pessoal</v>
      </c>
    </row>
    <row r="19559" spans="1:12" x14ac:dyDescent="0.3">
      <c r="A19559" s="82" t="str">
        <f t="shared" si="610"/>
        <v>2020</v>
      </c>
      <c r="B19559" s="260" t="s">
        <v>2228</v>
      </c>
      <c r="C19559" s="261" t="s">
        <v>138</v>
      </c>
      <c r="D19559" s="74" t="str">
        <f t="shared" si="611"/>
        <v>ago/2020</v>
      </c>
      <c r="E19559" s="329">
        <v>44048</v>
      </c>
      <c r="F19559" s="282" t="s">
        <v>139</v>
      </c>
      <c r="G19559" s="282" t="s">
        <v>2229</v>
      </c>
      <c r="H19559" s="265" t="s">
        <v>542</v>
      </c>
      <c r="I19559" s="265" t="s">
        <v>141</v>
      </c>
      <c r="J19559" s="333">
        <v>-4829.25</v>
      </c>
      <c r="K19559" s="83" t="str">
        <f>IFERROR(IFERROR(VLOOKUP(I19559,'DE-PARA'!B:D,3,0),VLOOKUP(I19559,'DE-PARA'!C:D,2,0)),"NÃO ENCONTRADO")</f>
        <v>Pessoal</v>
      </c>
      <c r="L19559" s="50" t="str">
        <f>VLOOKUP(K19559,'Base -Receita-Despesa'!$B:$AS,1,FALSE)</f>
        <v>Pessoal</v>
      </c>
    </row>
    <row r="19560" spans="1:12" x14ac:dyDescent="0.3">
      <c r="A19560" s="82" t="str">
        <f t="shared" si="610"/>
        <v>2020</v>
      </c>
      <c r="B19560" s="260" t="s">
        <v>2228</v>
      </c>
      <c r="C19560" s="261" t="s">
        <v>138</v>
      </c>
      <c r="D19560" s="74" t="str">
        <f t="shared" si="611"/>
        <v>ago/2020</v>
      </c>
      <c r="E19560" s="329">
        <v>44048</v>
      </c>
      <c r="F19560" s="282" t="s">
        <v>139</v>
      </c>
      <c r="G19560" s="282" t="s">
        <v>2229</v>
      </c>
      <c r="H19560" s="265" t="s">
        <v>4614</v>
      </c>
      <c r="I19560" s="265" t="s">
        <v>141</v>
      </c>
      <c r="J19560" s="333">
        <v>-1448.13</v>
      </c>
      <c r="K19560" s="83" t="str">
        <f>IFERROR(IFERROR(VLOOKUP(I19560,'DE-PARA'!B:D,3,0),VLOOKUP(I19560,'DE-PARA'!C:D,2,0)),"NÃO ENCONTRADO")</f>
        <v>Pessoal</v>
      </c>
      <c r="L19560" s="50" t="str">
        <f>VLOOKUP(K19560,'Base -Receita-Despesa'!$B:$AS,1,FALSE)</f>
        <v>Pessoal</v>
      </c>
    </row>
    <row r="19561" spans="1:12" x14ac:dyDescent="0.3">
      <c r="A19561" s="82" t="str">
        <f t="shared" si="610"/>
        <v>2020</v>
      </c>
      <c r="B19561" s="260" t="s">
        <v>2228</v>
      </c>
      <c r="C19561" s="261" t="s">
        <v>138</v>
      </c>
      <c r="D19561" s="74" t="str">
        <f t="shared" si="611"/>
        <v>ago/2020</v>
      </c>
      <c r="E19561" s="329">
        <v>44048</v>
      </c>
      <c r="F19561" s="282" t="s">
        <v>139</v>
      </c>
      <c r="G19561" s="282" t="s">
        <v>2229</v>
      </c>
      <c r="H19561" s="265" t="s">
        <v>5797</v>
      </c>
      <c r="I19561" s="265" t="s">
        <v>141</v>
      </c>
      <c r="J19561" s="333">
        <v>-1708.64</v>
      </c>
      <c r="K19561" s="83" t="str">
        <f>IFERROR(IFERROR(VLOOKUP(I19561,'DE-PARA'!B:D,3,0),VLOOKUP(I19561,'DE-PARA'!C:D,2,0)),"NÃO ENCONTRADO")</f>
        <v>Pessoal</v>
      </c>
      <c r="L19561" s="50" t="str">
        <f>VLOOKUP(K19561,'Base -Receita-Despesa'!$B:$AS,1,FALSE)</f>
        <v>Pessoal</v>
      </c>
    </row>
    <row r="19562" spans="1:12" x14ac:dyDescent="0.3">
      <c r="A19562" s="82" t="str">
        <f t="shared" ref="A19562:A19625" si="612">IF(K19562="NÃO ENCONTRADO",0,RIGHT(D19562,4))</f>
        <v>2020</v>
      </c>
      <c r="B19562" s="260" t="s">
        <v>2228</v>
      </c>
      <c r="C19562" s="261" t="s">
        <v>138</v>
      </c>
      <c r="D19562" s="74" t="str">
        <f t="shared" si="611"/>
        <v>ago/2020</v>
      </c>
      <c r="E19562" s="329">
        <v>44048</v>
      </c>
      <c r="F19562" s="282" t="s">
        <v>139</v>
      </c>
      <c r="G19562" s="282" t="s">
        <v>2229</v>
      </c>
      <c r="H19562" s="265" t="s">
        <v>5651</v>
      </c>
      <c r="I19562" s="265" t="s">
        <v>141</v>
      </c>
      <c r="J19562" s="333">
        <v>-1056.03</v>
      </c>
      <c r="K19562" s="83" t="str">
        <f>IFERROR(IFERROR(VLOOKUP(I19562,'DE-PARA'!B:D,3,0),VLOOKUP(I19562,'DE-PARA'!C:D,2,0)),"NÃO ENCONTRADO")</f>
        <v>Pessoal</v>
      </c>
      <c r="L19562" s="50" t="str">
        <f>VLOOKUP(K19562,'Base -Receita-Despesa'!$B:$AS,1,FALSE)</f>
        <v>Pessoal</v>
      </c>
    </row>
    <row r="19563" spans="1:12" x14ac:dyDescent="0.3">
      <c r="A19563" s="82" t="str">
        <f t="shared" si="612"/>
        <v>2020</v>
      </c>
      <c r="B19563" s="260" t="s">
        <v>2228</v>
      </c>
      <c r="C19563" s="261" t="s">
        <v>138</v>
      </c>
      <c r="D19563" s="74" t="str">
        <f t="shared" si="611"/>
        <v>ago/2020</v>
      </c>
      <c r="E19563" s="329">
        <v>44048</v>
      </c>
      <c r="F19563" s="282" t="s">
        <v>139</v>
      </c>
      <c r="G19563" s="282" t="s">
        <v>2229</v>
      </c>
      <c r="H19563" s="265" t="s">
        <v>5271</v>
      </c>
      <c r="I19563" s="265" t="s">
        <v>141</v>
      </c>
      <c r="J19563" s="333">
        <v>-2081.54</v>
      </c>
      <c r="K19563" s="83" t="str">
        <f>IFERROR(IFERROR(VLOOKUP(I19563,'DE-PARA'!B:D,3,0),VLOOKUP(I19563,'DE-PARA'!C:D,2,0)),"NÃO ENCONTRADO")</f>
        <v>Pessoal</v>
      </c>
      <c r="L19563" s="50" t="str">
        <f>VLOOKUP(K19563,'Base -Receita-Despesa'!$B:$AS,1,FALSE)</f>
        <v>Pessoal</v>
      </c>
    </row>
    <row r="19564" spans="1:12" x14ac:dyDescent="0.3">
      <c r="A19564" s="82" t="str">
        <f t="shared" si="612"/>
        <v>2020</v>
      </c>
      <c r="B19564" s="260" t="s">
        <v>2228</v>
      </c>
      <c r="C19564" s="261" t="s">
        <v>138</v>
      </c>
      <c r="D19564" s="74" t="str">
        <f t="shared" si="611"/>
        <v>ago/2020</v>
      </c>
      <c r="E19564" s="329">
        <v>44048</v>
      </c>
      <c r="F19564" s="282" t="s">
        <v>139</v>
      </c>
      <c r="G19564" s="282" t="s">
        <v>2229</v>
      </c>
      <c r="H19564" s="265" t="s">
        <v>5390</v>
      </c>
      <c r="I19564" s="265" t="s">
        <v>141</v>
      </c>
      <c r="J19564" s="333">
        <v>-2531.46</v>
      </c>
      <c r="K19564" s="83" t="str">
        <f>IFERROR(IFERROR(VLOOKUP(I19564,'DE-PARA'!B:D,3,0),VLOOKUP(I19564,'DE-PARA'!C:D,2,0)),"NÃO ENCONTRADO")</f>
        <v>Pessoal</v>
      </c>
      <c r="L19564" s="50" t="str">
        <f>VLOOKUP(K19564,'Base -Receita-Despesa'!$B:$AS,1,FALSE)</f>
        <v>Pessoal</v>
      </c>
    </row>
    <row r="19565" spans="1:12" x14ac:dyDescent="0.3">
      <c r="A19565" s="82" t="str">
        <f t="shared" si="612"/>
        <v>2020</v>
      </c>
      <c r="B19565" s="260" t="s">
        <v>2228</v>
      </c>
      <c r="C19565" s="261" t="s">
        <v>138</v>
      </c>
      <c r="D19565" s="74" t="str">
        <f t="shared" si="611"/>
        <v>ago/2020</v>
      </c>
      <c r="E19565" s="329">
        <v>44048</v>
      </c>
      <c r="F19565" s="282" t="s">
        <v>139</v>
      </c>
      <c r="G19565" s="282" t="s">
        <v>2229</v>
      </c>
      <c r="H19565" s="265" t="s">
        <v>5212</v>
      </c>
      <c r="I19565" s="265" t="s">
        <v>141</v>
      </c>
      <c r="J19565" s="333">
        <v>-3312.35</v>
      </c>
      <c r="K19565" s="83" t="str">
        <f>IFERROR(IFERROR(VLOOKUP(I19565,'DE-PARA'!B:D,3,0),VLOOKUP(I19565,'DE-PARA'!C:D,2,0)),"NÃO ENCONTRADO")</f>
        <v>Pessoal</v>
      </c>
      <c r="L19565" s="50" t="str">
        <f>VLOOKUP(K19565,'Base -Receita-Despesa'!$B:$AS,1,FALSE)</f>
        <v>Pessoal</v>
      </c>
    </row>
    <row r="19566" spans="1:12" x14ac:dyDescent="0.3">
      <c r="A19566" s="82" t="str">
        <f t="shared" si="612"/>
        <v>2020</v>
      </c>
      <c r="B19566" s="260" t="s">
        <v>2228</v>
      </c>
      <c r="C19566" s="261" t="s">
        <v>138</v>
      </c>
      <c r="D19566" s="74" t="str">
        <f t="shared" si="611"/>
        <v>ago/2020</v>
      </c>
      <c r="E19566" s="329">
        <v>44048</v>
      </c>
      <c r="F19566" s="282" t="s">
        <v>1261</v>
      </c>
      <c r="G19566" s="282" t="s">
        <v>2229</v>
      </c>
      <c r="H19566" s="265" t="s">
        <v>879</v>
      </c>
      <c r="I19566" s="265" t="s">
        <v>135</v>
      </c>
      <c r="J19566" s="334">
        <v>-10</v>
      </c>
      <c r="K19566" s="83" t="str">
        <f>IFERROR(IFERROR(VLOOKUP(I19566,'DE-PARA'!B:D,3,0),VLOOKUP(I19566,'DE-PARA'!C:D,2,0)),"NÃO ENCONTRADO")</f>
        <v>Outras Saídas</v>
      </c>
      <c r="L19566" s="50" t="str">
        <f>VLOOKUP(K19566,'Base -Receita-Despesa'!$B:$AS,1,FALSE)</f>
        <v>Outras Saídas</v>
      </c>
    </row>
    <row r="19567" spans="1:12" x14ac:dyDescent="0.3">
      <c r="A19567" s="82" t="str">
        <f t="shared" si="612"/>
        <v>2020</v>
      </c>
      <c r="B19567" s="260" t="s">
        <v>2228</v>
      </c>
      <c r="C19567" s="261" t="s">
        <v>138</v>
      </c>
      <c r="D19567" s="74" t="str">
        <f t="shared" si="611"/>
        <v>ago/2020</v>
      </c>
      <c r="E19567" s="329">
        <v>44048</v>
      </c>
      <c r="F19567" s="282" t="s">
        <v>1261</v>
      </c>
      <c r="G19567" s="282" t="s">
        <v>2229</v>
      </c>
      <c r="H19567" s="265" t="s">
        <v>879</v>
      </c>
      <c r="I19567" s="265" t="s">
        <v>135</v>
      </c>
      <c r="J19567" s="334">
        <v>-10</v>
      </c>
      <c r="K19567" s="83" t="str">
        <f>IFERROR(IFERROR(VLOOKUP(I19567,'DE-PARA'!B:D,3,0),VLOOKUP(I19567,'DE-PARA'!C:D,2,0)),"NÃO ENCONTRADO")</f>
        <v>Outras Saídas</v>
      </c>
      <c r="L19567" s="50" t="str">
        <f>VLOOKUP(K19567,'Base -Receita-Despesa'!$B:$AS,1,FALSE)</f>
        <v>Outras Saídas</v>
      </c>
    </row>
    <row r="19568" spans="1:12" x14ac:dyDescent="0.3">
      <c r="A19568" s="82" t="str">
        <f t="shared" si="612"/>
        <v>2020</v>
      </c>
      <c r="B19568" s="260" t="s">
        <v>2228</v>
      </c>
      <c r="C19568" s="261" t="s">
        <v>138</v>
      </c>
      <c r="D19568" s="74" t="str">
        <f t="shared" si="611"/>
        <v>ago/2020</v>
      </c>
      <c r="E19568" s="329">
        <v>44048</v>
      </c>
      <c r="F19568" s="282" t="s">
        <v>1261</v>
      </c>
      <c r="G19568" s="282" t="s">
        <v>2229</v>
      </c>
      <c r="H19568" s="265" t="s">
        <v>879</v>
      </c>
      <c r="I19568" s="265" t="s">
        <v>135</v>
      </c>
      <c r="J19568" s="334">
        <v>-10</v>
      </c>
      <c r="K19568" s="83" t="str">
        <f>IFERROR(IFERROR(VLOOKUP(I19568,'DE-PARA'!B:D,3,0),VLOOKUP(I19568,'DE-PARA'!C:D,2,0)),"NÃO ENCONTRADO")</f>
        <v>Outras Saídas</v>
      </c>
      <c r="L19568" s="50" t="str">
        <f>VLOOKUP(K19568,'Base -Receita-Despesa'!$B:$AS,1,FALSE)</f>
        <v>Outras Saídas</v>
      </c>
    </row>
    <row r="19569" spans="1:12" x14ac:dyDescent="0.3">
      <c r="A19569" s="82" t="str">
        <f t="shared" si="612"/>
        <v>2020</v>
      </c>
      <c r="B19569" s="260" t="s">
        <v>2228</v>
      </c>
      <c r="C19569" s="261" t="s">
        <v>138</v>
      </c>
      <c r="D19569" s="74" t="str">
        <f t="shared" si="611"/>
        <v>ago/2020</v>
      </c>
      <c r="E19569" s="329">
        <v>44048</v>
      </c>
      <c r="F19569" s="282" t="s">
        <v>1261</v>
      </c>
      <c r="G19569" s="282" t="s">
        <v>2229</v>
      </c>
      <c r="H19569" s="265" t="s">
        <v>879</v>
      </c>
      <c r="I19569" s="265" t="s">
        <v>135</v>
      </c>
      <c r="J19569" s="334">
        <v>-10</v>
      </c>
      <c r="K19569" s="83" t="str">
        <f>IFERROR(IFERROR(VLOOKUP(I19569,'DE-PARA'!B:D,3,0),VLOOKUP(I19569,'DE-PARA'!C:D,2,0)),"NÃO ENCONTRADO")</f>
        <v>Outras Saídas</v>
      </c>
      <c r="L19569" s="50" t="str">
        <f>VLOOKUP(K19569,'Base -Receita-Despesa'!$B:$AS,1,FALSE)</f>
        <v>Outras Saídas</v>
      </c>
    </row>
    <row r="19570" spans="1:12" x14ac:dyDescent="0.3">
      <c r="A19570" s="82" t="str">
        <f t="shared" si="612"/>
        <v>2020</v>
      </c>
      <c r="B19570" s="260" t="s">
        <v>2228</v>
      </c>
      <c r="C19570" s="261" t="s">
        <v>138</v>
      </c>
      <c r="D19570" s="74" t="str">
        <f t="shared" si="611"/>
        <v>ago/2020</v>
      </c>
      <c r="E19570" s="329">
        <v>44048</v>
      </c>
      <c r="F19570" s="282" t="s">
        <v>139</v>
      </c>
      <c r="G19570" s="282" t="s">
        <v>2229</v>
      </c>
      <c r="H19570" s="265" t="s">
        <v>5798</v>
      </c>
      <c r="I19570" s="265" t="s">
        <v>141</v>
      </c>
      <c r="J19570" s="333">
        <v>-269122.12</v>
      </c>
      <c r="K19570" s="83" t="str">
        <f>IFERROR(IFERROR(VLOOKUP(I19570,'DE-PARA'!B:D,3,0),VLOOKUP(I19570,'DE-PARA'!C:D,2,0)),"NÃO ENCONTRADO")</f>
        <v>Pessoal</v>
      </c>
      <c r="L19570" s="50" t="str">
        <f>VLOOKUP(K19570,'Base -Receita-Despesa'!$B:$AS,1,FALSE)</f>
        <v>Pessoal</v>
      </c>
    </row>
    <row r="19571" spans="1:12" x14ac:dyDescent="0.3">
      <c r="A19571" s="82" t="str">
        <f t="shared" si="612"/>
        <v>2020</v>
      </c>
      <c r="B19571" s="260" t="s">
        <v>2228</v>
      </c>
      <c r="C19571" s="261" t="s">
        <v>138</v>
      </c>
      <c r="D19571" s="74" t="str">
        <f t="shared" si="611"/>
        <v>ago/2020</v>
      </c>
      <c r="E19571" s="329">
        <v>44048</v>
      </c>
      <c r="F19571" s="282" t="s">
        <v>1070</v>
      </c>
      <c r="G19571" s="282" t="s">
        <v>2229</v>
      </c>
      <c r="H19571" s="265" t="s">
        <v>1071</v>
      </c>
      <c r="I19571" s="265" t="s">
        <v>2237</v>
      </c>
      <c r="J19571" s="333">
        <v>307661.56</v>
      </c>
      <c r="K19571" s="83" t="str">
        <f>IFERROR(IFERROR(VLOOKUP(I19571,'DE-PARA'!B:D,3,0),VLOOKUP(I19571,'DE-PARA'!C:D,2,0)),"NÃO ENCONTRADO")</f>
        <v>Entrada Conta Aplicação (+)</v>
      </c>
      <c r="L19571" s="50" t="str">
        <f>VLOOKUP(K19571,'Base -Receita-Despesa'!$B:$AS,1,FALSE)</f>
        <v>ENTRADA CONTA APLICAÇÃO (+)</v>
      </c>
    </row>
    <row r="19572" spans="1:12" x14ac:dyDescent="0.3">
      <c r="A19572" s="82" t="str">
        <f t="shared" si="612"/>
        <v>2020</v>
      </c>
      <c r="B19572" s="260" t="s">
        <v>2228</v>
      </c>
      <c r="C19572" s="261" t="s">
        <v>138</v>
      </c>
      <c r="D19572" s="74" t="str">
        <f t="shared" si="611"/>
        <v>ago/2020</v>
      </c>
      <c r="E19572" s="329">
        <v>44049</v>
      </c>
      <c r="F19572" s="282" t="s">
        <v>4377</v>
      </c>
      <c r="G19572" s="282" t="s">
        <v>2229</v>
      </c>
      <c r="H19572" s="265" t="s">
        <v>5799</v>
      </c>
      <c r="I19572" s="265" t="s">
        <v>128</v>
      </c>
      <c r="J19572" s="333">
        <v>-38166.81</v>
      </c>
      <c r="K19572" s="83" t="str">
        <f>IFERROR(IFERROR(VLOOKUP(I19572,'DE-PARA'!B:D,3,0),VLOOKUP(I19572,'DE-PARA'!C:D,2,0)),"NÃO ENCONTRADO")</f>
        <v>Encargos sobre Folha de Pagamento</v>
      </c>
      <c r="L19572" s="50" t="str">
        <f>VLOOKUP(K19572,'Base -Receita-Despesa'!$B:$AS,1,FALSE)</f>
        <v>Encargos sobre Folha de Pagamento</v>
      </c>
    </row>
    <row r="19573" spans="1:12" x14ac:dyDescent="0.3">
      <c r="A19573" s="82" t="str">
        <f t="shared" si="612"/>
        <v>2020</v>
      </c>
      <c r="B19573" s="260" t="s">
        <v>2228</v>
      </c>
      <c r="C19573" s="261" t="s">
        <v>138</v>
      </c>
      <c r="D19573" s="74" t="str">
        <f t="shared" si="611"/>
        <v>ago/2020</v>
      </c>
      <c r="E19573" s="329">
        <v>44049</v>
      </c>
      <c r="F19573" s="282">
        <v>4380</v>
      </c>
      <c r="G19573" s="282" t="s">
        <v>2229</v>
      </c>
      <c r="H19573" s="265" t="s">
        <v>2231</v>
      </c>
      <c r="I19573" s="265" t="s">
        <v>2185</v>
      </c>
      <c r="J19573" s="333">
        <v>-3902.56</v>
      </c>
      <c r="K19573" s="83" t="str">
        <f>IFERROR(IFERROR(VLOOKUP(I19573,'DE-PARA'!B:D,3,0),VLOOKUP(I19573,'DE-PARA'!C:D,2,0)),"NÃO ENCONTRADO")</f>
        <v>Materiais</v>
      </c>
      <c r="L19573" s="50" t="str">
        <f>VLOOKUP(K19573,'Base -Receita-Despesa'!$B:$AS,1,FALSE)</f>
        <v>Materiais</v>
      </c>
    </row>
    <row r="19574" spans="1:12" x14ac:dyDescent="0.3">
      <c r="A19574" s="82" t="str">
        <f t="shared" si="612"/>
        <v>2020</v>
      </c>
      <c r="B19574" s="260" t="s">
        <v>2228</v>
      </c>
      <c r="C19574" s="261" t="s">
        <v>138</v>
      </c>
      <c r="D19574" s="74" t="str">
        <f t="shared" si="611"/>
        <v>ago/2020</v>
      </c>
      <c r="E19574" s="329">
        <v>44049</v>
      </c>
      <c r="F19574" s="282" t="s">
        <v>139</v>
      </c>
      <c r="G19574" s="282" t="s">
        <v>2229</v>
      </c>
      <c r="H19574" s="265" t="s">
        <v>5129</v>
      </c>
      <c r="I19574" s="265" t="s">
        <v>141</v>
      </c>
      <c r="J19574" s="333">
        <v>-2120.7800000000002</v>
      </c>
      <c r="K19574" s="83" t="str">
        <f>IFERROR(IFERROR(VLOOKUP(I19574,'DE-PARA'!B:D,3,0),VLOOKUP(I19574,'DE-PARA'!C:D,2,0)),"NÃO ENCONTRADO")</f>
        <v>Pessoal</v>
      </c>
      <c r="L19574" s="50" t="str">
        <f>VLOOKUP(K19574,'Base -Receita-Despesa'!$B:$AS,1,FALSE)</f>
        <v>Pessoal</v>
      </c>
    </row>
    <row r="19575" spans="1:12" x14ac:dyDescent="0.3">
      <c r="A19575" s="82" t="str">
        <f t="shared" si="612"/>
        <v>2020</v>
      </c>
      <c r="B19575" s="260" t="s">
        <v>2228</v>
      </c>
      <c r="C19575" s="261" t="s">
        <v>138</v>
      </c>
      <c r="D19575" s="74" t="str">
        <f t="shared" si="611"/>
        <v>ago/2020</v>
      </c>
      <c r="E19575" s="329">
        <v>44049</v>
      </c>
      <c r="F19575" s="282" t="s">
        <v>139</v>
      </c>
      <c r="G19575" s="282" t="s">
        <v>2229</v>
      </c>
      <c r="H19575" s="265" t="s">
        <v>5800</v>
      </c>
      <c r="I19575" s="265" t="s">
        <v>141</v>
      </c>
      <c r="J19575" s="334">
        <v>-776.82</v>
      </c>
      <c r="K19575" s="83" t="str">
        <f>IFERROR(IFERROR(VLOOKUP(I19575,'DE-PARA'!B:D,3,0),VLOOKUP(I19575,'DE-PARA'!C:D,2,0)),"NÃO ENCONTRADO")</f>
        <v>Pessoal</v>
      </c>
      <c r="L19575" s="50" t="str">
        <f>VLOOKUP(K19575,'Base -Receita-Despesa'!$B:$AS,1,FALSE)</f>
        <v>Pessoal</v>
      </c>
    </row>
    <row r="19576" spans="1:12" x14ac:dyDescent="0.3">
      <c r="A19576" s="82" t="str">
        <f t="shared" si="612"/>
        <v>2020</v>
      </c>
      <c r="B19576" s="260" t="s">
        <v>2228</v>
      </c>
      <c r="C19576" s="261" t="s">
        <v>138</v>
      </c>
      <c r="D19576" s="74" t="str">
        <f t="shared" si="611"/>
        <v>ago/2020</v>
      </c>
      <c r="E19576" s="329">
        <v>44049</v>
      </c>
      <c r="F19576" s="282" t="s">
        <v>1070</v>
      </c>
      <c r="G19576" s="282" t="s">
        <v>2229</v>
      </c>
      <c r="H19576" s="265" t="s">
        <v>1071</v>
      </c>
      <c r="I19576" s="265" t="s">
        <v>2237</v>
      </c>
      <c r="J19576" s="333">
        <v>44966.97</v>
      </c>
      <c r="K19576" s="83" t="str">
        <f>IFERROR(IFERROR(VLOOKUP(I19576,'DE-PARA'!B:D,3,0),VLOOKUP(I19576,'DE-PARA'!C:D,2,0)),"NÃO ENCONTRADO")</f>
        <v>Entrada Conta Aplicação (+)</v>
      </c>
      <c r="L19576" s="50" t="str">
        <f>VLOOKUP(K19576,'Base -Receita-Despesa'!$B:$AS,1,FALSE)</f>
        <v>ENTRADA CONTA APLICAÇÃO (+)</v>
      </c>
    </row>
    <row r="19577" spans="1:12" x14ac:dyDescent="0.3">
      <c r="A19577" s="82" t="str">
        <f t="shared" si="612"/>
        <v>2020</v>
      </c>
      <c r="B19577" s="260" t="s">
        <v>2228</v>
      </c>
      <c r="C19577" s="261" t="s">
        <v>138</v>
      </c>
      <c r="D19577" s="74" t="str">
        <f t="shared" si="611"/>
        <v>ago/2020</v>
      </c>
      <c r="E19577" s="329">
        <v>44050</v>
      </c>
      <c r="F19577" s="282">
        <v>42961</v>
      </c>
      <c r="G19577" s="282" t="s">
        <v>2229</v>
      </c>
      <c r="H19577" s="265" t="s">
        <v>5801</v>
      </c>
      <c r="I19577" s="265" t="s">
        <v>2181</v>
      </c>
      <c r="J19577" s="333">
        <v>-1833.4</v>
      </c>
      <c r="K19577" s="83" t="str">
        <f>IFERROR(IFERROR(VLOOKUP(I19577,'DE-PARA'!B:D,3,0),VLOOKUP(I19577,'DE-PARA'!C:D,2,0)),"NÃO ENCONTRADO")</f>
        <v>Materiais</v>
      </c>
      <c r="L19577" s="50" t="str">
        <f>VLOOKUP(K19577,'Base -Receita-Despesa'!$B:$AS,1,FALSE)</f>
        <v>Materiais</v>
      </c>
    </row>
    <row r="19578" spans="1:12" x14ac:dyDescent="0.3">
      <c r="A19578" s="82" t="str">
        <f t="shared" si="612"/>
        <v>2020</v>
      </c>
      <c r="B19578" s="260" t="s">
        <v>2228</v>
      </c>
      <c r="C19578" s="261" t="s">
        <v>138</v>
      </c>
      <c r="D19578" s="74" t="str">
        <f t="shared" si="611"/>
        <v>ago/2020</v>
      </c>
      <c r="E19578" s="329">
        <v>44050</v>
      </c>
      <c r="F19578" s="282">
        <v>7918</v>
      </c>
      <c r="G19578" s="282" t="s">
        <v>2229</v>
      </c>
      <c r="H19578" s="265" t="s">
        <v>5489</v>
      </c>
      <c r="I19578" s="265" t="s">
        <v>2194</v>
      </c>
      <c r="J19578" s="333">
        <v>-16120</v>
      </c>
      <c r="K19578" s="83" t="str">
        <f>IFERROR(IFERROR(VLOOKUP(I19578,'DE-PARA'!B:D,3,0),VLOOKUP(I19578,'DE-PARA'!C:D,2,0)),"NÃO ENCONTRADO")</f>
        <v>Materiais</v>
      </c>
      <c r="L19578" s="50" t="str">
        <f>VLOOKUP(K19578,'Base -Receita-Despesa'!$B:$AS,1,FALSE)</f>
        <v>Materiais</v>
      </c>
    </row>
    <row r="19579" spans="1:12" x14ac:dyDescent="0.3">
      <c r="A19579" s="82" t="str">
        <f t="shared" si="612"/>
        <v>2020</v>
      </c>
      <c r="B19579" s="260" t="s">
        <v>2228</v>
      </c>
      <c r="C19579" s="261" t="s">
        <v>138</v>
      </c>
      <c r="D19579" s="74" t="str">
        <f t="shared" si="611"/>
        <v>ago/2020</v>
      </c>
      <c r="E19579" s="329">
        <v>44050</v>
      </c>
      <c r="F19579" s="282">
        <v>5123</v>
      </c>
      <c r="G19579" s="282" t="s">
        <v>2229</v>
      </c>
      <c r="H19579" s="265" t="s">
        <v>4441</v>
      </c>
      <c r="I19579" s="265" t="s">
        <v>2182</v>
      </c>
      <c r="J19579" s="334">
        <v>-916</v>
      </c>
      <c r="K19579" s="83" t="str">
        <f>IFERROR(IFERROR(VLOOKUP(I19579,'DE-PARA'!B:D,3,0),VLOOKUP(I19579,'DE-PARA'!C:D,2,0)),"NÃO ENCONTRADO")</f>
        <v>Materiais</v>
      </c>
      <c r="L19579" s="50" t="str">
        <f>VLOOKUP(K19579,'Base -Receita-Despesa'!$B:$AS,1,FALSE)</f>
        <v>Materiais</v>
      </c>
    </row>
    <row r="19580" spans="1:12" x14ac:dyDescent="0.3">
      <c r="A19580" s="82" t="str">
        <f t="shared" si="612"/>
        <v>2020</v>
      </c>
      <c r="B19580" s="260" t="s">
        <v>2228</v>
      </c>
      <c r="C19580" s="261" t="s">
        <v>138</v>
      </c>
      <c r="D19580" s="74" t="str">
        <f t="shared" si="611"/>
        <v>ago/2020</v>
      </c>
      <c r="E19580" s="329">
        <v>44050</v>
      </c>
      <c r="F19580" s="282">
        <v>4369</v>
      </c>
      <c r="G19580" s="282" t="s">
        <v>2229</v>
      </c>
      <c r="H19580" s="265" t="s">
        <v>2231</v>
      </c>
      <c r="I19580" s="265" t="s">
        <v>2185</v>
      </c>
      <c r="J19580" s="333">
        <v>-1353.78</v>
      </c>
      <c r="K19580" s="83" t="str">
        <f>IFERROR(IFERROR(VLOOKUP(I19580,'DE-PARA'!B:D,3,0),VLOOKUP(I19580,'DE-PARA'!C:D,2,0)),"NÃO ENCONTRADO")</f>
        <v>Materiais</v>
      </c>
      <c r="L19580" s="50" t="str">
        <f>VLOOKUP(K19580,'Base -Receita-Despesa'!$B:$AS,1,FALSE)</f>
        <v>Materiais</v>
      </c>
    </row>
    <row r="19581" spans="1:12" x14ac:dyDescent="0.3">
      <c r="A19581" s="82" t="str">
        <f t="shared" si="612"/>
        <v>2020</v>
      </c>
      <c r="B19581" s="260" t="s">
        <v>2228</v>
      </c>
      <c r="C19581" s="261" t="s">
        <v>138</v>
      </c>
      <c r="D19581" s="74" t="str">
        <f t="shared" si="611"/>
        <v>ago/2020</v>
      </c>
      <c r="E19581" s="329">
        <v>44050</v>
      </c>
      <c r="F19581" s="282" t="s">
        <v>1977</v>
      </c>
      <c r="G19581" s="282" t="s">
        <v>2229</v>
      </c>
      <c r="H19581" s="265" t="s">
        <v>5802</v>
      </c>
      <c r="I19581" s="319" t="s">
        <v>1979</v>
      </c>
      <c r="J19581" s="333">
        <v>-16742.34</v>
      </c>
      <c r="K19581" s="83" t="str">
        <f>IFERROR(IFERROR(VLOOKUP(I19581,'DE-PARA'!B:D,3,0),VLOOKUP(I19581,'DE-PARA'!C:D,2,0)),"NÃO ENCONTRADO")</f>
        <v>Pessoal</v>
      </c>
      <c r="L19581" s="50" t="str">
        <f>VLOOKUP(K19581,'Base -Receita-Despesa'!$B:$AS,1,FALSE)</f>
        <v>Pessoal</v>
      </c>
    </row>
    <row r="19582" spans="1:12" x14ac:dyDescent="0.3">
      <c r="A19582" s="82" t="str">
        <f t="shared" si="612"/>
        <v>2020</v>
      </c>
      <c r="B19582" s="260" t="s">
        <v>2228</v>
      </c>
      <c r="C19582" s="261" t="s">
        <v>138</v>
      </c>
      <c r="D19582" s="74" t="str">
        <f t="shared" si="611"/>
        <v>ago/2020</v>
      </c>
      <c r="E19582" s="329">
        <v>44050</v>
      </c>
      <c r="F19582" s="282" t="s">
        <v>1261</v>
      </c>
      <c r="G19582" s="282" t="s">
        <v>2229</v>
      </c>
      <c r="H19582" s="265" t="s">
        <v>5803</v>
      </c>
      <c r="I19582" s="265" t="s">
        <v>135</v>
      </c>
      <c r="J19582" s="334">
        <v>-210.33</v>
      </c>
      <c r="K19582" s="83" t="str">
        <f>IFERROR(IFERROR(VLOOKUP(I19582,'DE-PARA'!B:D,3,0),VLOOKUP(I19582,'DE-PARA'!C:D,2,0)),"NÃO ENCONTRADO")</f>
        <v>Outras Saídas</v>
      </c>
      <c r="L19582" s="50" t="str">
        <f>VLOOKUP(K19582,'Base -Receita-Despesa'!$B:$AS,1,FALSE)</f>
        <v>Outras Saídas</v>
      </c>
    </row>
    <row r="19583" spans="1:12" x14ac:dyDescent="0.3">
      <c r="A19583" s="82" t="str">
        <f t="shared" si="612"/>
        <v>2020</v>
      </c>
      <c r="B19583" s="260" t="s">
        <v>2228</v>
      </c>
      <c r="C19583" s="261" t="s">
        <v>138</v>
      </c>
      <c r="D19583" s="74" t="str">
        <f t="shared" si="611"/>
        <v>ago/2020</v>
      </c>
      <c r="E19583" s="329">
        <v>44050</v>
      </c>
      <c r="F19583" s="282" t="s">
        <v>1070</v>
      </c>
      <c r="G19583" s="282" t="s">
        <v>2229</v>
      </c>
      <c r="H19583" s="265" t="s">
        <v>1071</v>
      </c>
      <c r="I19583" s="271" t="s">
        <v>2237</v>
      </c>
      <c r="J19583" s="333">
        <v>37205.85</v>
      </c>
      <c r="K19583" s="83" t="str">
        <f>IFERROR(IFERROR(VLOOKUP(I19583,'DE-PARA'!B:D,3,0),VLOOKUP(I19583,'DE-PARA'!C:D,2,0)),"NÃO ENCONTRADO")</f>
        <v>Entrada Conta Aplicação (+)</v>
      </c>
      <c r="L19583" s="50" t="str">
        <f>VLOOKUP(K19583,'Base -Receita-Despesa'!$B:$AS,1,FALSE)</f>
        <v>ENTRADA CONTA APLICAÇÃO (+)</v>
      </c>
    </row>
    <row r="19584" spans="1:12" x14ac:dyDescent="0.3">
      <c r="A19584" s="82" t="str">
        <f t="shared" si="612"/>
        <v>2020</v>
      </c>
      <c r="B19584" s="260" t="s">
        <v>2228</v>
      </c>
      <c r="C19584" s="261" t="s">
        <v>138</v>
      </c>
      <c r="D19584" s="74" t="str">
        <f t="shared" si="611"/>
        <v>ago/2020</v>
      </c>
      <c r="E19584" s="329">
        <v>44050</v>
      </c>
      <c r="F19584" s="282" t="s">
        <v>1261</v>
      </c>
      <c r="G19584" s="282" t="s">
        <v>2229</v>
      </c>
      <c r="H19584" s="265" t="s">
        <v>879</v>
      </c>
      <c r="I19584" s="265" t="s">
        <v>135</v>
      </c>
      <c r="J19584" s="335">
        <v>-10</v>
      </c>
      <c r="K19584" s="83" t="str">
        <f>IFERROR(IFERROR(VLOOKUP(I19584,'DE-PARA'!B:D,3,0),VLOOKUP(I19584,'DE-PARA'!C:D,2,0)),"NÃO ENCONTRADO")</f>
        <v>Outras Saídas</v>
      </c>
      <c r="L19584" s="50" t="str">
        <f>VLOOKUP(K19584,'Base -Receita-Despesa'!$B:$AS,1,FALSE)</f>
        <v>Outras Saídas</v>
      </c>
    </row>
    <row r="19585" spans="1:12" x14ac:dyDescent="0.3">
      <c r="A19585" s="82" t="str">
        <f t="shared" si="612"/>
        <v>2020</v>
      </c>
      <c r="B19585" s="260" t="s">
        <v>2228</v>
      </c>
      <c r="C19585" s="261" t="s">
        <v>138</v>
      </c>
      <c r="D19585" s="74" t="str">
        <f t="shared" si="611"/>
        <v>ago/2020</v>
      </c>
      <c r="E19585" s="329">
        <v>44050</v>
      </c>
      <c r="F19585" s="282" t="s">
        <v>1261</v>
      </c>
      <c r="G19585" s="282" t="s">
        <v>2229</v>
      </c>
      <c r="H19585" s="265" t="s">
        <v>879</v>
      </c>
      <c r="I19585" s="265" t="s">
        <v>135</v>
      </c>
      <c r="J19585" s="334">
        <v>-10</v>
      </c>
      <c r="K19585" s="83" t="str">
        <f>IFERROR(IFERROR(VLOOKUP(I19585,'DE-PARA'!B:D,3,0),VLOOKUP(I19585,'DE-PARA'!C:D,2,0)),"NÃO ENCONTRADO")</f>
        <v>Outras Saídas</v>
      </c>
      <c r="L19585" s="50" t="str">
        <f>VLOOKUP(K19585,'Base -Receita-Despesa'!$B:$AS,1,FALSE)</f>
        <v>Outras Saídas</v>
      </c>
    </row>
    <row r="19586" spans="1:12" x14ac:dyDescent="0.3">
      <c r="A19586" s="82" t="str">
        <f t="shared" si="612"/>
        <v>2020</v>
      </c>
      <c r="B19586" s="260" t="s">
        <v>2228</v>
      </c>
      <c r="C19586" s="261" t="s">
        <v>138</v>
      </c>
      <c r="D19586" s="74" t="str">
        <f t="shared" si="611"/>
        <v>ago/2020</v>
      </c>
      <c r="E19586" s="329">
        <v>44050</v>
      </c>
      <c r="F19586" s="282" t="s">
        <v>1261</v>
      </c>
      <c r="G19586" s="282" t="s">
        <v>2229</v>
      </c>
      <c r="H19586" s="265" t="s">
        <v>879</v>
      </c>
      <c r="I19586" s="265" t="s">
        <v>135</v>
      </c>
      <c r="J19586" s="334">
        <v>-10</v>
      </c>
      <c r="K19586" s="83" t="str">
        <f>IFERROR(IFERROR(VLOOKUP(I19586,'DE-PARA'!B:D,3,0),VLOOKUP(I19586,'DE-PARA'!C:D,2,0)),"NÃO ENCONTRADO")</f>
        <v>Outras Saídas</v>
      </c>
      <c r="L19586" s="50" t="str">
        <f>VLOOKUP(K19586,'Base -Receita-Despesa'!$B:$AS,1,FALSE)</f>
        <v>Outras Saídas</v>
      </c>
    </row>
    <row r="19587" spans="1:12" x14ac:dyDescent="0.3">
      <c r="A19587" s="82" t="str">
        <f t="shared" si="612"/>
        <v>2020</v>
      </c>
      <c r="B19587" s="260" t="s">
        <v>2228</v>
      </c>
      <c r="C19587" s="261" t="s">
        <v>138</v>
      </c>
      <c r="D19587" s="74" t="str">
        <f t="shared" si="611"/>
        <v>ago/2020</v>
      </c>
      <c r="E19587" s="329">
        <v>44053</v>
      </c>
      <c r="F19587" s="282">
        <v>47833</v>
      </c>
      <c r="G19587" s="282" t="s">
        <v>2229</v>
      </c>
      <c r="H19587" s="265" t="s">
        <v>5054</v>
      </c>
      <c r="I19587" s="265" t="s">
        <v>540</v>
      </c>
      <c r="J19587" s="334">
        <v>-90</v>
      </c>
      <c r="K19587" s="83" t="str">
        <f>IFERROR(IFERROR(VLOOKUP(I19587,'DE-PARA'!B:D,3,0),VLOOKUP(I19587,'DE-PARA'!C:D,2,0)),"NÃO ENCONTRADO")</f>
        <v>Tributos, Taxas e Contribuições</v>
      </c>
      <c r="L19587" s="50" t="str">
        <f>VLOOKUP(K19587,'Base -Receita-Despesa'!$B:$AS,1,FALSE)</f>
        <v>Tributos, Taxas e Contribuições</v>
      </c>
    </row>
    <row r="19588" spans="1:12" x14ac:dyDescent="0.3">
      <c r="A19588" s="82" t="str">
        <f t="shared" si="612"/>
        <v>2020</v>
      </c>
      <c r="B19588" s="260" t="s">
        <v>2228</v>
      </c>
      <c r="C19588" s="261" t="s">
        <v>138</v>
      </c>
      <c r="D19588" s="74" t="str">
        <f t="shared" ref="D19588:D19651" si="613">TEXT(E19588,"mmm/aaaa")</f>
        <v>ago/2020</v>
      </c>
      <c r="E19588" s="329">
        <v>44053</v>
      </c>
      <c r="F19588" s="282">
        <v>26897</v>
      </c>
      <c r="G19588" s="282" t="s">
        <v>2324</v>
      </c>
      <c r="H19588" s="265" t="s">
        <v>5273</v>
      </c>
      <c r="I19588" s="265" t="s">
        <v>2181</v>
      </c>
      <c r="J19588" s="333">
        <v>-2439.29</v>
      </c>
      <c r="K19588" s="83" t="str">
        <f>IFERROR(IFERROR(VLOOKUP(I19588,'DE-PARA'!B:D,3,0),VLOOKUP(I19588,'DE-PARA'!C:D,2,0)),"NÃO ENCONTRADO")</f>
        <v>Materiais</v>
      </c>
      <c r="L19588" s="50" t="str">
        <f>VLOOKUP(K19588,'Base -Receita-Despesa'!$B:$AS,1,FALSE)</f>
        <v>Materiais</v>
      </c>
    </row>
    <row r="19589" spans="1:12" x14ac:dyDescent="0.3">
      <c r="A19589" s="82" t="str">
        <f t="shared" si="612"/>
        <v>2020</v>
      </c>
      <c r="B19589" s="260" t="s">
        <v>2228</v>
      </c>
      <c r="C19589" s="261" t="s">
        <v>138</v>
      </c>
      <c r="D19589" s="74" t="str">
        <f t="shared" si="613"/>
        <v>ago/2020</v>
      </c>
      <c r="E19589" s="329">
        <v>44053</v>
      </c>
      <c r="F19589" s="282">
        <v>2118972068</v>
      </c>
      <c r="G19589" s="282" t="s">
        <v>2229</v>
      </c>
      <c r="H19589" s="265" t="s">
        <v>4529</v>
      </c>
      <c r="I19589" s="265" t="s">
        <v>155</v>
      </c>
      <c r="J19589" s="333">
        <v>-3268.3</v>
      </c>
      <c r="K19589" s="83" t="str">
        <f>IFERROR(IFERROR(VLOOKUP(I19589,'DE-PARA'!B:D,3,0),VLOOKUP(I19589,'DE-PARA'!C:D,2,0)),"NÃO ENCONTRADO")</f>
        <v>Concessionárias (água, luz e telefone)</v>
      </c>
      <c r="L19589" s="50" t="str">
        <f>VLOOKUP(K19589,'Base -Receita-Despesa'!$B:$AS,1,FALSE)</f>
        <v>Concessionárias (água, luz e telefone)</v>
      </c>
    </row>
    <row r="19590" spans="1:12" x14ac:dyDescent="0.3">
      <c r="A19590" s="82" t="str">
        <f t="shared" si="612"/>
        <v>2020</v>
      </c>
      <c r="B19590" s="260" t="s">
        <v>2228</v>
      </c>
      <c r="C19590" s="261" t="s">
        <v>138</v>
      </c>
      <c r="D19590" s="74" t="str">
        <f t="shared" si="613"/>
        <v>ago/2020</v>
      </c>
      <c r="E19590" s="329">
        <v>44053</v>
      </c>
      <c r="F19590" s="282">
        <v>2294</v>
      </c>
      <c r="G19590" s="282" t="s">
        <v>2229</v>
      </c>
      <c r="H19590" s="265" t="s">
        <v>5133</v>
      </c>
      <c r="I19590" s="265" t="s">
        <v>145</v>
      </c>
      <c r="J19590" s="333">
        <v>-3500</v>
      </c>
      <c r="K19590" s="83" t="str">
        <f>IFERROR(IFERROR(VLOOKUP(I19590,'DE-PARA'!B:D,3,0),VLOOKUP(I19590,'DE-PARA'!C:D,2,0)),"NÃO ENCONTRADO")</f>
        <v>Serviços</v>
      </c>
      <c r="L19590" s="50" t="str">
        <f>VLOOKUP(K19590,'Base -Receita-Despesa'!$B:$AS,1,FALSE)</f>
        <v>Serviços</v>
      </c>
    </row>
    <row r="19591" spans="1:12" x14ac:dyDescent="0.3">
      <c r="A19591" s="82" t="str">
        <f t="shared" si="612"/>
        <v>2020</v>
      </c>
      <c r="B19591" s="260" t="s">
        <v>2228</v>
      </c>
      <c r="C19591" s="261" t="s">
        <v>138</v>
      </c>
      <c r="D19591" s="74" t="str">
        <f t="shared" si="613"/>
        <v>ago/2020</v>
      </c>
      <c r="E19591" s="329">
        <v>44053</v>
      </c>
      <c r="F19591" s="282" t="s">
        <v>437</v>
      </c>
      <c r="G19591" s="282" t="s">
        <v>2229</v>
      </c>
      <c r="H19591" s="265" t="s">
        <v>5804</v>
      </c>
      <c r="I19591" s="265" t="s">
        <v>439</v>
      </c>
      <c r="J19591" s="333">
        <v>-1045</v>
      </c>
      <c r="K19591" s="83" t="str">
        <f>IFERROR(IFERROR(VLOOKUP(I19591,'DE-PARA'!B:D,3,0),VLOOKUP(I19591,'DE-PARA'!C:D,2,0)),"NÃO ENCONTRADO")</f>
        <v>Aluguéis</v>
      </c>
      <c r="L19591" s="50" t="str">
        <f>VLOOKUP(K19591,'Base -Receita-Despesa'!$B:$AS,1,FALSE)</f>
        <v>Aluguéis</v>
      </c>
    </row>
    <row r="19592" spans="1:12" x14ac:dyDescent="0.3">
      <c r="A19592" s="82" t="str">
        <f t="shared" si="612"/>
        <v>2020</v>
      </c>
      <c r="B19592" s="260" t="s">
        <v>2228</v>
      </c>
      <c r="C19592" s="261" t="s">
        <v>138</v>
      </c>
      <c r="D19592" s="74" t="str">
        <f t="shared" si="613"/>
        <v>ago/2020</v>
      </c>
      <c r="E19592" s="329">
        <v>44053</v>
      </c>
      <c r="F19592" s="282" t="s">
        <v>254</v>
      </c>
      <c r="G19592" s="282" t="s">
        <v>2229</v>
      </c>
      <c r="H19592" s="265" t="s">
        <v>5805</v>
      </c>
      <c r="I19592" s="265" t="s">
        <v>130</v>
      </c>
      <c r="J19592" s="333">
        <v>-6081.02</v>
      </c>
      <c r="K19592" s="83" t="str">
        <f>IFERROR(IFERROR(VLOOKUP(I19592,'DE-PARA'!B:D,3,0),VLOOKUP(I19592,'DE-PARA'!C:D,2,0)),"NÃO ENCONTRADO")</f>
        <v>Rescisões Trabalhistas</v>
      </c>
      <c r="L19592" s="50" t="str">
        <f>VLOOKUP(K19592,'Base -Receita-Despesa'!$B:$AS,1,FALSE)</f>
        <v>Rescisões Trabalhistas</v>
      </c>
    </row>
    <row r="19593" spans="1:12" x14ac:dyDescent="0.3">
      <c r="A19593" s="82" t="str">
        <f t="shared" si="612"/>
        <v>2020</v>
      </c>
      <c r="B19593" s="260" t="s">
        <v>2228</v>
      </c>
      <c r="C19593" s="261" t="s">
        <v>138</v>
      </c>
      <c r="D19593" s="74" t="str">
        <f t="shared" si="613"/>
        <v>ago/2020</v>
      </c>
      <c r="E19593" s="329">
        <v>44053</v>
      </c>
      <c r="F19593" s="282" t="s">
        <v>1261</v>
      </c>
      <c r="G19593" s="282" t="s">
        <v>2229</v>
      </c>
      <c r="H19593" s="265" t="s">
        <v>879</v>
      </c>
      <c r="I19593" s="265" t="s">
        <v>135</v>
      </c>
      <c r="J19593" s="334">
        <v>-10</v>
      </c>
      <c r="K19593" s="83" t="str">
        <f>IFERROR(IFERROR(VLOOKUP(I19593,'DE-PARA'!B:D,3,0),VLOOKUP(I19593,'DE-PARA'!C:D,2,0)),"NÃO ENCONTRADO")</f>
        <v>Outras Saídas</v>
      </c>
      <c r="L19593" s="50" t="str">
        <f>VLOOKUP(K19593,'Base -Receita-Despesa'!$B:$AS,1,FALSE)</f>
        <v>Outras Saídas</v>
      </c>
    </row>
    <row r="19594" spans="1:12" x14ac:dyDescent="0.3">
      <c r="A19594" s="82" t="str">
        <f t="shared" si="612"/>
        <v>2020</v>
      </c>
      <c r="B19594" s="260" t="s">
        <v>2228</v>
      </c>
      <c r="C19594" s="261" t="s">
        <v>138</v>
      </c>
      <c r="D19594" s="74" t="str">
        <f t="shared" si="613"/>
        <v>ago/2020</v>
      </c>
      <c r="E19594" s="329">
        <v>44053</v>
      </c>
      <c r="F19594" s="282" t="s">
        <v>1261</v>
      </c>
      <c r="G19594" s="282" t="s">
        <v>2229</v>
      </c>
      <c r="H19594" s="265" t="s">
        <v>879</v>
      </c>
      <c r="I19594" s="265" t="s">
        <v>135</v>
      </c>
      <c r="J19594" s="334">
        <v>-10</v>
      </c>
      <c r="K19594" s="83" t="str">
        <f>IFERROR(IFERROR(VLOOKUP(I19594,'DE-PARA'!B:D,3,0),VLOOKUP(I19594,'DE-PARA'!C:D,2,0)),"NÃO ENCONTRADO")</f>
        <v>Outras Saídas</v>
      </c>
      <c r="L19594" s="50" t="str">
        <f>VLOOKUP(K19594,'Base -Receita-Despesa'!$B:$AS,1,FALSE)</f>
        <v>Outras Saídas</v>
      </c>
    </row>
    <row r="19595" spans="1:12" x14ac:dyDescent="0.3">
      <c r="A19595" s="82" t="str">
        <f t="shared" si="612"/>
        <v>2020</v>
      </c>
      <c r="B19595" s="260" t="s">
        <v>2228</v>
      </c>
      <c r="C19595" s="261" t="s">
        <v>138</v>
      </c>
      <c r="D19595" s="74" t="str">
        <f t="shared" si="613"/>
        <v>ago/2020</v>
      </c>
      <c r="E19595" s="329">
        <v>44053</v>
      </c>
      <c r="F19595" s="282" t="s">
        <v>1070</v>
      </c>
      <c r="G19595" s="282" t="s">
        <v>2229</v>
      </c>
      <c r="H19595" s="265" t="s">
        <v>1071</v>
      </c>
      <c r="I19595" s="265" t="s">
        <v>2237</v>
      </c>
      <c r="J19595" s="333">
        <v>16443.61</v>
      </c>
      <c r="K19595" s="83" t="str">
        <f>IFERROR(IFERROR(VLOOKUP(I19595,'DE-PARA'!B:D,3,0),VLOOKUP(I19595,'DE-PARA'!C:D,2,0)),"NÃO ENCONTRADO")</f>
        <v>Entrada Conta Aplicação (+)</v>
      </c>
      <c r="L19595" s="50" t="str">
        <f>VLOOKUP(K19595,'Base -Receita-Despesa'!$B:$AS,1,FALSE)</f>
        <v>ENTRADA CONTA APLICAÇÃO (+)</v>
      </c>
    </row>
    <row r="19596" spans="1:12" x14ac:dyDescent="0.3">
      <c r="A19596" s="82" t="str">
        <f t="shared" si="612"/>
        <v>2020</v>
      </c>
      <c r="B19596" s="260" t="s">
        <v>2240</v>
      </c>
      <c r="C19596" s="261" t="s">
        <v>138</v>
      </c>
      <c r="D19596" s="74" t="str">
        <f t="shared" si="613"/>
        <v>ago/2020</v>
      </c>
      <c r="E19596" s="331">
        <v>44054</v>
      </c>
      <c r="F19596" s="282" t="s">
        <v>161</v>
      </c>
      <c r="G19596" s="282" t="s">
        <v>2229</v>
      </c>
      <c r="H19596" s="265" t="s">
        <v>161</v>
      </c>
      <c r="I19596" s="265" t="s">
        <v>2168</v>
      </c>
      <c r="J19596" s="333">
        <v>52721.15</v>
      </c>
      <c r="K19596" s="83" t="str">
        <f>IFERROR(IFERROR(VLOOKUP(I19596,'DE-PARA'!B:D,3,0),VLOOKUP(I19596,'DE-PARA'!C:D,2,0)),"NÃO ENCONTRADO")</f>
        <v>Repasses Contrato de Gestão</v>
      </c>
      <c r="L19596" s="50" t="str">
        <f>VLOOKUP(K19596,'Base -Receita-Despesa'!$B:$AS,1,FALSE)</f>
        <v>Repasses Contrato de Gestão</v>
      </c>
    </row>
    <row r="19597" spans="1:12" x14ac:dyDescent="0.3">
      <c r="A19597" s="82" t="str">
        <f t="shared" si="612"/>
        <v>2020</v>
      </c>
      <c r="B19597" s="260" t="s">
        <v>2240</v>
      </c>
      <c r="C19597" s="261" t="s">
        <v>138</v>
      </c>
      <c r="D19597" s="74" t="str">
        <f t="shared" si="613"/>
        <v>ago/2020</v>
      </c>
      <c r="E19597" s="331">
        <v>44054</v>
      </c>
      <c r="F19597" s="282" t="s">
        <v>161</v>
      </c>
      <c r="G19597" s="282" t="s">
        <v>2229</v>
      </c>
      <c r="H19597" s="265" t="s">
        <v>161</v>
      </c>
      <c r="I19597" s="265" t="s">
        <v>2168</v>
      </c>
      <c r="J19597" s="333">
        <v>1618989.97</v>
      </c>
      <c r="K19597" s="83" t="str">
        <f>IFERROR(IFERROR(VLOOKUP(I19597,'DE-PARA'!B:D,3,0),VLOOKUP(I19597,'DE-PARA'!C:D,2,0)),"NÃO ENCONTRADO")</f>
        <v>Repasses Contrato de Gestão</v>
      </c>
      <c r="L19597" s="50" t="str">
        <f>VLOOKUP(K19597,'Base -Receita-Despesa'!$B:$AS,1,FALSE)</f>
        <v>Repasses Contrato de Gestão</v>
      </c>
    </row>
    <row r="19598" spans="1:12" x14ac:dyDescent="0.3">
      <c r="A19598" s="82" t="str">
        <f t="shared" si="612"/>
        <v>2020</v>
      </c>
      <c r="B19598" s="260" t="s">
        <v>2240</v>
      </c>
      <c r="C19598" s="261" t="s">
        <v>138</v>
      </c>
      <c r="D19598" s="74" t="str">
        <f t="shared" si="613"/>
        <v>ago/2020</v>
      </c>
      <c r="E19598" s="331">
        <v>44054</v>
      </c>
      <c r="F19598" s="282" t="s">
        <v>5127</v>
      </c>
      <c r="G19598" s="282" t="s">
        <v>2229</v>
      </c>
      <c r="H19598" s="265" t="s">
        <v>2251</v>
      </c>
      <c r="I19598" s="265" t="s">
        <v>126</v>
      </c>
      <c r="J19598" s="333">
        <v>-500000</v>
      </c>
      <c r="K19598" s="83" t="str">
        <f>IFERROR(IFERROR(VLOOKUP(I19598,'DE-PARA'!B:D,3,0),VLOOKUP(I19598,'DE-PARA'!C:D,2,0)),"NÃO ENCONTRADO")</f>
        <v>TEV – Transferências Entre Contas (Entradas)</v>
      </c>
      <c r="L19598" s="50" t="str">
        <f>VLOOKUP(K19598,'Base -Receita-Despesa'!$B:$AS,1,FALSE)</f>
        <v>TEV – Transferências Entre Contas (Entradas)</v>
      </c>
    </row>
    <row r="19599" spans="1:12" x14ac:dyDescent="0.3">
      <c r="A19599" s="82" t="str">
        <f t="shared" si="612"/>
        <v>2020</v>
      </c>
      <c r="B19599" s="260" t="s">
        <v>2228</v>
      </c>
      <c r="C19599" s="261" t="s">
        <v>138</v>
      </c>
      <c r="D19599" s="74" t="str">
        <f t="shared" si="613"/>
        <v>ago/2020</v>
      </c>
      <c r="E19599" s="331">
        <v>44054</v>
      </c>
      <c r="F19599" s="282" t="s">
        <v>5127</v>
      </c>
      <c r="G19599" s="282" t="s">
        <v>2229</v>
      </c>
      <c r="H19599" s="265" t="s">
        <v>2251</v>
      </c>
      <c r="I19599" s="265" t="s">
        <v>126</v>
      </c>
      <c r="J19599" s="333">
        <v>500000</v>
      </c>
      <c r="K19599" s="83" t="str">
        <f>IFERROR(IFERROR(VLOOKUP(I19599,'DE-PARA'!B:D,3,0),VLOOKUP(I19599,'DE-PARA'!C:D,2,0)),"NÃO ENCONTRADO")</f>
        <v>TEV – Transferências Entre Contas (Entradas)</v>
      </c>
      <c r="L19599" s="50" t="str">
        <f>VLOOKUP(K19599,'Base -Receita-Despesa'!$B:$AS,1,FALSE)</f>
        <v>TEV – Transferências Entre Contas (Entradas)</v>
      </c>
    </row>
    <row r="19600" spans="1:12" x14ac:dyDescent="0.3">
      <c r="A19600" s="82" t="str">
        <f t="shared" si="612"/>
        <v>2020</v>
      </c>
      <c r="B19600" s="260" t="s">
        <v>2228</v>
      </c>
      <c r="C19600" s="261" t="s">
        <v>138</v>
      </c>
      <c r="D19600" s="74" t="str">
        <f t="shared" si="613"/>
        <v>ago/2020</v>
      </c>
      <c r="E19600" s="331">
        <v>44054</v>
      </c>
      <c r="F19600" s="282">
        <v>80</v>
      </c>
      <c r="G19600" s="282" t="s">
        <v>2229</v>
      </c>
      <c r="H19600" s="265" t="s">
        <v>5806</v>
      </c>
      <c r="I19600" s="265" t="s">
        <v>118</v>
      </c>
      <c r="J19600" s="333">
        <v>-131563.48000000001</v>
      </c>
      <c r="K19600" s="83" t="str">
        <f>IFERROR(IFERROR(VLOOKUP(I19600,'DE-PARA'!B:D,3,0),VLOOKUP(I19600,'DE-PARA'!C:D,2,0)),"NÃO ENCONTRADO")</f>
        <v>Serviços</v>
      </c>
      <c r="L19600" s="50" t="str">
        <f>VLOOKUP(K19600,'Base -Receita-Despesa'!$B:$AS,1,FALSE)</f>
        <v>Serviços</v>
      </c>
    </row>
    <row r="19601" spans="1:12" x14ac:dyDescent="0.3">
      <c r="A19601" s="82" t="str">
        <f t="shared" si="612"/>
        <v>2020</v>
      </c>
      <c r="B19601" s="260" t="s">
        <v>2228</v>
      </c>
      <c r="C19601" s="261" t="s">
        <v>138</v>
      </c>
      <c r="D19601" s="74" t="str">
        <f t="shared" si="613"/>
        <v>ago/2020</v>
      </c>
      <c r="E19601" s="331">
        <v>44054</v>
      </c>
      <c r="F19601" s="282" t="s">
        <v>1261</v>
      </c>
      <c r="G19601" s="282" t="s">
        <v>2229</v>
      </c>
      <c r="H19601" s="265" t="s">
        <v>879</v>
      </c>
      <c r="I19601" s="265" t="s">
        <v>135</v>
      </c>
      <c r="J19601" s="334">
        <v>-10</v>
      </c>
      <c r="K19601" s="83" t="str">
        <f>IFERROR(IFERROR(VLOOKUP(I19601,'DE-PARA'!B:D,3,0),VLOOKUP(I19601,'DE-PARA'!C:D,2,0)),"NÃO ENCONTRADO")</f>
        <v>Outras Saídas</v>
      </c>
      <c r="L19601" s="50" t="str">
        <f>VLOOKUP(K19601,'Base -Receita-Despesa'!$B:$AS,1,FALSE)</f>
        <v>Outras Saídas</v>
      </c>
    </row>
    <row r="19602" spans="1:12" x14ac:dyDescent="0.3">
      <c r="A19602" s="82" t="str">
        <f t="shared" si="612"/>
        <v>2020</v>
      </c>
      <c r="B19602" s="260" t="s">
        <v>2228</v>
      </c>
      <c r="C19602" s="261" t="s">
        <v>138</v>
      </c>
      <c r="D19602" s="74" t="str">
        <f t="shared" si="613"/>
        <v>ago/2020</v>
      </c>
      <c r="E19602" s="331">
        <v>44054</v>
      </c>
      <c r="F19602" s="282" t="s">
        <v>1261</v>
      </c>
      <c r="G19602" s="282" t="s">
        <v>2229</v>
      </c>
      <c r="H19602" s="265" t="s">
        <v>262</v>
      </c>
      <c r="I19602" s="265" t="s">
        <v>135</v>
      </c>
      <c r="J19602" s="334">
        <v>-13.53</v>
      </c>
      <c r="K19602" s="83" t="str">
        <f>IFERROR(IFERROR(VLOOKUP(I19602,'DE-PARA'!B:D,3,0),VLOOKUP(I19602,'DE-PARA'!C:D,2,0)),"NÃO ENCONTRADO")</f>
        <v>Outras Saídas</v>
      </c>
      <c r="L19602" s="50" t="str">
        <f>VLOOKUP(K19602,'Base -Receita-Despesa'!$B:$AS,1,FALSE)</f>
        <v>Outras Saídas</v>
      </c>
    </row>
    <row r="19603" spans="1:12" x14ac:dyDescent="0.3">
      <c r="A19603" s="82" t="str">
        <f t="shared" si="612"/>
        <v>2020</v>
      </c>
      <c r="B19603" s="260" t="s">
        <v>2228</v>
      </c>
      <c r="C19603" s="261" t="s">
        <v>138</v>
      </c>
      <c r="D19603" s="74" t="str">
        <f t="shared" si="613"/>
        <v>ago/2020</v>
      </c>
      <c r="E19603" s="329">
        <v>44055</v>
      </c>
      <c r="F19603" s="282">
        <v>291</v>
      </c>
      <c r="G19603" s="282" t="s">
        <v>2229</v>
      </c>
      <c r="H19603" s="265" t="s">
        <v>5770</v>
      </c>
      <c r="I19603" s="265" t="s">
        <v>2189</v>
      </c>
      <c r="J19603" s="334">
        <v>-753.95</v>
      </c>
      <c r="K19603" s="83" t="str">
        <f>IFERROR(IFERROR(VLOOKUP(I19603,'DE-PARA'!B:D,3,0),VLOOKUP(I19603,'DE-PARA'!C:D,2,0)),"NÃO ENCONTRADO")</f>
        <v>Materiais</v>
      </c>
      <c r="L19603" s="50" t="str">
        <f>VLOOKUP(K19603,'Base -Receita-Despesa'!$B:$AS,1,FALSE)</f>
        <v>Materiais</v>
      </c>
    </row>
    <row r="19604" spans="1:12" x14ac:dyDescent="0.3">
      <c r="A19604" s="82" t="str">
        <f t="shared" si="612"/>
        <v>2020</v>
      </c>
      <c r="B19604" s="260" t="s">
        <v>2228</v>
      </c>
      <c r="C19604" s="261" t="s">
        <v>138</v>
      </c>
      <c r="D19604" s="74" t="str">
        <f t="shared" si="613"/>
        <v>ago/2020</v>
      </c>
      <c r="E19604" s="329">
        <v>44055</v>
      </c>
      <c r="F19604" s="282" t="s">
        <v>5807</v>
      </c>
      <c r="G19604" s="282" t="s">
        <v>2229</v>
      </c>
      <c r="H19604" s="265" t="s">
        <v>1044</v>
      </c>
      <c r="I19604" s="265" t="s">
        <v>2214</v>
      </c>
      <c r="J19604" s="334">
        <v>-600</v>
      </c>
      <c r="K19604" s="83" t="str">
        <f>IFERROR(IFERROR(VLOOKUP(I19604,'DE-PARA'!B:D,3,0),VLOOKUP(I19604,'DE-PARA'!C:D,2,0)),"NÃO ENCONTRADO")</f>
        <v>Outras Saídas</v>
      </c>
      <c r="L19604" s="50" t="str">
        <f>VLOOKUP(K19604,'Base -Receita-Despesa'!$B:$AS,1,FALSE)</f>
        <v>Outras Saídas</v>
      </c>
    </row>
    <row r="19605" spans="1:12" x14ac:dyDescent="0.3">
      <c r="A19605" s="82" t="str">
        <f t="shared" si="612"/>
        <v>2020</v>
      </c>
      <c r="B19605" s="260" t="s">
        <v>2228</v>
      </c>
      <c r="C19605" s="261" t="s">
        <v>138</v>
      </c>
      <c r="D19605" s="74" t="str">
        <f t="shared" si="613"/>
        <v>ago/2020</v>
      </c>
      <c r="E19605" s="329">
        <v>44055</v>
      </c>
      <c r="F19605" s="282" t="s">
        <v>5807</v>
      </c>
      <c r="G19605" s="282" t="s">
        <v>2229</v>
      </c>
      <c r="H19605" s="265" t="s">
        <v>837</v>
      </c>
      <c r="I19605" s="265" t="s">
        <v>2214</v>
      </c>
      <c r="J19605" s="334">
        <v>-119.07</v>
      </c>
      <c r="K19605" s="83" t="str">
        <f>IFERROR(IFERROR(VLOOKUP(I19605,'DE-PARA'!B:D,3,0),VLOOKUP(I19605,'DE-PARA'!C:D,2,0)),"NÃO ENCONTRADO")</f>
        <v>Outras Saídas</v>
      </c>
      <c r="L19605" s="50" t="str">
        <f>VLOOKUP(K19605,'Base -Receita-Despesa'!$B:$AS,1,FALSE)</f>
        <v>Outras Saídas</v>
      </c>
    </row>
    <row r="19606" spans="1:12" x14ac:dyDescent="0.3">
      <c r="A19606" s="82" t="str">
        <f t="shared" si="612"/>
        <v>2020</v>
      </c>
      <c r="B19606" s="260" t="s">
        <v>2228</v>
      </c>
      <c r="C19606" s="261" t="s">
        <v>138</v>
      </c>
      <c r="D19606" s="74" t="str">
        <f t="shared" si="613"/>
        <v>ago/2020</v>
      </c>
      <c r="E19606" s="329">
        <v>44055</v>
      </c>
      <c r="F19606" s="282" t="s">
        <v>5807</v>
      </c>
      <c r="G19606" s="282" t="s">
        <v>2229</v>
      </c>
      <c r="H19606" s="265" t="s">
        <v>837</v>
      </c>
      <c r="I19606" s="265" t="s">
        <v>2214</v>
      </c>
      <c r="J19606" s="334">
        <v>-120.55</v>
      </c>
      <c r="K19606" s="83" t="str">
        <f>IFERROR(IFERROR(VLOOKUP(I19606,'DE-PARA'!B:D,3,0),VLOOKUP(I19606,'DE-PARA'!C:D,2,0)),"NÃO ENCONTRADO")</f>
        <v>Outras Saídas</v>
      </c>
      <c r="L19606" s="50" t="str">
        <f>VLOOKUP(K19606,'Base -Receita-Despesa'!$B:$AS,1,FALSE)</f>
        <v>Outras Saídas</v>
      </c>
    </row>
    <row r="19607" spans="1:12" x14ac:dyDescent="0.3">
      <c r="A19607" s="82" t="str">
        <f t="shared" si="612"/>
        <v>2020</v>
      </c>
      <c r="B19607" s="260" t="s">
        <v>2228</v>
      </c>
      <c r="C19607" s="261" t="s">
        <v>138</v>
      </c>
      <c r="D19607" s="74" t="str">
        <f t="shared" si="613"/>
        <v>ago/2020</v>
      </c>
      <c r="E19607" s="329">
        <v>44055</v>
      </c>
      <c r="F19607" s="282">
        <v>211</v>
      </c>
      <c r="G19607" s="282" t="s">
        <v>2284</v>
      </c>
      <c r="H19607" s="265" t="s">
        <v>5666</v>
      </c>
      <c r="I19607" s="265" t="s">
        <v>2190</v>
      </c>
      <c r="J19607" s="334">
        <v>-846.1</v>
      </c>
      <c r="K19607" s="83" t="str">
        <f>IFERROR(IFERROR(VLOOKUP(I19607,'DE-PARA'!B:D,3,0),VLOOKUP(I19607,'DE-PARA'!C:D,2,0)),"NÃO ENCONTRADO")</f>
        <v>Materiais</v>
      </c>
      <c r="L19607" s="50" t="str">
        <f>VLOOKUP(K19607,'Base -Receita-Despesa'!$B:$AS,1,FALSE)</f>
        <v>Materiais</v>
      </c>
    </row>
    <row r="19608" spans="1:12" x14ac:dyDescent="0.3">
      <c r="A19608" s="82" t="str">
        <f t="shared" si="612"/>
        <v>2020</v>
      </c>
      <c r="B19608" s="260" t="s">
        <v>2228</v>
      </c>
      <c r="C19608" s="261" t="s">
        <v>138</v>
      </c>
      <c r="D19608" s="74" t="str">
        <f t="shared" si="613"/>
        <v>ago/2020</v>
      </c>
      <c r="E19608" s="329">
        <v>44056</v>
      </c>
      <c r="F19608" s="282">
        <v>4721</v>
      </c>
      <c r="G19608" s="282" t="s">
        <v>2229</v>
      </c>
      <c r="H19608" s="265" t="s">
        <v>2231</v>
      </c>
      <c r="I19608" s="265" t="s">
        <v>2185</v>
      </c>
      <c r="J19608" s="333">
        <v>-2792.39</v>
      </c>
      <c r="K19608" s="83" t="str">
        <f>IFERROR(IFERROR(VLOOKUP(I19608,'DE-PARA'!B:D,3,0),VLOOKUP(I19608,'DE-PARA'!C:D,2,0)),"NÃO ENCONTRADO")</f>
        <v>Materiais</v>
      </c>
      <c r="L19608" s="50" t="str">
        <f>VLOOKUP(K19608,'Base -Receita-Despesa'!$B:$AS,1,FALSE)</f>
        <v>Materiais</v>
      </c>
    </row>
    <row r="19609" spans="1:12" x14ac:dyDescent="0.3">
      <c r="A19609" s="82" t="str">
        <f t="shared" si="612"/>
        <v>2020</v>
      </c>
      <c r="B19609" s="260" t="s">
        <v>2228</v>
      </c>
      <c r="C19609" s="261" t="s">
        <v>138</v>
      </c>
      <c r="D19609" s="74" t="str">
        <f t="shared" si="613"/>
        <v>ago/2020</v>
      </c>
      <c r="E19609" s="329">
        <v>44056</v>
      </c>
      <c r="F19609" s="282">
        <v>76964</v>
      </c>
      <c r="G19609" s="282" t="s">
        <v>2229</v>
      </c>
      <c r="H19609" s="265" t="s">
        <v>5763</v>
      </c>
      <c r="I19609" s="265" t="s">
        <v>2183</v>
      </c>
      <c r="J19609" s="333">
        <v>-9687.06</v>
      </c>
      <c r="K19609" s="83" t="str">
        <f>IFERROR(IFERROR(VLOOKUP(I19609,'DE-PARA'!B:D,3,0),VLOOKUP(I19609,'DE-PARA'!C:D,2,0)),"NÃO ENCONTRADO")</f>
        <v>Materiais</v>
      </c>
      <c r="L19609" s="50" t="str">
        <f>VLOOKUP(K19609,'Base -Receita-Despesa'!$B:$AS,1,FALSE)</f>
        <v>Materiais</v>
      </c>
    </row>
    <row r="19610" spans="1:12" x14ac:dyDescent="0.3">
      <c r="A19610" s="82" t="str">
        <f t="shared" si="612"/>
        <v>2020</v>
      </c>
      <c r="B19610" s="260" t="s">
        <v>2228</v>
      </c>
      <c r="C19610" s="261" t="s">
        <v>138</v>
      </c>
      <c r="D19610" s="74" t="str">
        <f t="shared" si="613"/>
        <v>ago/2020</v>
      </c>
      <c r="E19610" s="329">
        <v>44056</v>
      </c>
      <c r="F19610" s="282">
        <v>42175</v>
      </c>
      <c r="G19610" s="282" t="s">
        <v>2229</v>
      </c>
      <c r="H19610" s="265" t="s">
        <v>2231</v>
      </c>
      <c r="I19610" s="265" t="s">
        <v>2206</v>
      </c>
      <c r="J19610" s="334">
        <v>-975.61</v>
      </c>
      <c r="K19610" s="83" t="str">
        <f>IFERROR(IFERROR(VLOOKUP(I19610,'DE-PARA'!B:D,3,0),VLOOKUP(I19610,'DE-PARA'!C:D,2,0)),"NÃO ENCONTRADO")</f>
        <v>Serviços</v>
      </c>
      <c r="L19610" s="50" t="str">
        <f>VLOOKUP(K19610,'Base -Receita-Despesa'!$B:$AS,1,FALSE)</f>
        <v>Serviços</v>
      </c>
    </row>
    <row r="19611" spans="1:12" x14ac:dyDescent="0.3">
      <c r="A19611" s="82" t="str">
        <f t="shared" si="612"/>
        <v>2020</v>
      </c>
      <c r="B19611" s="260" t="s">
        <v>2228</v>
      </c>
      <c r="C19611" s="261" t="s">
        <v>138</v>
      </c>
      <c r="D19611" s="74" t="str">
        <f t="shared" si="613"/>
        <v>ago/2020</v>
      </c>
      <c r="E19611" s="329">
        <v>44056</v>
      </c>
      <c r="F19611" s="282">
        <v>58307</v>
      </c>
      <c r="G19611" s="282" t="s">
        <v>2229</v>
      </c>
      <c r="H19611" s="265" t="s">
        <v>5306</v>
      </c>
      <c r="I19611" s="265" t="s">
        <v>2188</v>
      </c>
      <c r="J19611" s="333">
        <v>-2748.3</v>
      </c>
      <c r="K19611" s="83" t="str">
        <f>IFERROR(IFERROR(VLOOKUP(I19611,'DE-PARA'!B:D,3,0),VLOOKUP(I19611,'DE-PARA'!C:D,2,0)),"NÃO ENCONTRADO")</f>
        <v>Materiais</v>
      </c>
      <c r="L19611" s="50" t="str">
        <f>VLOOKUP(K19611,'Base -Receita-Despesa'!$B:$AS,1,FALSE)</f>
        <v>Materiais</v>
      </c>
    </row>
    <row r="19612" spans="1:12" x14ac:dyDescent="0.3">
      <c r="A19612" s="82" t="str">
        <f t="shared" si="612"/>
        <v>2020</v>
      </c>
      <c r="B19612" s="260" t="s">
        <v>2228</v>
      </c>
      <c r="C19612" s="261" t="s">
        <v>138</v>
      </c>
      <c r="D19612" s="74" t="str">
        <f t="shared" si="613"/>
        <v>ago/2020</v>
      </c>
      <c r="E19612" s="329">
        <v>44056</v>
      </c>
      <c r="F19612" s="282" t="s">
        <v>4619</v>
      </c>
      <c r="G19612" s="282" t="s">
        <v>2229</v>
      </c>
      <c r="H19612" s="265" t="s">
        <v>5808</v>
      </c>
      <c r="I19612" s="265" t="s">
        <v>2170</v>
      </c>
      <c r="J19612" s="333">
        <v>-80789.009999999995</v>
      </c>
      <c r="K19612" s="83" t="str">
        <f>IFERROR(IFERROR(VLOOKUP(I19612,'DE-PARA'!B:D,3,0),VLOOKUP(I19612,'DE-PARA'!C:D,2,0)),"NÃO ENCONTRADO")</f>
        <v>Reembolso de Rateios(-)</v>
      </c>
      <c r="L19612" s="50" t="str">
        <f>VLOOKUP(K19612,'Base -Receita-Despesa'!$B:$AS,1,FALSE)</f>
        <v>Reembolso de Rateios(-)</v>
      </c>
    </row>
    <row r="19613" spans="1:12" x14ac:dyDescent="0.3">
      <c r="A19613" s="82" t="str">
        <f t="shared" si="612"/>
        <v>2020</v>
      </c>
      <c r="B19613" s="260" t="s">
        <v>2228</v>
      </c>
      <c r="C19613" s="261" t="s">
        <v>138</v>
      </c>
      <c r="D19613" s="74" t="str">
        <f t="shared" si="613"/>
        <v>ago/2020</v>
      </c>
      <c r="E19613" s="329">
        <v>44056</v>
      </c>
      <c r="F19613" s="282" t="s">
        <v>1261</v>
      </c>
      <c r="G19613" s="282" t="s">
        <v>2229</v>
      </c>
      <c r="H19613" s="265" t="s">
        <v>879</v>
      </c>
      <c r="I19613" s="265" t="s">
        <v>135</v>
      </c>
      <c r="J19613" s="334">
        <v>-10</v>
      </c>
      <c r="K19613" s="83" t="str">
        <f>IFERROR(IFERROR(VLOOKUP(I19613,'DE-PARA'!B:D,3,0),VLOOKUP(I19613,'DE-PARA'!C:D,2,0)),"NÃO ENCONTRADO")</f>
        <v>Outras Saídas</v>
      </c>
      <c r="L19613" s="50" t="str">
        <f>VLOOKUP(K19613,'Base -Receita-Despesa'!$B:$AS,1,FALSE)</f>
        <v>Outras Saídas</v>
      </c>
    </row>
    <row r="19614" spans="1:12" x14ac:dyDescent="0.3">
      <c r="A19614" s="82" t="str">
        <f t="shared" si="612"/>
        <v>2020</v>
      </c>
      <c r="B19614" s="260" t="s">
        <v>2228</v>
      </c>
      <c r="C19614" s="261" t="s">
        <v>138</v>
      </c>
      <c r="D19614" s="74" t="str">
        <f t="shared" si="613"/>
        <v>ago/2020</v>
      </c>
      <c r="E19614" s="329">
        <v>44057</v>
      </c>
      <c r="F19614" s="282">
        <v>1909</v>
      </c>
      <c r="G19614" s="282" t="s">
        <v>2229</v>
      </c>
      <c r="H19614" s="265" t="s">
        <v>5275</v>
      </c>
      <c r="I19614" s="265" t="s">
        <v>157</v>
      </c>
      <c r="J19614" s="333">
        <v>-9860.26</v>
      </c>
      <c r="K19614" s="83" t="str">
        <f>IFERROR(IFERROR(VLOOKUP(I19614,'DE-PARA'!B:D,3,0),VLOOKUP(I19614,'DE-PARA'!C:D,2,0)),"NÃO ENCONTRADO")</f>
        <v>Materiais</v>
      </c>
      <c r="L19614" s="50" t="str">
        <f>VLOOKUP(K19614,'Base -Receita-Despesa'!$B:$AS,1,FALSE)</f>
        <v>Materiais</v>
      </c>
    </row>
    <row r="19615" spans="1:12" x14ac:dyDescent="0.3">
      <c r="A19615" s="82" t="str">
        <f t="shared" si="612"/>
        <v>2020</v>
      </c>
      <c r="B19615" s="260" t="s">
        <v>2228</v>
      </c>
      <c r="C19615" s="261" t="s">
        <v>138</v>
      </c>
      <c r="D19615" s="74" t="str">
        <f t="shared" si="613"/>
        <v>ago/2020</v>
      </c>
      <c r="E19615" s="329">
        <v>44057</v>
      </c>
      <c r="F19615" s="282">
        <v>1907</v>
      </c>
      <c r="G19615" s="282" t="s">
        <v>2229</v>
      </c>
      <c r="H19615" s="265" t="s">
        <v>5275</v>
      </c>
      <c r="I19615" s="265" t="s">
        <v>157</v>
      </c>
      <c r="J19615" s="333">
        <v>-2409.9899999999998</v>
      </c>
      <c r="K19615" s="83" t="str">
        <f>IFERROR(IFERROR(VLOOKUP(I19615,'DE-PARA'!B:D,3,0),VLOOKUP(I19615,'DE-PARA'!C:D,2,0)),"NÃO ENCONTRADO")</f>
        <v>Materiais</v>
      </c>
      <c r="L19615" s="50" t="str">
        <f>VLOOKUP(K19615,'Base -Receita-Despesa'!$B:$AS,1,FALSE)</f>
        <v>Materiais</v>
      </c>
    </row>
    <row r="19616" spans="1:12" x14ac:dyDescent="0.3">
      <c r="A19616" s="82" t="str">
        <f t="shared" si="612"/>
        <v>2020</v>
      </c>
      <c r="B19616" s="260" t="s">
        <v>2228</v>
      </c>
      <c r="C19616" s="261" t="s">
        <v>138</v>
      </c>
      <c r="D19616" s="74" t="str">
        <f t="shared" si="613"/>
        <v>ago/2020</v>
      </c>
      <c r="E19616" s="329">
        <v>44057</v>
      </c>
      <c r="F19616" s="282">
        <v>1910</v>
      </c>
      <c r="G19616" s="282" t="s">
        <v>2229</v>
      </c>
      <c r="H19616" s="265" t="s">
        <v>5275</v>
      </c>
      <c r="I19616" s="265" t="s">
        <v>157</v>
      </c>
      <c r="J19616" s="333">
        <v>-5379.95</v>
      </c>
      <c r="K19616" s="83" t="str">
        <f>IFERROR(IFERROR(VLOOKUP(I19616,'DE-PARA'!B:D,3,0),VLOOKUP(I19616,'DE-PARA'!C:D,2,0)),"NÃO ENCONTRADO")</f>
        <v>Materiais</v>
      </c>
      <c r="L19616" s="50" t="str">
        <f>VLOOKUP(K19616,'Base -Receita-Despesa'!$B:$AS,1,FALSE)</f>
        <v>Materiais</v>
      </c>
    </row>
    <row r="19617" spans="1:12" x14ac:dyDescent="0.3">
      <c r="A19617" s="82" t="str">
        <f t="shared" si="612"/>
        <v>2020</v>
      </c>
      <c r="B19617" s="260" t="s">
        <v>2228</v>
      </c>
      <c r="C19617" s="261" t="s">
        <v>138</v>
      </c>
      <c r="D19617" s="74" t="str">
        <f t="shared" si="613"/>
        <v>ago/2020</v>
      </c>
      <c r="E19617" s="329">
        <v>44057</v>
      </c>
      <c r="F19617" s="282">
        <v>1911</v>
      </c>
      <c r="G19617" s="282" t="s">
        <v>2229</v>
      </c>
      <c r="H19617" s="265" t="s">
        <v>5275</v>
      </c>
      <c r="I19617" s="265" t="s">
        <v>157</v>
      </c>
      <c r="J19617" s="333">
        <v>-3147.37</v>
      </c>
      <c r="K19617" s="83" t="str">
        <f>IFERROR(IFERROR(VLOOKUP(I19617,'DE-PARA'!B:D,3,0),VLOOKUP(I19617,'DE-PARA'!C:D,2,0)),"NÃO ENCONTRADO")</f>
        <v>Materiais</v>
      </c>
      <c r="L19617" s="50" t="str">
        <f>VLOOKUP(K19617,'Base -Receita-Despesa'!$B:$AS,1,FALSE)</f>
        <v>Materiais</v>
      </c>
    </row>
    <row r="19618" spans="1:12" x14ac:dyDescent="0.3">
      <c r="A19618" s="82" t="str">
        <f t="shared" si="612"/>
        <v>2020</v>
      </c>
      <c r="B19618" s="260" t="s">
        <v>2228</v>
      </c>
      <c r="C19618" s="261" t="s">
        <v>138</v>
      </c>
      <c r="D19618" s="74" t="str">
        <f t="shared" si="613"/>
        <v>ago/2020</v>
      </c>
      <c r="E19618" s="329">
        <v>44057</v>
      </c>
      <c r="F19618" s="282">
        <v>18</v>
      </c>
      <c r="G19618" s="282" t="s">
        <v>2229</v>
      </c>
      <c r="H19618" s="265" t="s">
        <v>5049</v>
      </c>
      <c r="I19618" s="265" t="s">
        <v>2176</v>
      </c>
      <c r="J19618" s="333">
        <v>-131575.35</v>
      </c>
      <c r="K19618" s="83" t="str">
        <f>IFERROR(IFERROR(VLOOKUP(I19618,'DE-PARA'!B:D,3,0),VLOOKUP(I19618,'DE-PARA'!C:D,2,0)),"NÃO ENCONTRADO")</f>
        <v>Pessoal</v>
      </c>
      <c r="L19618" s="50" t="str">
        <f>VLOOKUP(K19618,'Base -Receita-Despesa'!$B:$AS,1,FALSE)</f>
        <v>Pessoal</v>
      </c>
    </row>
    <row r="19619" spans="1:12" x14ac:dyDescent="0.3">
      <c r="A19619" s="82" t="str">
        <f t="shared" si="612"/>
        <v>2020</v>
      </c>
      <c r="B19619" s="260" t="s">
        <v>2228</v>
      </c>
      <c r="C19619" s="261" t="s">
        <v>138</v>
      </c>
      <c r="D19619" s="74" t="str">
        <f t="shared" si="613"/>
        <v>ago/2020</v>
      </c>
      <c r="E19619" s="329">
        <v>44057</v>
      </c>
      <c r="F19619" s="282">
        <v>10020</v>
      </c>
      <c r="G19619" s="282" t="s">
        <v>2229</v>
      </c>
      <c r="H19619" s="265" t="s">
        <v>5274</v>
      </c>
      <c r="I19619" s="265" t="s">
        <v>2188</v>
      </c>
      <c r="J19619" s="334">
        <v>-318.18</v>
      </c>
      <c r="K19619" s="83" t="str">
        <f>IFERROR(IFERROR(VLOOKUP(I19619,'DE-PARA'!B:D,3,0),VLOOKUP(I19619,'DE-PARA'!C:D,2,0)),"NÃO ENCONTRADO")</f>
        <v>Materiais</v>
      </c>
      <c r="L19619" s="50" t="str">
        <f>VLOOKUP(K19619,'Base -Receita-Despesa'!$B:$AS,1,FALSE)</f>
        <v>Materiais</v>
      </c>
    </row>
    <row r="19620" spans="1:12" x14ac:dyDescent="0.3">
      <c r="A19620" s="82" t="str">
        <f t="shared" si="612"/>
        <v>2020</v>
      </c>
      <c r="B19620" s="260" t="s">
        <v>2228</v>
      </c>
      <c r="C19620" s="261" t="s">
        <v>138</v>
      </c>
      <c r="D19620" s="74" t="str">
        <f t="shared" si="613"/>
        <v>ago/2020</v>
      </c>
      <c r="E19620" s="329">
        <v>44057</v>
      </c>
      <c r="F19620" s="282" t="s">
        <v>1261</v>
      </c>
      <c r="G19620" s="282" t="s">
        <v>2229</v>
      </c>
      <c r="H19620" s="265" t="s">
        <v>879</v>
      </c>
      <c r="I19620" s="265" t="s">
        <v>135</v>
      </c>
      <c r="J19620" s="334">
        <v>-10</v>
      </c>
      <c r="K19620" s="83" t="str">
        <f>IFERROR(IFERROR(VLOOKUP(I19620,'DE-PARA'!B:D,3,0),VLOOKUP(I19620,'DE-PARA'!C:D,2,0)),"NÃO ENCONTRADO")</f>
        <v>Outras Saídas</v>
      </c>
      <c r="L19620" s="50" t="str">
        <f>VLOOKUP(K19620,'Base -Receita-Despesa'!$B:$AS,1,FALSE)</f>
        <v>Outras Saídas</v>
      </c>
    </row>
    <row r="19621" spans="1:12" x14ac:dyDescent="0.3">
      <c r="A19621" s="82" t="str">
        <f t="shared" si="612"/>
        <v>2020</v>
      </c>
      <c r="B19621" s="260" t="s">
        <v>2228</v>
      </c>
      <c r="C19621" s="261" t="s">
        <v>138</v>
      </c>
      <c r="D19621" s="74" t="str">
        <f t="shared" si="613"/>
        <v>ago/2020</v>
      </c>
      <c r="E19621" s="329">
        <v>44057</v>
      </c>
      <c r="F19621" s="282" t="s">
        <v>1261</v>
      </c>
      <c r="G19621" s="282" t="s">
        <v>2229</v>
      </c>
      <c r="H19621" s="265" t="s">
        <v>879</v>
      </c>
      <c r="I19621" s="265" t="s">
        <v>135</v>
      </c>
      <c r="J19621" s="334">
        <v>-10</v>
      </c>
      <c r="K19621" s="83" t="str">
        <f>IFERROR(IFERROR(VLOOKUP(I19621,'DE-PARA'!B:D,3,0),VLOOKUP(I19621,'DE-PARA'!C:D,2,0)),"NÃO ENCONTRADO")</f>
        <v>Outras Saídas</v>
      </c>
      <c r="L19621" s="50" t="str">
        <f>VLOOKUP(K19621,'Base -Receita-Despesa'!$B:$AS,1,FALSE)</f>
        <v>Outras Saídas</v>
      </c>
    </row>
    <row r="19622" spans="1:12" x14ac:dyDescent="0.3">
      <c r="A19622" s="82" t="str">
        <f t="shared" si="612"/>
        <v>2020</v>
      </c>
      <c r="B19622" s="260" t="s">
        <v>2240</v>
      </c>
      <c r="C19622" s="261" t="s">
        <v>138</v>
      </c>
      <c r="D19622" s="74" t="str">
        <f t="shared" si="613"/>
        <v>ago/2020</v>
      </c>
      <c r="E19622" s="329">
        <v>44060</v>
      </c>
      <c r="F19622" s="282" t="s">
        <v>5127</v>
      </c>
      <c r="G19622" s="282" t="s">
        <v>2229</v>
      </c>
      <c r="H19622" s="265" t="s">
        <v>2251</v>
      </c>
      <c r="I19622" s="265" t="s">
        <v>126</v>
      </c>
      <c r="J19622" s="333">
        <v>-500000</v>
      </c>
      <c r="K19622" s="83" t="str">
        <f>IFERROR(IFERROR(VLOOKUP(I19622,'DE-PARA'!B:D,3,0),VLOOKUP(I19622,'DE-PARA'!C:D,2,0)),"NÃO ENCONTRADO")</f>
        <v>TEV – Transferências Entre Contas (Entradas)</v>
      </c>
      <c r="L19622" s="50" t="str">
        <f>VLOOKUP(K19622,'Base -Receita-Despesa'!$B:$AS,1,FALSE)</f>
        <v>TEV – Transferências Entre Contas (Entradas)</v>
      </c>
    </row>
    <row r="19623" spans="1:12" x14ac:dyDescent="0.3">
      <c r="A19623" s="82" t="str">
        <f t="shared" si="612"/>
        <v>2020</v>
      </c>
      <c r="B19623" s="260" t="s">
        <v>2228</v>
      </c>
      <c r="C19623" s="261" t="s">
        <v>138</v>
      </c>
      <c r="D19623" s="74" t="str">
        <f t="shared" si="613"/>
        <v>ago/2020</v>
      </c>
      <c r="E19623" s="329">
        <v>44060</v>
      </c>
      <c r="F19623" s="282">
        <v>346</v>
      </c>
      <c r="G19623" s="282" t="s">
        <v>2229</v>
      </c>
      <c r="H19623" s="265" t="s">
        <v>5809</v>
      </c>
      <c r="I19623" s="265" t="s">
        <v>164</v>
      </c>
      <c r="J19623" s="333">
        <v>6600</v>
      </c>
      <c r="K19623" s="83" t="str">
        <f>IFERROR(IFERROR(VLOOKUP(I19623,'DE-PARA'!B:D,3,0),VLOOKUP(I19623,'DE-PARA'!C:D,2,0)),"NÃO ENCONTRADO")</f>
        <v>Concessionárias (água, luz e telefone)</v>
      </c>
      <c r="L19623" s="50" t="str">
        <f>VLOOKUP(K19623,'Base -Receita-Despesa'!$B:$AS,1,FALSE)</f>
        <v>Concessionárias (água, luz e telefone)</v>
      </c>
    </row>
    <row r="19624" spans="1:12" x14ac:dyDescent="0.3">
      <c r="A19624" s="82" t="str">
        <f t="shared" si="612"/>
        <v>2020</v>
      </c>
      <c r="B19624" s="260" t="s">
        <v>2228</v>
      </c>
      <c r="C19624" s="261" t="s">
        <v>138</v>
      </c>
      <c r="D19624" s="74" t="str">
        <f t="shared" si="613"/>
        <v>ago/2020</v>
      </c>
      <c r="E19624" s="329">
        <v>44060</v>
      </c>
      <c r="F19624" s="282" t="s">
        <v>5127</v>
      </c>
      <c r="G19624" s="282" t="s">
        <v>2229</v>
      </c>
      <c r="H19624" s="265" t="s">
        <v>2251</v>
      </c>
      <c r="I19624" s="265" t="s">
        <v>126</v>
      </c>
      <c r="J19624" s="333">
        <v>500000</v>
      </c>
      <c r="K19624" s="83" t="str">
        <f>IFERROR(IFERROR(VLOOKUP(I19624,'DE-PARA'!B:D,3,0),VLOOKUP(I19624,'DE-PARA'!C:D,2,0)),"NÃO ENCONTRADO")</f>
        <v>TEV – Transferências Entre Contas (Entradas)</v>
      </c>
      <c r="L19624" s="50" t="str">
        <f>VLOOKUP(K19624,'Base -Receita-Despesa'!$B:$AS,1,FALSE)</f>
        <v>TEV – Transferências Entre Contas (Entradas)</v>
      </c>
    </row>
    <row r="19625" spans="1:12" x14ac:dyDescent="0.3">
      <c r="A19625" s="82" t="str">
        <f t="shared" si="612"/>
        <v>2020</v>
      </c>
      <c r="B19625" s="260" t="s">
        <v>2228</v>
      </c>
      <c r="C19625" s="261" t="s">
        <v>138</v>
      </c>
      <c r="D19625" s="74" t="str">
        <f t="shared" si="613"/>
        <v>ago/2020</v>
      </c>
      <c r="E19625" s="329">
        <v>44060</v>
      </c>
      <c r="F19625" s="282" t="s">
        <v>2902</v>
      </c>
      <c r="G19625" s="282" t="s">
        <v>2229</v>
      </c>
      <c r="H19625" s="265" t="s">
        <v>5806</v>
      </c>
      <c r="I19625" s="265" t="s">
        <v>118</v>
      </c>
      <c r="J19625" s="333">
        <v>-6194.46</v>
      </c>
      <c r="K19625" s="83" t="str">
        <f>IFERROR(IFERROR(VLOOKUP(I19625,'DE-PARA'!B:D,3,0),VLOOKUP(I19625,'DE-PARA'!C:D,2,0)),"NÃO ENCONTRADO")</f>
        <v>Serviços</v>
      </c>
      <c r="L19625" s="50" t="str">
        <f>VLOOKUP(K19625,'Base -Receita-Despesa'!$B:$AS,1,FALSE)</f>
        <v>Serviços</v>
      </c>
    </row>
    <row r="19626" spans="1:12" x14ac:dyDescent="0.3">
      <c r="A19626" s="82" t="str">
        <f t="shared" ref="A19626:A19689" si="614">IF(K19626="NÃO ENCONTRADO",0,RIGHT(D19626,4))</f>
        <v>2020</v>
      </c>
      <c r="B19626" s="260" t="s">
        <v>2228</v>
      </c>
      <c r="C19626" s="261" t="s">
        <v>138</v>
      </c>
      <c r="D19626" s="74" t="str">
        <f t="shared" si="613"/>
        <v>ago/2020</v>
      </c>
      <c r="E19626" s="329">
        <v>44060</v>
      </c>
      <c r="F19626" s="321">
        <v>13811000000000</v>
      </c>
      <c r="G19626" s="282" t="s">
        <v>2229</v>
      </c>
      <c r="H19626" s="265" t="s">
        <v>5741</v>
      </c>
      <c r="I19626" s="265" t="s">
        <v>151</v>
      </c>
      <c r="J19626" s="333">
        <v>-1174.74</v>
      </c>
      <c r="K19626" s="83" t="str">
        <f>IFERROR(IFERROR(VLOOKUP(I19626,'DE-PARA'!B:D,3,0),VLOOKUP(I19626,'DE-PARA'!C:D,2,0)),"NÃO ENCONTRADO")</f>
        <v>Concessionárias (água, luz e telefone)</v>
      </c>
      <c r="L19626" s="50" t="str">
        <f>VLOOKUP(K19626,'Base -Receita-Despesa'!$B:$AS,1,FALSE)</f>
        <v>Concessionárias (água, luz e telefone)</v>
      </c>
    </row>
    <row r="19627" spans="1:12" x14ac:dyDescent="0.3">
      <c r="A19627" s="82" t="str">
        <f t="shared" si="614"/>
        <v>2020</v>
      </c>
      <c r="B19627" s="260" t="s">
        <v>2228</v>
      </c>
      <c r="C19627" s="261" t="s">
        <v>138</v>
      </c>
      <c r="D19627" s="74" t="str">
        <f t="shared" si="613"/>
        <v>ago/2020</v>
      </c>
      <c r="E19627" s="329">
        <v>44060</v>
      </c>
      <c r="F19627" s="282">
        <v>346</v>
      </c>
      <c r="G19627" s="282" t="s">
        <v>2229</v>
      </c>
      <c r="H19627" s="265" t="s">
        <v>5809</v>
      </c>
      <c r="I19627" s="265" t="s">
        <v>164</v>
      </c>
      <c r="J19627" s="333">
        <v>-6600</v>
      </c>
      <c r="K19627" s="83" t="str">
        <f>IFERROR(IFERROR(VLOOKUP(I19627,'DE-PARA'!B:D,3,0),VLOOKUP(I19627,'DE-PARA'!C:D,2,0)),"NÃO ENCONTRADO")</f>
        <v>Concessionárias (água, luz e telefone)</v>
      </c>
      <c r="L19627" s="50" t="str">
        <f>VLOOKUP(K19627,'Base -Receita-Despesa'!$B:$AS,1,FALSE)</f>
        <v>Concessionárias (água, luz e telefone)</v>
      </c>
    </row>
    <row r="19628" spans="1:12" x14ac:dyDescent="0.3">
      <c r="A19628" s="82" t="str">
        <f t="shared" si="614"/>
        <v>2020</v>
      </c>
      <c r="B19628" s="260" t="s">
        <v>2228</v>
      </c>
      <c r="C19628" s="261" t="s">
        <v>138</v>
      </c>
      <c r="D19628" s="74" t="str">
        <f t="shared" si="613"/>
        <v>ago/2020</v>
      </c>
      <c r="E19628" s="329">
        <v>44060</v>
      </c>
      <c r="F19628" s="282">
        <v>20060</v>
      </c>
      <c r="G19628" s="282" t="s">
        <v>2229</v>
      </c>
      <c r="H19628" s="265" t="s">
        <v>5152</v>
      </c>
      <c r="I19628" s="265" t="s">
        <v>618</v>
      </c>
      <c r="J19628" s="333">
        <v>-21792.959999999999</v>
      </c>
      <c r="K19628" s="83" t="str">
        <f>IFERROR(IFERROR(VLOOKUP(I19628,'DE-PARA'!B:D,3,0),VLOOKUP(I19628,'DE-PARA'!C:D,2,0)),"NÃO ENCONTRADO")</f>
        <v>Serviços</v>
      </c>
      <c r="L19628" s="50" t="str">
        <f>VLOOKUP(K19628,'Base -Receita-Despesa'!$B:$AS,1,FALSE)</f>
        <v>Serviços</v>
      </c>
    </row>
    <row r="19629" spans="1:12" x14ac:dyDescent="0.3">
      <c r="A19629" s="82" t="str">
        <f t="shared" si="614"/>
        <v>2020</v>
      </c>
      <c r="B19629" s="260" t="s">
        <v>2228</v>
      </c>
      <c r="C19629" s="261" t="s">
        <v>138</v>
      </c>
      <c r="D19629" s="74" t="str">
        <f t="shared" si="613"/>
        <v>ago/2020</v>
      </c>
      <c r="E19629" s="329">
        <v>44060</v>
      </c>
      <c r="F19629" s="282">
        <v>518</v>
      </c>
      <c r="G19629" s="282" t="s">
        <v>2229</v>
      </c>
      <c r="H19629" s="265" t="s">
        <v>3447</v>
      </c>
      <c r="I19629" s="265" t="s">
        <v>2202</v>
      </c>
      <c r="J19629" s="333">
        <v>-3273.49</v>
      </c>
      <c r="K19629" s="83" t="str">
        <f>IFERROR(IFERROR(VLOOKUP(I19629,'DE-PARA'!B:D,3,0),VLOOKUP(I19629,'DE-PARA'!C:D,2,0)),"NÃO ENCONTRADO")</f>
        <v>Serviços</v>
      </c>
      <c r="L19629" s="50" t="str">
        <f>VLOOKUP(K19629,'Base -Receita-Despesa'!$B:$AS,1,FALSE)</f>
        <v>Serviços</v>
      </c>
    </row>
    <row r="19630" spans="1:12" x14ac:dyDescent="0.3">
      <c r="A19630" s="82" t="str">
        <f t="shared" si="614"/>
        <v>2020</v>
      </c>
      <c r="B19630" s="260" t="s">
        <v>2228</v>
      </c>
      <c r="C19630" s="261" t="s">
        <v>138</v>
      </c>
      <c r="D19630" s="74" t="str">
        <f t="shared" si="613"/>
        <v>ago/2020</v>
      </c>
      <c r="E19630" s="329">
        <v>44060</v>
      </c>
      <c r="F19630" s="282">
        <v>972</v>
      </c>
      <c r="G19630" s="282" t="s">
        <v>2229</v>
      </c>
      <c r="H19630" s="265" t="s">
        <v>4393</v>
      </c>
      <c r="I19630" s="265" t="s">
        <v>116</v>
      </c>
      <c r="J19630" s="333">
        <v>-14387.6</v>
      </c>
      <c r="K19630" s="83" t="str">
        <f>IFERROR(IFERROR(VLOOKUP(I19630,'DE-PARA'!B:D,3,0),VLOOKUP(I19630,'DE-PARA'!C:D,2,0)),"NÃO ENCONTRADO")</f>
        <v>Serviços</v>
      </c>
      <c r="L19630" s="50" t="str">
        <f>VLOOKUP(K19630,'Base -Receita-Despesa'!$B:$AS,1,FALSE)</f>
        <v>Serviços</v>
      </c>
    </row>
    <row r="19631" spans="1:12" x14ac:dyDescent="0.3">
      <c r="A19631" s="82" t="str">
        <f t="shared" si="614"/>
        <v>2020</v>
      </c>
      <c r="B19631" s="260" t="s">
        <v>2228</v>
      </c>
      <c r="C19631" s="261" t="s">
        <v>138</v>
      </c>
      <c r="D19631" s="74" t="str">
        <f t="shared" si="613"/>
        <v>ago/2020</v>
      </c>
      <c r="E19631" s="329">
        <v>44060</v>
      </c>
      <c r="F19631" s="282">
        <v>973</v>
      </c>
      <c r="G19631" s="282" t="s">
        <v>2229</v>
      </c>
      <c r="H19631" s="265" t="s">
        <v>4393</v>
      </c>
      <c r="I19631" s="265" t="s">
        <v>116</v>
      </c>
      <c r="J19631" s="333">
        <v>-8159.04</v>
      </c>
      <c r="K19631" s="83" t="str">
        <f>IFERROR(IFERROR(VLOOKUP(I19631,'DE-PARA'!B:D,3,0),VLOOKUP(I19631,'DE-PARA'!C:D,2,0)),"NÃO ENCONTRADO")</f>
        <v>Serviços</v>
      </c>
      <c r="L19631" s="50" t="str">
        <f>VLOOKUP(K19631,'Base -Receita-Despesa'!$B:$AS,1,FALSE)</f>
        <v>Serviços</v>
      </c>
    </row>
    <row r="19632" spans="1:12" x14ac:dyDescent="0.3">
      <c r="A19632" s="82" t="str">
        <f t="shared" si="614"/>
        <v>2020</v>
      </c>
      <c r="B19632" s="260" t="s">
        <v>2228</v>
      </c>
      <c r="C19632" s="261" t="s">
        <v>138</v>
      </c>
      <c r="D19632" s="74" t="str">
        <f t="shared" si="613"/>
        <v>ago/2020</v>
      </c>
      <c r="E19632" s="329">
        <v>44060</v>
      </c>
      <c r="F19632" s="282" t="s">
        <v>1261</v>
      </c>
      <c r="G19632" s="282" t="s">
        <v>2229</v>
      </c>
      <c r="H19632" s="265" t="s">
        <v>879</v>
      </c>
      <c r="I19632" s="265" t="s">
        <v>135</v>
      </c>
      <c r="J19632" s="334">
        <v>-10</v>
      </c>
      <c r="K19632" s="83" t="str">
        <f>IFERROR(IFERROR(VLOOKUP(I19632,'DE-PARA'!B:D,3,0),VLOOKUP(I19632,'DE-PARA'!C:D,2,0)),"NÃO ENCONTRADO")</f>
        <v>Outras Saídas</v>
      </c>
      <c r="L19632" s="50" t="str">
        <f>VLOOKUP(K19632,'Base -Receita-Despesa'!$B:$AS,1,FALSE)</f>
        <v>Outras Saídas</v>
      </c>
    </row>
    <row r="19633" spans="1:12" x14ac:dyDescent="0.3">
      <c r="A19633" s="82" t="str">
        <f t="shared" si="614"/>
        <v>2020</v>
      </c>
      <c r="B19633" s="260" t="s">
        <v>2228</v>
      </c>
      <c r="C19633" s="261" t="s">
        <v>138</v>
      </c>
      <c r="D19633" s="74" t="str">
        <f t="shared" si="613"/>
        <v>ago/2020</v>
      </c>
      <c r="E19633" s="329">
        <v>44060</v>
      </c>
      <c r="F19633" s="282" t="s">
        <v>1261</v>
      </c>
      <c r="G19633" s="282" t="s">
        <v>2229</v>
      </c>
      <c r="H19633" s="265" t="s">
        <v>879</v>
      </c>
      <c r="I19633" s="265" t="s">
        <v>135</v>
      </c>
      <c r="J19633" s="334">
        <v>-10</v>
      </c>
      <c r="K19633" s="83" t="str">
        <f>IFERROR(IFERROR(VLOOKUP(I19633,'DE-PARA'!B:D,3,0),VLOOKUP(I19633,'DE-PARA'!C:D,2,0)),"NÃO ENCONTRADO")</f>
        <v>Outras Saídas</v>
      </c>
      <c r="L19633" s="50" t="str">
        <f>VLOOKUP(K19633,'Base -Receita-Despesa'!$B:$AS,1,FALSE)</f>
        <v>Outras Saídas</v>
      </c>
    </row>
    <row r="19634" spans="1:12" x14ac:dyDescent="0.3">
      <c r="A19634" s="82" t="str">
        <f t="shared" si="614"/>
        <v>2020</v>
      </c>
      <c r="B19634" s="260" t="s">
        <v>2228</v>
      </c>
      <c r="C19634" s="261" t="s">
        <v>138</v>
      </c>
      <c r="D19634" s="74" t="str">
        <f t="shared" si="613"/>
        <v>ago/2020</v>
      </c>
      <c r="E19634" s="329">
        <v>44061</v>
      </c>
      <c r="F19634" s="282">
        <v>2336469</v>
      </c>
      <c r="G19634" s="282" t="s">
        <v>2229</v>
      </c>
      <c r="H19634" s="265" t="s">
        <v>5762</v>
      </c>
      <c r="I19634" s="265" t="s">
        <v>120</v>
      </c>
      <c r="J19634" s="333">
        <v>-16552.43</v>
      </c>
      <c r="K19634" s="83" t="str">
        <f>IFERROR(IFERROR(VLOOKUP(I19634,'DE-PARA'!B:D,3,0),VLOOKUP(I19634,'DE-PARA'!C:D,2,0)),"NÃO ENCONTRADO")</f>
        <v>Serviços</v>
      </c>
      <c r="L19634" s="50" t="str">
        <f>VLOOKUP(K19634,'Base -Receita-Despesa'!$B:$AS,1,FALSE)</f>
        <v>Serviços</v>
      </c>
    </row>
    <row r="19635" spans="1:12" x14ac:dyDescent="0.3">
      <c r="A19635" s="82" t="str">
        <f t="shared" si="614"/>
        <v>2020</v>
      </c>
      <c r="B19635" s="260" t="s">
        <v>2228</v>
      </c>
      <c r="C19635" s="261" t="s">
        <v>138</v>
      </c>
      <c r="D19635" s="74" t="str">
        <f t="shared" si="613"/>
        <v>ago/2020</v>
      </c>
      <c r="E19635" s="329">
        <v>44061</v>
      </c>
      <c r="F19635" s="282">
        <v>346</v>
      </c>
      <c r="G19635" s="282" t="s">
        <v>2229</v>
      </c>
      <c r="H19635" s="265" t="s">
        <v>5809</v>
      </c>
      <c r="I19635" s="265" t="s">
        <v>164</v>
      </c>
      <c r="J19635" s="333">
        <v>-6600</v>
      </c>
      <c r="K19635" s="83" t="str">
        <f>IFERROR(IFERROR(VLOOKUP(I19635,'DE-PARA'!B:D,3,0),VLOOKUP(I19635,'DE-PARA'!C:D,2,0)),"NÃO ENCONTRADO")</f>
        <v>Concessionárias (água, luz e telefone)</v>
      </c>
      <c r="L19635" s="50" t="str">
        <f>VLOOKUP(K19635,'Base -Receita-Despesa'!$B:$AS,1,FALSE)</f>
        <v>Concessionárias (água, luz e telefone)</v>
      </c>
    </row>
    <row r="19636" spans="1:12" x14ac:dyDescent="0.3">
      <c r="A19636" s="82" t="str">
        <f t="shared" si="614"/>
        <v>2020</v>
      </c>
      <c r="B19636" s="260" t="s">
        <v>2228</v>
      </c>
      <c r="C19636" s="261" t="s">
        <v>138</v>
      </c>
      <c r="D19636" s="74" t="str">
        <f t="shared" si="613"/>
        <v>ago/2020</v>
      </c>
      <c r="E19636" s="329">
        <v>44061</v>
      </c>
      <c r="F19636" s="282" t="s">
        <v>1261</v>
      </c>
      <c r="G19636" s="282" t="s">
        <v>2229</v>
      </c>
      <c r="H19636" s="265" t="s">
        <v>879</v>
      </c>
      <c r="I19636" s="265" t="s">
        <v>135</v>
      </c>
      <c r="J19636" s="334">
        <v>-10</v>
      </c>
      <c r="K19636" s="83" t="str">
        <f>IFERROR(IFERROR(VLOOKUP(I19636,'DE-PARA'!B:D,3,0),VLOOKUP(I19636,'DE-PARA'!C:D,2,0)),"NÃO ENCONTRADO")</f>
        <v>Outras Saídas</v>
      </c>
      <c r="L19636" s="50" t="str">
        <f>VLOOKUP(K19636,'Base -Receita-Despesa'!$B:$AS,1,FALSE)</f>
        <v>Outras Saídas</v>
      </c>
    </row>
    <row r="19637" spans="1:12" x14ac:dyDescent="0.3">
      <c r="A19637" s="82" t="str">
        <f t="shared" si="614"/>
        <v>2020</v>
      </c>
      <c r="B19637" s="260" t="s">
        <v>2228</v>
      </c>
      <c r="C19637" s="261" t="s">
        <v>138</v>
      </c>
      <c r="D19637" s="74" t="str">
        <f t="shared" si="613"/>
        <v>ago/2020</v>
      </c>
      <c r="E19637" s="329">
        <v>44061</v>
      </c>
      <c r="F19637" s="282" t="s">
        <v>1261</v>
      </c>
      <c r="G19637" s="282" t="s">
        <v>2229</v>
      </c>
      <c r="H19637" s="265" t="s">
        <v>879</v>
      </c>
      <c r="I19637" s="265" t="s">
        <v>135</v>
      </c>
      <c r="J19637" s="334">
        <v>-10</v>
      </c>
      <c r="K19637" s="83" t="str">
        <f>IFERROR(IFERROR(VLOOKUP(I19637,'DE-PARA'!B:D,3,0),VLOOKUP(I19637,'DE-PARA'!C:D,2,0)),"NÃO ENCONTRADO")</f>
        <v>Outras Saídas</v>
      </c>
      <c r="L19637" s="50" t="str">
        <f>VLOOKUP(K19637,'Base -Receita-Despesa'!$B:$AS,1,FALSE)</f>
        <v>Outras Saídas</v>
      </c>
    </row>
    <row r="19638" spans="1:12" x14ac:dyDescent="0.3">
      <c r="A19638" s="82" t="str">
        <f t="shared" si="614"/>
        <v>2020</v>
      </c>
      <c r="B19638" s="260" t="s">
        <v>2228</v>
      </c>
      <c r="C19638" s="261" t="s">
        <v>138</v>
      </c>
      <c r="D19638" s="74" t="str">
        <f t="shared" si="613"/>
        <v>ago/2020</v>
      </c>
      <c r="E19638" s="329">
        <v>44062</v>
      </c>
      <c r="F19638" s="282">
        <v>1568</v>
      </c>
      <c r="G19638" s="282" t="s">
        <v>2229</v>
      </c>
      <c r="H19638" s="265" t="s">
        <v>2231</v>
      </c>
      <c r="I19638" s="265" t="s">
        <v>2185</v>
      </c>
      <c r="J19638" s="333">
        <v>-1905</v>
      </c>
      <c r="K19638" s="83" t="str">
        <f>IFERROR(IFERROR(VLOOKUP(I19638,'DE-PARA'!B:D,3,0),VLOOKUP(I19638,'DE-PARA'!C:D,2,0)),"NÃO ENCONTRADO")</f>
        <v>Materiais</v>
      </c>
      <c r="L19638" s="50" t="str">
        <f>VLOOKUP(K19638,'Base -Receita-Despesa'!$B:$AS,1,FALSE)</f>
        <v>Materiais</v>
      </c>
    </row>
    <row r="19639" spans="1:12" x14ac:dyDescent="0.3">
      <c r="A19639" s="82" t="str">
        <f t="shared" si="614"/>
        <v>2020</v>
      </c>
      <c r="B19639" s="260" t="s">
        <v>2228</v>
      </c>
      <c r="C19639" s="261" t="s">
        <v>138</v>
      </c>
      <c r="D19639" s="74" t="str">
        <f t="shared" si="613"/>
        <v>ago/2020</v>
      </c>
      <c r="E19639" s="329">
        <v>44062</v>
      </c>
      <c r="F19639" s="282">
        <v>1569</v>
      </c>
      <c r="G19639" s="282" t="s">
        <v>2229</v>
      </c>
      <c r="H19639" s="265" t="s">
        <v>2231</v>
      </c>
      <c r="I19639" s="265" t="s">
        <v>2185</v>
      </c>
      <c r="J19639" s="333">
        <v>-3419.95</v>
      </c>
      <c r="K19639" s="83" t="str">
        <f>IFERROR(IFERROR(VLOOKUP(I19639,'DE-PARA'!B:D,3,0),VLOOKUP(I19639,'DE-PARA'!C:D,2,0)),"NÃO ENCONTRADO")</f>
        <v>Materiais</v>
      </c>
      <c r="L19639" s="50" t="str">
        <f>VLOOKUP(K19639,'Base -Receita-Despesa'!$B:$AS,1,FALSE)</f>
        <v>Materiais</v>
      </c>
    </row>
    <row r="19640" spans="1:12" x14ac:dyDescent="0.3">
      <c r="A19640" s="82" t="str">
        <f t="shared" si="614"/>
        <v>2020</v>
      </c>
      <c r="B19640" s="260" t="s">
        <v>2228</v>
      </c>
      <c r="C19640" s="261" t="s">
        <v>138</v>
      </c>
      <c r="D19640" s="74" t="str">
        <f t="shared" si="613"/>
        <v>ago/2020</v>
      </c>
      <c r="E19640" s="329">
        <v>44062</v>
      </c>
      <c r="F19640" s="282">
        <v>4053</v>
      </c>
      <c r="G19640" s="282" t="s">
        <v>2284</v>
      </c>
      <c r="H19640" s="265" t="s">
        <v>5810</v>
      </c>
      <c r="I19640" s="265" t="s">
        <v>2182</v>
      </c>
      <c r="J19640" s="333">
        <v>-3305</v>
      </c>
      <c r="K19640" s="83" t="str">
        <f>IFERROR(IFERROR(VLOOKUP(I19640,'DE-PARA'!B:D,3,0),VLOOKUP(I19640,'DE-PARA'!C:D,2,0)),"NÃO ENCONTRADO")</f>
        <v>Materiais</v>
      </c>
      <c r="L19640" s="50" t="str">
        <f>VLOOKUP(K19640,'Base -Receita-Despesa'!$B:$AS,1,FALSE)</f>
        <v>Materiais</v>
      </c>
    </row>
    <row r="19641" spans="1:12" x14ac:dyDescent="0.3">
      <c r="A19641" s="82" t="str">
        <f t="shared" si="614"/>
        <v>2020</v>
      </c>
      <c r="B19641" s="260" t="s">
        <v>2228</v>
      </c>
      <c r="C19641" s="261" t="s">
        <v>138</v>
      </c>
      <c r="D19641" s="74" t="str">
        <f t="shared" si="613"/>
        <v>ago/2020</v>
      </c>
      <c r="E19641" s="329">
        <v>44062</v>
      </c>
      <c r="F19641" s="282" t="s">
        <v>4619</v>
      </c>
      <c r="G19641" s="282" t="s">
        <v>2229</v>
      </c>
      <c r="H19641" s="265" t="s">
        <v>5808</v>
      </c>
      <c r="I19641" s="265" t="s">
        <v>2170</v>
      </c>
      <c r="J19641" s="333">
        <v>-8392.42</v>
      </c>
      <c r="K19641" s="83" t="str">
        <f>IFERROR(IFERROR(VLOOKUP(I19641,'DE-PARA'!B:D,3,0),VLOOKUP(I19641,'DE-PARA'!C:D,2,0)),"NÃO ENCONTRADO")</f>
        <v>Reembolso de Rateios(-)</v>
      </c>
      <c r="L19641" s="50" t="str">
        <f>VLOOKUP(K19641,'Base -Receita-Despesa'!$B:$AS,1,FALSE)</f>
        <v>Reembolso de Rateios(-)</v>
      </c>
    </row>
    <row r="19642" spans="1:12" x14ac:dyDescent="0.3">
      <c r="A19642" s="82" t="str">
        <f t="shared" si="614"/>
        <v>2020</v>
      </c>
      <c r="B19642" s="260" t="s">
        <v>2228</v>
      </c>
      <c r="C19642" s="261" t="s">
        <v>138</v>
      </c>
      <c r="D19642" s="74" t="str">
        <f t="shared" si="613"/>
        <v>ago/2020</v>
      </c>
      <c r="E19642" s="329">
        <v>44063</v>
      </c>
      <c r="F19642" s="282">
        <v>6</v>
      </c>
      <c r="G19642" s="282" t="s">
        <v>2229</v>
      </c>
      <c r="H19642" s="265" t="s">
        <v>5811</v>
      </c>
      <c r="I19642" s="265" t="s">
        <v>120</v>
      </c>
      <c r="J19642" s="333">
        <v>9800</v>
      </c>
      <c r="K19642" s="83" t="str">
        <f>IFERROR(IFERROR(VLOOKUP(I19642,'DE-PARA'!B:D,3,0),VLOOKUP(I19642,'DE-PARA'!C:D,2,0)),"NÃO ENCONTRADO")</f>
        <v>Serviços</v>
      </c>
      <c r="L19642" s="50" t="str">
        <f>VLOOKUP(K19642,'Base -Receita-Despesa'!$B:$AS,1,FALSE)</f>
        <v>Serviços</v>
      </c>
    </row>
    <row r="19643" spans="1:12" x14ac:dyDescent="0.3">
      <c r="A19643" s="82" t="str">
        <f t="shared" si="614"/>
        <v>2020</v>
      </c>
      <c r="B19643" s="260" t="s">
        <v>2228</v>
      </c>
      <c r="C19643" s="261" t="s">
        <v>138</v>
      </c>
      <c r="D19643" s="74" t="str">
        <f t="shared" si="613"/>
        <v>ago/2020</v>
      </c>
      <c r="E19643" s="329">
        <v>44063</v>
      </c>
      <c r="F19643" s="282">
        <v>190462</v>
      </c>
      <c r="G19643" s="282" t="s">
        <v>2229</v>
      </c>
      <c r="H19643" s="265" t="s">
        <v>5214</v>
      </c>
      <c r="I19643" s="265" t="s">
        <v>145</v>
      </c>
      <c r="J19643" s="334">
        <v>-597.97</v>
      </c>
      <c r="K19643" s="83" t="str">
        <f>IFERROR(IFERROR(VLOOKUP(I19643,'DE-PARA'!B:D,3,0),VLOOKUP(I19643,'DE-PARA'!C:D,2,0)),"NÃO ENCONTRADO")</f>
        <v>Serviços</v>
      </c>
      <c r="L19643" s="50" t="str">
        <f>VLOOKUP(K19643,'Base -Receita-Despesa'!$B:$AS,1,FALSE)</f>
        <v>Serviços</v>
      </c>
    </row>
    <row r="19644" spans="1:12" x14ac:dyDescent="0.3">
      <c r="A19644" s="82" t="str">
        <f t="shared" si="614"/>
        <v>2020</v>
      </c>
      <c r="B19644" s="260" t="s">
        <v>2228</v>
      </c>
      <c r="C19644" s="261" t="s">
        <v>138</v>
      </c>
      <c r="D19644" s="74" t="str">
        <f t="shared" si="613"/>
        <v>ago/2020</v>
      </c>
      <c r="E19644" s="329">
        <v>44063</v>
      </c>
      <c r="F19644" s="282" t="s">
        <v>5812</v>
      </c>
      <c r="G19644" s="282" t="s">
        <v>2229</v>
      </c>
      <c r="H19644" s="265" t="s">
        <v>5659</v>
      </c>
      <c r="I19644" s="265" t="s">
        <v>176</v>
      </c>
      <c r="J19644" s="333">
        <v>-2752.67</v>
      </c>
      <c r="K19644" s="83" t="str">
        <f>IFERROR(IFERROR(VLOOKUP(I19644,'DE-PARA'!B:D,3,0),VLOOKUP(I19644,'DE-PARA'!C:D,2,0)),"NÃO ENCONTRADO")</f>
        <v>Pessoal</v>
      </c>
      <c r="L19644" s="50" t="str">
        <f>VLOOKUP(K19644,'Base -Receita-Despesa'!$B:$AS,1,FALSE)</f>
        <v>Pessoal</v>
      </c>
    </row>
    <row r="19645" spans="1:12" x14ac:dyDescent="0.3">
      <c r="A19645" s="82" t="str">
        <f t="shared" si="614"/>
        <v>2020</v>
      </c>
      <c r="B19645" s="260" t="s">
        <v>2228</v>
      </c>
      <c r="C19645" s="261" t="s">
        <v>138</v>
      </c>
      <c r="D19645" s="74" t="str">
        <f t="shared" si="613"/>
        <v>ago/2020</v>
      </c>
      <c r="E19645" s="329">
        <v>44063</v>
      </c>
      <c r="F19645" s="282" t="s">
        <v>5813</v>
      </c>
      <c r="G19645" s="282" t="s">
        <v>2229</v>
      </c>
      <c r="H19645" s="265" t="s">
        <v>5749</v>
      </c>
      <c r="I19645" s="265" t="s">
        <v>145</v>
      </c>
      <c r="J19645" s="334">
        <v>-90</v>
      </c>
      <c r="K19645" s="83" t="str">
        <f>IFERROR(IFERROR(VLOOKUP(I19645,'DE-PARA'!B:D,3,0),VLOOKUP(I19645,'DE-PARA'!C:D,2,0)),"NÃO ENCONTRADO")</f>
        <v>Serviços</v>
      </c>
      <c r="L19645" s="50" t="str">
        <f>VLOOKUP(K19645,'Base -Receita-Despesa'!$B:$AS,1,FALSE)</f>
        <v>Serviços</v>
      </c>
    </row>
    <row r="19646" spans="1:12" x14ac:dyDescent="0.3">
      <c r="A19646" s="82" t="str">
        <f t="shared" si="614"/>
        <v>2020</v>
      </c>
      <c r="B19646" s="260" t="s">
        <v>2228</v>
      </c>
      <c r="C19646" s="261" t="s">
        <v>138</v>
      </c>
      <c r="D19646" s="74" t="str">
        <f t="shared" si="613"/>
        <v>ago/2020</v>
      </c>
      <c r="E19646" s="329">
        <v>44063</v>
      </c>
      <c r="F19646" s="282" t="s">
        <v>5814</v>
      </c>
      <c r="G19646" s="282" t="s">
        <v>2229</v>
      </c>
      <c r="H19646" s="265" t="s">
        <v>5815</v>
      </c>
      <c r="I19646" s="265" t="s">
        <v>2176</v>
      </c>
      <c r="J19646" s="334">
        <v>-190.56</v>
      </c>
      <c r="K19646" s="83" t="str">
        <f>IFERROR(IFERROR(VLOOKUP(I19646,'DE-PARA'!B:D,3,0),VLOOKUP(I19646,'DE-PARA'!C:D,2,0)),"NÃO ENCONTRADO")</f>
        <v>Pessoal</v>
      </c>
      <c r="L19646" s="50" t="str">
        <f>VLOOKUP(K19646,'Base -Receita-Despesa'!$B:$AS,1,FALSE)</f>
        <v>Pessoal</v>
      </c>
    </row>
    <row r="19647" spans="1:12" x14ac:dyDescent="0.3">
      <c r="A19647" s="82" t="str">
        <f t="shared" si="614"/>
        <v>2020</v>
      </c>
      <c r="B19647" s="260" t="s">
        <v>2228</v>
      </c>
      <c r="C19647" s="261" t="s">
        <v>138</v>
      </c>
      <c r="D19647" s="74" t="str">
        <f t="shared" si="613"/>
        <v>ago/2020</v>
      </c>
      <c r="E19647" s="329">
        <v>44063</v>
      </c>
      <c r="F19647" s="282" t="s">
        <v>5816</v>
      </c>
      <c r="G19647" s="282" t="s">
        <v>2229</v>
      </c>
      <c r="H19647" s="265" t="s">
        <v>4736</v>
      </c>
      <c r="I19647" s="265" t="s">
        <v>188</v>
      </c>
      <c r="J19647" s="334">
        <v>-611.08000000000004</v>
      </c>
      <c r="K19647" s="83" t="str">
        <f>IFERROR(IFERROR(VLOOKUP(I19647,'DE-PARA'!B:D,3,0),VLOOKUP(I19647,'DE-PARA'!C:D,2,0)),"NÃO ENCONTRADO")</f>
        <v>Serviços</v>
      </c>
      <c r="L19647" s="50" t="str">
        <f>VLOOKUP(K19647,'Base -Receita-Despesa'!$B:$AS,1,FALSE)</f>
        <v>Serviços</v>
      </c>
    </row>
    <row r="19648" spans="1:12" x14ac:dyDescent="0.3">
      <c r="A19648" s="82" t="str">
        <f t="shared" si="614"/>
        <v>2020</v>
      </c>
      <c r="B19648" s="260" t="s">
        <v>2228</v>
      </c>
      <c r="C19648" s="261" t="s">
        <v>138</v>
      </c>
      <c r="D19648" s="74" t="str">
        <f t="shared" si="613"/>
        <v>ago/2020</v>
      </c>
      <c r="E19648" s="329">
        <v>44063</v>
      </c>
      <c r="F19648" s="282" t="s">
        <v>5817</v>
      </c>
      <c r="G19648" s="282" t="s">
        <v>2229</v>
      </c>
      <c r="H19648" s="265" t="s">
        <v>2654</v>
      </c>
      <c r="I19648" s="265" t="s">
        <v>120</v>
      </c>
      <c r="J19648" s="334">
        <v>-63.93</v>
      </c>
      <c r="K19648" s="83" t="str">
        <f>IFERROR(IFERROR(VLOOKUP(I19648,'DE-PARA'!B:D,3,0),VLOOKUP(I19648,'DE-PARA'!C:D,2,0)),"NÃO ENCONTRADO")</f>
        <v>Serviços</v>
      </c>
      <c r="L19648" s="50" t="str">
        <f>VLOOKUP(K19648,'Base -Receita-Despesa'!$B:$AS,1,FALSE)</f>
        <v>Serviços</v>
      </c>
    </row>
    <row r="19649" spans="1:12" x14ac:dyDescent="0.3">
      <c r="A19649" s="82" t="str">
        <f t="shared" si="614"/>
        <v>2020</v>
      </c>
      <c r="B19649" s="260" t="s">
        <v>2228</v>
      </c>
      <c r="C19649" s="261" t="s">
        <v>138</v>
      </c>
      <c r="D19649" s="74" t="str">
        <f t="shared" si="613"/>
        <v>ago/2020</v>
      </c>
      <c r="E19649" s="329">
        <v>44063</v>
      </c>
      <c r="F19649" s="282" t="s">
        <v>3311</v>
      </c>
      <c r="G19649" s="282" t="s">
        <v>2229</v>
      </c>
      <c r="H19649" s="270" t="s">
        <v>4753</v>
      </c>
      <c r="I19649" s="265" t="s">
        <v>2176</v>
      </c>
      <c r="J19649" s="333">
        <v>-3102.9</v>
      </c>
      <c r="K19649" s="83" t="str">
        <f>IFERROR(IFERROR(VLOOKUP(I19649,'DE-PARA'!B:D,3,0),VLOOKUP(I19649,'DE-PARA'!C:D,2,0)),"NÃO ENCONTRADO")</f>
        <v>Pessoal</v>
      </c>
      <c r="L19649" s="50" t="str">
        <f>VLOOKUP(K19649,'Base -Receita-Despesa'!$B:$AS,1,FALSE)</f>
        <v>Pessoal</v>
      </c>
    </row>
    <row r="19650" spans="1:12" x14ac:dyDescent="0.3">
      <c r="A19650" s="82" t="str">
        <f t="shared" si="614"/>
        <v>2020</v>
      </c>
      <c r="B19650" s="260" t="s">
        <v>2228</v>
      </c>
      <c r="C19650" s="261" t="s">
        <v>138</v>
      </c>
      <c r="D19650" s="74" t="str">
        <f t="shared" si="613"/>
        <v>ago/2020</v>
      </c>
      <c r="E19650" s="329">
        <v>44063</v>
      </c>
      <c r="F19650" s="282" t="s">
        <v>5818</v>
      </c>
      <c r="G19650" s="282" t="s">
        <v>2229</v>
      </c>
      <c r="H19650" s="270" t="s">
        <v>4753</v>
      </c>
      <c r="I19650" s="265" t="s">
        <v>2176</v>
      </c>
      <c r="J19650" s="334">
        <v>-158.82</v>
      </c>
      <c r="K19650" s="83" t="str">
        <f>IFERROR(IFERROR(VLOOKUP(I19650,'DE-PARA'!B:D,3,0),VLOOKUP(I19650,'DE-PARA'!C:D,2,0)),"NÃO ENCONTRADO")</f>
        <v>Pessoal</v>
      </c>
      <c r="L19650" s="50" t="str">
        <f>VLOOKUP(K19650,'Base -Receita-Despesa'!$B:$AS,1,FALSE)</f>
        <v>Pessoal</v>
      </c>
    </row>
    <row r="19651" spans="1:12" x14ac:dyDescent="0.3">
      <c r="A19651" s="82" t="str">
        <f t="shared" si="614"/>
        <v>2020</v>
      </c>
      <c r="B19651" s="260" t="s">
        <v>2228</v>
      </c>
      <c r="C19651" s="261" t="s">
        <v>138</v>
      </c>
      <c r="D19651" s="74" t="str">
        <f t="shared" si="613"/>
        <v>ago/2020</v>
      </c>
      <c r="E19651" s="329">
        <v>44063</v>
      </c>
      <c r="F19651" s="282" t="s">
        <v>5819</v>
      </c>
      <c r="G19651" s="282" t="s">
        <v>2229</v>
      </c>
      <c r="H19651" s="270" t="s">
        <v>4753</v>
      </c>
      <c r="I19651" s="265" t="s">
        <v>2176</v>
      </c>
      <c r="J19651" s="334">
        <v>-121.5</v>
      </c>
      <c r="K19651" s="83" t="str">
        <f>IFERROR(IFERROR(VLOOKUP(I19651,'DE-PARA'!B:D,3,0),VLOOKUP(I19651,'DE-PARA'!C:D,2,0)),"NÃO ENCONTRADO")</f>
        <v>Pessoal</v>
      </c>
      <c r="L19651" s="50" t="str">
        <f>VLOOKUP(K19651,'Base -Receita-Despesa'!$B:$AS,1,FALSE)</f>
        <v>Pessoal</v>
      </c>
    </row>
    <row r="19652" spans="1:12" x14ac:dyDescent="0.3">
      <c r="A19652" s="82" t="str">
        <f t="shared" si="614"/>
        <v>2020</v>
      </c>
      <c r="B19652" s="260" t="s">
        <v>2228</v>
      </c>
      <c r="C19652" s="261" t="s">
        <v>138</v>
      </c>
      <c r="D19652" s="74" t="str">
        <f t="shared" ref="D19652:D19715" si="615">TEXT(E19652,"mmm/aaaa")</f>
        <v>ago/2020</v>
      </c>
      <c r="E19652" s="329">
        <v>44063</v>
      </c>
      <c r="F19652" s="282" t="s">
        <v>5820</v>
      </c>
      <c r="G19652" s="282" t="s">
        <v>2229</v>
      </c>
      <c r="H19652" s="270" t="s">
        <v>4753</v>
      </c>
      <c r="I19652" s="265" t="s">
        <v>2176</v>
      </c>
      <c r="J19652" s="334">
        <v>-300</v>
      </c>
      <c r="K19652" s="83" t="str">
        <f>IFERROR(IFERROR(VLOOKUP(I19652,'DE-PARA'!B:D,3,0),VLOOKUP(I19652,'DE-PARA'!C:D,2,0)),"NÃO ENCONTRADO")</f>
        <v>Pessoal</v>
      </c>
      <c r="L19652" s="50" t="str">
        <f>VLOOKUP(K19652,'Base -Receita-Despesa'!$B:$AS,1,FALSE)</f>
        <v>Pessoal</v>
      </c>
    </row>
    <row r="19653" spans="1:12" x14ac:dyDescent="0.3">
      <c r="A19653" s="82" t="str">
        <f t="shared" si="614"/>
        <v>2020</v>
      </c>
      <c r="B19653" s="260" t="s">
        <v>2228</v>
      </c>
      <c r="C19653" s="261" t="s">
        <v>138</v>
      </c>
      <c r="D19653" s="74" t="str">
        <f t="shared" si="615"/>
        <v>ago/2020</v>
      </c>
      <c r="E19653" s="329">
        <v>44063</v>
      </c>
      <c r="F19653" s="282" t="s">
        <v>5821</v>
      </c>
      <c r="G19653" s="282" t="s">
        <v>2229</v>
      </c>
      <c r="H19653" s="265" t="s">
        <v>5728</v>
      </c>
      <c r="I19653" s="265" t="s">
        <v>145</v>
      </c>
      <c r="J19653" s="334">
        <v>-90</v>
      </c>
      <c r="K19653" s="83" t="str">
        <f>IFERROR(IFERROR(VLOOKUP(I19653,'DE-PARA'!B:D,3,0),VLOOKUP(I19653,'DE-PARA'!C:D,2,0)),"NÃO ENCONTRADO")</f>
        <v>Serviços</v>
      </c>
      <c r="L19653" s="50" t="str">
        <f>VLOOKUP(K19653,'Base -Receita-Despesa'!$B:$AS,1,FALSE)</f>
        <v>Serviços</v>
      </c>
    </row>
    <row r="19654" spans="1:12" x14ac:dyDescent="0.3">
      <c r="A19654" s="82" t="str">
        <f t="shared" si="614"/>
        <v>2020</v>
      </c>
      <c r="B19654" s="260" t="s">
        <v>2228</v>
      </c>
      <c r="C19654" s="261" t="s">
        <v>138</v>
      </c>
      <c r="D19654" s="74" t="str">
        <f t="shared" si="615"/>
        <v>ago/2020</v>
      </c>
      <c r="E19654" s="329">
        <v>44063</v>
      </c>
      <c r="F19654" s="282" t="s">
        <v>5822</v>
      </c>
      <c r="G19654" s="282" t="s">
        <v>2229</v>
      </c>
      <c r="H19654" s="265" t="s">
        <v>5701</v>
      </c>
      <c r="I19654" s="265" t="s">
        <v>145</v>
      </c>
      <c r="J19654" s="334">
        <v>-79.86</v>
      </c>
      <c r="K19654" s="83" t="str">
        <f>IFERROR(IFERROR(VLOOKUP(I19654,'DE-PARA'!B:D,3,0),VLOOKUP(I19654,'DE-PARA'!C:D,2,0)),"NÃO ENCONTRADO")</f>
        <v>Serviços</v>
      </c>
      <c r="L19654" s="50" t="str">
        <f>VLOOKUP(K19654,'Base -Receita-Despesa'!$B:$AS,1,FALSE)</f>
        <v>Serviços</v>
      </c>
    </row>
    <row r="19655" spans="1:12" x14ac:dyDescent="0.3">
      <c r="A19655" s="82" t="str">
        <f t="shared" si="614"/>
        <v>2020</v>
      </c>
      <c r="B19655" s="260" t="s">
        <v>2228</v>
      </c>
      <c r="C19655" s="261" t="s">
        <v>138</v>
      </c>
      <c r="D19655" s="74" t="str">
        <f t="shared" si="615"/>
        <v>ago/2020</v>
      </c>
      <c r="E19655" s="329">
        <v>44063</v>
      </c>
      <c r="F19655" s="282" t="s">
        <v>5823</v>
      </c>
      <c r="G19655" s="282" t="s">
        <v>2229</v>
      </c>
      <c r="H19655" s="265" t="s">
        <v>5824</v>
      </c>
      <c r="I19655" s="265" t="s">
        <v>120</v>
      </c>
      <c r="J19655" s="334">
        <v>-14.6</v>
      </c>
      <c r="K19655" s="83" t="str">
        <f>IFERROR(IFERROR(VLOOKUP(I19655,'DE-PARA'!B:D,3,0),VLOOKUP(I19655,'DE-PARA'!C:D,2,0)),"NÃO ENCONTRADO")</f>
        <v>Serviços</v>
      </c>
      <c r="L19655" s="50" t="str">
        <f>VLOOKUP(K19655,'Base -Receita-Despesa'!$B:$AS,1,FALSE)</f>
        <v>Serviços</v>
      </c>
    </row>
    <row r="19656" spans="1:12" x14ac:dyDescent="0.3">
      <c r="A19656" s="82" t="str">
        <f t="shared" si="614"/>
        <v>2020</v>
      </c>
      <c r="B19656" s="260" t="s">
        <v>2228</v>
      </c>
      <c r="C19656" s="261" t="s">
        <v>138</v>
      </c>
      <c r="D19656" s="74" t="str">
        <f t="shared" si="615"/>
        <v>ago/2020</v>
      </c>
      <c r="E19656" s="329">
        <v>44063</v>
      </c>
      <c r="F19656" s="282" t="s">
        <v>2936</v>
      </c>
      <c r="G19656" s="282" t="s">
        <v>2229</v>
      </c>
      <c r="H19656" s="265" t="s">
        <v>5049</v>
      </c>
      <c r="I19656" s="265" t="s">
        <v>2176</v>
      </c>
      <c r="J19656" s="333">
        <v>-2035.13</v>
      </c>
      <c r="K19656" s="83" t="str">
        <f>IFERROR(IFERROR(VLOOKUP(I19656,'DE-PARA'!B:D,3,0),VLOOKUP(I19656,'DE-PARA'!C:D,2,0)),"NÃO ENCONTRADO")</f>
        <v>Pessoal</v>
      </c>
      <c r="L19656" s="50" t="str">
        <f>VLOOKUP(K19656,'Base -Receita-Despesa'!$B:$AS,1,FALSE)</f>
        <v>Pessoal</v>
      </c>
    </row>
    <row r="19657" spans="1:12" x14ac:dyDescent="0.3">
      <c r="A19657" s="82" t="str">
        <f t="shared" si="614"/>
        <v>2020</v>
      </c>
      <c r="B19657" s="260" t="s">
        <v>2228</v>
      </c>
      <c r="C19657" s="261" t="s">
        <v>138</v>
      </c>
      <c r="D19657" s="74" t="str">
        <f t="shared" si="615"/>
        <v>ago/2020</v>
      </c>
      <c r="E19657" s="329">
        <v>44063</v>
      </c>
      <c r="F19657" s="282" t="s">
        <v>4148</v>
      </c>
      <c r="G19657" s="282" t="s">
        <v>2229</v>
      </c>
      <c r="H19657" s="265" t="s">
        <v>5049</v>
      </c>
      <c r="I19657" s="265" t="s">
        <v>2176</v>
      </c>
      <c r="J19657" s="334">
        <v>-506.2</v>
      </c>
      <c r="K19657" s="83" t="str">
        <f>IFERROR(IFERROR(VLOOKUP(I19657,'DE-PARA'!B:D,3,0),VLOOKUP(I19657,'DE-PARA'!C:D,2,0)),"NÃO ENCONTRADO")</f>
        <v>Pessoal</v>
      </c>
      <c r="L19657" s="50" t="str">
        <f>VLOOKUP(K19657,'Base -Receita-Despesa'!$B:$AS,1,FALSE)</f>
        <v>Pessoal</v>
      </c>
    </row>
    <row r="19658" spans="1:12" x14ac:dyDescent="0.3">
      <c r="A19658" s="82" t="str">
        <f t="shared" si="614"/>
        <v>2020</v>
      </c>
      <c r="B19658" s="260" t="s">
        <v>2228</v>
      </c>
      <c r="C19658" s="261" t="s">
        <v>138</v>
      </c>
      <c r="D19658" s="74" t="str">
        <f t="shared" si="615"/>
        <v>ago/2020</v>
      </c>
      <c r="E19658" s="329">
        <v>44063</v>
      </c>
      <c r="F19658" s="282" t="s">
        <v>5825</v>
      </c>
      <c r="G19658" s="282" t="s">
        <v>2229</v>
      </c>
      <c r="H19658" s="265" t="s">
        <v>5175</v>
      </c>
      <c r="I19658" s="265" t="s">
        <v>145</v>
      </c>
      <c r="J19658" s="334">
        <v>-69.61</v>
      </c>
      <c r="K19658" s="83" t="str">
        <f>IFERROR(IFERROR(VLOOKUP(I19658,'DE-PARA'!B:D,3,0),VLOOKUP(I19658,'DE-PARA'!C:D,2,0)),"NÃO ENCONTRADO")</f>
        <v>Serviços</v>
      </c>
      <c r="L19658" s="50" t="str">
        <f>VLOOKUP(K19658,'Base -Receita-Despesa'!$B:$AS,1,FALSE)</f>
        <v>Serviços</v>
      </c>
    </row>
    <row r="19659" spans="1:12" x14ac:dyDescent="0.3">
      <c r="A19659" s="82" t="str">
        <f t="shared" si="614"/>
        <v>2020</v>
      </c>
      <c r="B19659" s="260" t="s">
        <v>2228</v>
      </c>
      <c r="C19659" s="261" t="s">
        <v>138</v>
      </c>
      <c r="D19659" s="74" t="str">
        <f t="shared" si="615"/>
        <v>ago/2020</v>
      </c>
      <c r="E19659" s="329">
        <v>44063</v>
      </c>
      <c r="F19659" s="282" t="s">
        <v>4565</v>
      </c>
      <c r="G19659" s="282" t="s">
        <v>2229</v>
      </c>
      <c r="H19659" s="265" t="s">
        <v>5826</v>
      </c>
      <c r="I19659" s="265" t="s">
        <v>194</v>
      </c>
      <c r="J19659" s="333">
        <v>-15643.19</v>
      </c>
      <c r="K19659" s="83" t="str">
        <f>IFERROR(IFERROR(VLOOKUP(I19659,'DE-PARA'!B:D,3,0),VLOOKUP(I19659,'DE-PARA'!C:D,2,0)),"NÃO ENCONTRADO")</f>
        <v>Encargos sobre Folha de Pagamento</v>
      </c>
      <c r="L19659" s="50" t="str">
        <f>VLOOKUP(K19659,'Base -Receita-Despesa'!$B:$AS,1,FALSE)</f>
        <v>Encargos sobre Folha de Pagamento</v>
      </c>
    </row>
    <row r="19660" spans="1:12" x14ac:dyDescent="0.3">
      <c r="A19660" s="82" t="str">
        <f t="shared" si="614"/>
        <v>2020</v>
      </c>
      <c r="B19660" s="260" t="s">
        <v>2228</v>
      </c>
      <c r="C19660" s="261" t="s">
        <v>138</v>
      </c>
      <c r="D19660" s="74" t="str">
        <f t="shared" si="615"/>
        <v>ago/2020</v>
      </c>
      <c r="E19660" s="329">
        <v>44063</v>
      </c>
      <c r="F19660" s="282" t="s">
        <v>5827</v>
      </c>
      <c r="G19660" s="282" t="s">
        <v>2229</v>
      </c>
      <c r="H19660" s="265" t="s">
        <v>4736</v>
      </c>
      <c r="I19660" s="265" t="s">
        <v>188</v>
      </c>
      <c r="J19660" s="333">
        <v>-1894.35</v>
      </c>
      <c r="K19660" s="83" t="str">
        <f>IFERROR(IFERROR(VLOOKUP(I19660,'DE-PARA'!B:D,3,0),VLOOKUP(I19660,'DE-PARA'!C:D,2,0)),"NÃO ENCONTRADO")</f>
        <v>Serviços</v>
      </c>
      <c r="L19660" s="50" t="str">
        <f>VLOOKUP(K19660,'Base -Receita-Despesa'!$B:$AS,1,FALSE)</f>
        <v>Serviços</v>
      </c>
    </row>
    <row r="19661" spans="1:12" x14ac:dyDescent="0.3">
      <c r="A19661" s="82" t="str">
        <f t="shared" si="614"/>
        <v>2020</v>
      </c>
      <c r="B19661" s="260" t="s">
        <v>2228</v>
      </c>
      <c r="C19661" s="261" t="s">
        <v>138</v>
      </c>
      <c r="D19661" s="74" t="str">
        <f t="shared" si="615"/>
        <v>ago/2020</v>
      </c>
      <c r="E19661" s="329">
        <v>44063</v>
      </c>
      <c r="F19661" s="282" t="s">
        <v>5828</v>
      </c>
      <c r="G19661" s="282" t="s">
        <v>2229</v>
      </c>
      <c r="H19661" s="265" t="s">
        <v>2654</v>
      </c>
      <c r="I19661" s="265" t="s">
        <v>120</v>
      </c>
      <c r="J19661" s="334">
        <v>-198.18</v>
      </c>
      <c r="K19661" s="83" t="str">
        <f>IFERROR(IFERROR(VLOOKUP(I19661,'DE-PARA'!B:D,3,0),VLOOKUP(I19661,'DE-PARA'!C:D,2,0)),"NÃO ENCONTRADO")</f>
        <v>Serviços</v>
      </c>
      <c r="L19661" s="50" t="str">
        <f>VLOOKUP(K19661,'Base -Receita-Despesa'!$B:$AS,1,FALSE)</f>
        <v>Serviços</v>
      </c>
    </row>
    <row r="19662" spans="1:12" x14ac:dyDescent="0.3">
      <c r="A19662" s="82" t="str">
        <f t="shared" si="614"/>
        <v>2020</v>
      </c>
      <c r="B19662" s="260" t="s">
        <v>2228</v>
      </c>
      <c r="C19662" s="261" t="s">
        <v>138</v>
      </c>
      <c r="D19662" s="74" t="str">
        <f t="shared" si="615"/>
        <v>ago/2020</v>
      </c>
      <c r="E19662" s="329">
        <v>44063</v>
      </c>
      <c r="F19662" s="282" t="s">
        <v>5829</v>
      </c>
      <c r="G19662" s="282" t="s">
        <v>2229</v>
      </c>
      <c r="H19662" s="270" t="s">
        <v>4753</v>
      </c>
      <c r="I19662" s="265" t="s">
        <v>2176</v>
      </c>
      <c r="J19662" s="333">
        <v>-9618.99</v>
      </c>
      <c r="K19662" s="83" t="str">
        <f>IFERROR(IFERROR(VLOOKUP(I19662,'DE-PARA'!B:D,3,0),VLOOKUP(I19662,'DE-PARA'!C:D,2,0)),"NÃO ENCONTRADO")</f>
        <v>Pessoal</v>
      </c>
      <c r="L19662" s="50" t="str">
        <f>VLOOKUP(K19662,'Base -Receita-Despesa'!$B:$AS,1,FALSE)</f>
        <v>Pessoal</v>
      </c>
    </row>
    <row r="19663" spans="1:12" x14ac:dyDescent="0.3">
      <c r="A19663" s="82" t="str">
        <f t="shared" si="614"/>
        <v>2020</v>
      </c>
      <c r="B19663" s="260" t="s">
        <v>2228</v>
      </c>
      <c r="C19663" s="261" t="s">
        <v>138</v>
      </c>
      <c r="D19663" s="74" t="str">
        <f t="shared" si="615"/>
        <v>ago/2020</v>
      </c>
      <c r="E19663" s="329">
        <v>44063</v>
      </c>
      <c r="F19663" s="282" t="s">
        <v>5830</v>
      </c>
      <c r="G19663" s="282" t="s">
        <v>2229</v>
      </c>
      <c r="H19663" s="270" t="s">
        <v>4753</v>
      </c>
      <c r="I19663" s="265" t="s">
        <v>2176</v>
      </c>
      <c r="J19663" s="334">
        <v>-492.34</v>
      </c>
      <c r="K19663" s="83" t="str">
        <f>IFERROR(IFERROR(VLOOKUP(I19663,'DE-PARA'!B:D,3,0),VLOOKUP(I19663,'DE-PARA'!C:D,2,0)),"NÃO ENCONTRADO")</f>
        <v>Pessoal</v>
      </c>
      <c r="L19663" s="50" t="str">
        <f>VLOOKUP(K19663,'Base -Receita-Despesa'!$B:$AS,1,FALSE)</f>
        <v>Pessoal</v>
      </c>
    </row>
    <row r="19664" spans="1:12" x14ac:dyDescent="0.3">
      <c r="A19664" s="82" t="str">
        <f t="shared" si="614"/>
        <v>2020</v>
      </c>
      <c r="B19664" s="260" t="s">
        <v>2228</v>
      </c>
      <c r="C19664" s="261" t="s">
        <v>138</v>
      </c>
      <c r="D19664" s="74" t="str">
        <f t="shared" si="615"/>
        <v>ago/2020</v>
      </c>
      <c r="E19664" s="329">
        <v>44063</v>
      </c>
      <c r="F19664" s="282" t="s">
        <v>5831</v>
      </c>
      <c r="G19664" s="282" t="s">
        <v>2229</v>
      </c>
      <c r="H19664" s="270" t="s">
        <v>4753</v>
      </c>
      <c r="I19664" s="265" t="s">
        <v>2176</v>
      </c>
      <c r="J19664" s="334">
        <v>-376.65</v>
      </c>
      <c r="K19664" s="83" t="str">
        <f>IFERROR(IFERROR(VLOOKUP(I19664,'DE-PARA'!B:D,3,0),VLOOKUP(I19664,'DE-PARA'!C:D,2,0)),"NÃO ENCONTRADO")</f>
        <v>Pessoal</v>
      </c>
      <c r="L19664" s="50" t="str">
        <f>VLOOKUP(K19664,'Base -Receita-Despesa'!$B:$AS,1,FALSE)</f>
        <v>Pessoal</v>
      </c>
    </row>
    <row r="19665" spans="1:12" x14ac:dyDescent="0.3">
      <c r="A19665" s="82" t="str">
        <f t="shared" si="614"/>
        <v>2020</v>
      </c>
      <c r="B19665" s="260" t="s">
        <v>2228</v>
      </c>
      <c r="C19665" s="261" t="s">
        <v>138</v>
      </c>
      <c r="D19665" s="74" t="str">
        <f t="shared" si="615"/>
        <v>ago/2020</v>
      </c>
      <c r="E19665" s="329">
        <v>44063</v>
      </c>
      <c r="F19665" s="282" t="s">
        <v>5832</v>
      </c>
      <c r="G19665" s="282" t="s">
        <v>2229</v>
      </c>
      <c r="H19665" s="270" t="s">
        <v>4753</v>
      </c>
      <c r="I19665" s="265" t="s">
        <v>2176</v>
      </c>
      <c r="J19665" s="334">
        <v>-930</v>
      </c>
      <c r="K19665" s="83" t="str">
        <f>IFERROR(IFERROR(VLOOKUP(I19665,'DE-PARA'!B:D,3,0),VLOOKUP(I19665,'DE-PARA'!C:D,2,0)),"NÃO ENCONTRADO")</f>
        <v>Pessoal</v>
      </c>
      <c r="L19665" s="50" t="str">
        <f>VLOOKUP(K19665,'Base -Receita-Despesa'!$B:$AS,1,FALSE)</f>
        <v>Pessoal</v>
      </c>
    </row>
    <row r="19666" spans="1:12" x14ac:dyDescent="0.3">
      <c r="A19666" s="82" t="str">
        <f t="shared" si="614"/>
        <v>2020</v>
      </c>
      <c r="B19666" s="260" t="s">
        <v>2228</v>
      </c>
      <c r="C19666" s="261" t="s">
        <v>138</v>
      </c>
      <c r="D19666" s="74" t="str">
        <f t="shared" si="615"/>
        <v>ago/2020</v>
      </c>
      <c r="E19666" s="329">
        <v>44063</v>
      </c>
      <c r="F19666" s="282" t="s">
        <v>5332</v>
      </c>
      <c r="G19666" s="282" t="s">
        <v>2229</v>
      </c>
      <c r="H19666" s="265" t="s">
        <v>5728</v>
      </c>
      <c r="I19666" s="265" t="s">
        <v>145</v>
      </c>
      <c r="J19666" s="334">
        <v>-558</v>
      </c>
      <c r="K19666" s="83" t="str">
        <f>IFERROR(IFERROR(VLOOKUP(I19666,'DE-PARA'!B:D,3,0),VLOOKUP(I19666,'DE-PARA'!C:D,2,0)),"NÃO ENCONTRADO")</f>
        <v>Serviços</v>
      </c>
      <c r="L19666" s="50" t="str">
        <f>VLOOKUP(K19666,'Base -Receita-Despesa'!$B:$AS,1,FALSE)</f>
        <v>Serviços</v>
      </c>
    </row>
    <row r="19667" spans="1:12" x14ac:dyDescent="0.3">
      <c r="A19667" s="82" t="str">
        <f t="shared" si="614"/>
        <v>2020</v>
      </c>
      <c r="B19667" s="260" t="s">
        <v>2228</v>
      </c>
      <c r="C19667" s="261" t="s">
        <v>138</v>
      </c>
      <c r="D19667" s="74" t="str">
        <f t="shared" si="615"/>
        <v>ago/2020</v>
      </c>
      <c r="E19667" s="329">
        <v>44063</v>
      </c>
      <c r="F19667" s="282" t="s">
        <v>5833</v>
      </c>
      <c r="G19667" s="282" t="s">
        <v>2229</v>
      </c>
      <c r="H19667" s="265" t="s">
        <v>5728</v>
      </c>
      <c r="I19667" s="265" t="s">
        <v>145</v>
      </c>
      <c r="J19667" s="334">
        <v>-279</v>
      </c>
      <c r="K19667" s="83" t="str">
        <f>IFERROR(IFERROR(VLOOKUP(I19667,'DE-PARA'!B:D,3,0),VLOOKUP(I19667,'DE-PARA'!C:D,2,0)),"NÃO ENCONTRADO")</f>
        <v>Serviços</v>
      </c>
      <c r="L19667" s="50" t="str">
        <f>VLOOKUP(K19667,'Base -Receita-Despesa'!$B:$AS,1,FALSE)</f>
        <v>Serviços</v>
      </c>
    </row>
    <row r="19668" spans="1:12" x14ac:dyDescent="0.3">
      <c r="A19668" s="82" t="str">
        <f t="shared" si="614"/>
        <v>2020</v>
      </c>
      <c r="B19668" s="260" t="s">
        <v>2228</v>
      </c>
      <c r="C19668" s="261" t="s">
        <v>138</v>
      </c>
      <c r="D19668" s="74" t="str">
        <f t="shared" si="615"/>
        <v>ago/2020</v>
      </c>
      <c r="E19668" s="329">
        <v>44063</v>
      </c>
      <c r="F19668" s="282" t="s">
        <v>5834</v>
      </c>
      <c r="G19668" s="282" t="s">
        <v>2229</v>
      </c>
      <c r="H19668" s="265" t="s">
        <v>5701</v>
      </c>
      <c r="I19668" s="265" t="s">
        <v>145</v>
      </c>
      <c r="J19668" s="334">
        <v>-247.57</v>
      </c>
      <c r="K19668" s="83" t="str">
        <f>IFERROR(IFERROR(VLOOKUP(I19668,'DE-PARA'!B:D,3,0),VLOOKUP(I19668,'DE-PARA'!C:D,2,0)),"NÃO ENCONTRADO")</f>
        <v>Serviços</v>
      </c>
      <c r="L19668" s="50" t="str">
        <f>VLOOKUP(K19668,'Base -Receita-Despesa'!$B:$AS,1,FALSE)</f>
        <v>Serviços</v>
      </c>
    </row>
    <row r="19669" spans="1:12" x14ac:dyDescent="0.3">
      <c r="A19669" s="82" t="str">
        <f t="shared" si="614"/>
        <v>2020</v>
      </c>
      <c r="B19669" s="260" t="s">
        <v>2228</v>
      </c>
      <c r="C19669" s="261" t="s">
        <v>138</v>
      </c>
      <c r="D19669" s="74" t="str">
        <f t="shared" si="615"/>
        <v>ago/2020</v>
      </c>
      <c r="E19669" s="329">
        <v>44063</v>
      </c>
      <c r="F19669" s="282" t="s">
        <v>5835</v>
      </c>
      <c r="G19669" s="282" t="s">
        <v>2229</v>
      </c>
      <c r="H19669" s="265" t="s">
        <v>5824</v>
      </c>
      <c r="I19669" s="265" t="s">
        <v>120</v>
      </c>
      <c r="J19669" s="334">
        <v>-45.26</v>
      </c>
      <c r="K19669" s="83" t="str">
        <f>IFERROR(IFERROR(VLOOKUP(I19669,'DE-PARA'!B:D,3,0),VLOOKUP(I19669,'DE-PARA'!C:D,2,0)),"NÃO ENCONTRADO")</f>
        <v>Serviços</v>
      </c>
      <c r="L19669" s="50" t="str">
        <f>VLOOKUP(K19669,'Base -Receita-Despesa'!$B:$AS,1,FALSE)</f>
        <v>Serviços</v>
      </c>
    </row>
    <row r="19670" spans="1:12" x14ac:dyDescent="0.3">
      <c r="A19670" s="82" t="str">
        <f t="shared" si="614"/>
        <v>2020</v>
      </c>
      <c r="B19670" s="260" t="s">
        <v>2228</v>
      </c>
      <c r="C19670" s="261" t="s">
        <v>138</v>
      </c>
      <c r="D19670" s="74" t="str">
        <f t="shared" si="615"/>
        <v>ago/2020</v>
      </c>
      <c r="E19670" s="329">
        <v>44063</v>
      </c>
      <c r="F19670" s="282" t="s">
        <v>5836</v>
      </c>
      <c r="G19670" s="282" t="s">
        <v>2229</v>
      </c>
      <c r="H19670" s="265" t="s">
        <v>5175</v>
      </c>
      <c r="I19670" s="265" t="s">
        <v>145</v>
      </c>
      <c r="J19670" s="334">
        <v>-21.1</v>
      </c>
      <c r="K19670" s="83" t="str">
        <f>IFERROR(IFERROR(VLOOKUP(I19670,'DE-PARA'!B:D,3,0),VLOOKUP(I19670,'DE-PARA'!C:D,2,0)),"NÃO ENCONTRADO")</f>
        <v>Serviços</v>
      </c>
      <c r="L19670" s="50" t="str">
        <f>VLOOKUP(K19670,'Base -Receita-Despesa'!$B:$AS,1,FALSE)</f>
        <v>Serviços</v>
      </c>
    </row>
    <row r="19671" spans="1:12" x14ac:dyDescent="0.3">
      <c r="A19671" s="82" t="str">
        <f t="shared" si="614"/>
        <v>2020</v>
      </c>
      <c r="B19671" s="260" t="s">
        <v>2228</v>
      </c>
      <c r="C19671" s="261" t="s">
        <v>138</v>
      </c>
      <c r="D19671" s="74" t="str">
        <f t="shared" si="615"/>
        <v>ago/2020</v>
      </c>
      <c r="E19671" s="329">
        <v>44063</v>
      </c>
      <c r="F19671" s="282" t="s">
        <v>5837</v>
      </c>
      <c r="G19671" s="282" t="s">
        <v>2229</v>
      </c>
      <c r="H19671" s="265" t="s">
        <v>5175</v>
      </c>
      <c r="I19671" s="265" t="s">
        <v>145</v>
      </c>
      <c r="J19671" s="334">
        <v>-215.79</v>
      </c>
      <c r="K19671" s="83" t="str">
        <f>IFERROR(IFERROR(VLOOKUP(I19671,'DE-PARA'!B:D,3,0),VLOOKUP(I19671,'DE-PARA'!C:D,2,0)),"NÃO ENCONTRADO")</f>
        <v>Serviços</v>
      </c>
      <c r="L19671" s="50" t="str">
        <f>VLOOKUP(K19671,'Base -Receita-Despesa'!$B:$AS,1,FALSE)</f>
        <v>Serviços</v>
      </c>
    </row>
    <row r="19672" spans="1:12" x14ac:dyDescent="0.3">
      <c r="A19672" s="82" t="str">
        <f t="shared" si="614"/>
        <v>2020</v>
      </c>
      <c r="B19672" s="260" t="s">
        <v>2228</v>
      </c>
      <c r="C19672" s="261" t="s">
        <v>138</v>
      </c>
      <c r="D19672" s="74" t="str">
        <f t="shared" si="615"/>
        <v>ago/2020</v>
      </c>
      <c r="E19672" s="329">
        <v>44063</v>
      </c>
      <c r="F19672" s="282" t="s">
        <v>5838</v>
      </c>
      <c r="G19672" s="282" t="s">
        <v>2229</v>
      </c>
      <c r="H19672" s="265" t="s">
        <v>5815</v>
      </c>
      <c r="I19672" s="265" t="s">
        <v>2176</v>
      </c>
      <c r="J19672" s="334">
        <v>-590.74</v>
      </c>
      <c r="K19672" s="83" t="str">
        <f>IFERROR(IFERROR(VLOOKUP(I19672,'DE-PARA'!B:D,3,0),VLOOKUP(I19672,'DE-PARA'!C:D,2,0)),"NÃO ENCONTRADO")</f>
        <v>Pessoal</v>
      </c>
      <c r="L19672" s="50" t="str">
        <f>VLOOKUP(K19672,'Base -Receita-Despesa'!$B:$AS,1,FALSE)</f>
        <v>Pessoal</v>
      </c>
    </row>
    <row r="19673" spans="1:12" x14ac:dyDescent="0.3">
      <c r="A19673" s="82" t="str">
        <f t="shared" si="614"/>
        <v>2020</v>
      </c>
      <c r="B19673" s="260" t="s">
        <v>2228</v>
      </c>
      <c r="C19673" s="261" t="s">
        <v>138</v>
      </c>
      <c r="D19673" s="74" t="str">
        <f t="shared" si="615"/>
        <v>ago/2020</v>
      </c>
      <c r="E19673" s="329">
        <v>44063</v>
      </c>
      <c r="F19673" s="282" t="s">
        <v>5839</v>
      </c>
      <c r="G19673" s="282" t="s">
        <v>2229</v>
      </c>
      <c r="H19673" s="265" t="s">
        <v>5049</v>
      </c>
      <c r="I19673" s="265" t="s">
        <v>2176</v>
      </c>
      <c r="J19673" s="333">
        <v>-6308.89</v>
      </c>
      <c r="K19673" s="83" t="str">
        <f>IFERROR(IFERROR(VLOOKUP(I19673,'DE-PARA'!B:D,3,0),VLOOKUP(I19673,'DE-PARA'!C:D,2,0)),"NÃO ENCONTRADO")</f>
        <v>Pessoal</v>
      </c>
      <c r="L19673" s="50" t="str">
        <f>VLOOKUP(K19673,'Base -Receita-Despesa'!$B:$AS,1,FALSE)</f>
        <v>Pessoal</v>
      </c>
    </row>
    <row r="19674" spans="1:12" x14ac:dyDescent="0.3">
      <c r="A19674" s="82" t="str">
        <f t="shared" si="614"/>
        <v>2020</v>
      </c>
      <c r="B19674" s="260" t="s">
        <v>2228</v>
      </c>
      <c r="C19674" s="261" t="s">
        <v>138</v>
      </c>
      <c r="D19674" s="74" t="str">
        <f t="shared" si="615"/>
        <v>ago/2020</v>
      </c>
      <c r="E19674" s="329">
        <v>44063</v>
      </c>
      <c r="F19674" s="321">
        <v>2008010000000</v>
      </c>
      <c r="G19674" s="282" t="s">
        <v>2229</v>
      </c>
      <c r="H19674" s="265" t="s">
        <v>3582</v>
      </c>
      <c r="I19674" s="265" t="s">
        <v>151</v>
      </c>
      <c r="J19674" s="334">
        <v>-588.87</v>
      </c>
      <c r="K19674" s="83" t="str">
        <f>IFERROR(IFERROR(VLOOKUP(I19674,'DE-PARA'!B:D,3,0),VLOOKUP(I19674,'DE-PARA'!C:D,2,0)),"NÃO ENCONTRADO")</f>
        <v>Concessionárias (água, luz e telefone)</v>
      </c>
      <c r="L19674" s="50" t="str">
        <f>VLOOKUP(K19674,'Base -Receita-Despesa'!$B:$AS,1,FALSE)</f>
        <v>Concessionárias (água, luz e telefone)</v>
      </c>
    </row>
    <row r="19675" spans="1:12" x14ac:dyDescent="0.3">
      <c r="A19675" s="82" t="str">
        <f t="shared" si="614"/>
        <v>2020</v>
      </c>
      <c r="B19675" s="260" t="s">
        <v>2228</v>
      </c>
      <c r="C19675" s="261" t="s">
        <v>138</v>
      </c>
      <c r="D19675" s="74" t="str">
        <f t="shared" si="615"/>
        <v>ago/2020</v>
      </c>
      <c r="E19675" s="329">
        <v>44063</v>
      </c>
      <c r="F19675" s="321">
        <v>2008010000000</v>
      </c>
      <c r="G19675" s="282" t="s">
        <v>2229</v>
      </c>
      <c r="H19675" s="265" t="s">
        <v>3582</v>
      </c>
      <c r="I19675" s="265" t="s">
        <v>151</v>
      </c>
      <c r="J19675" s="333">
        <v>-3364.35</v>
      </c>
      <c r="K19675" s="83" t="str">
        <f>IFERROR(IFERROR(VLOOKUP(I19675,'DE-PARA'!B:D,3,0),VLOOKUP(I19675,'DE-PARA'!C:D,2,0)),"NÃO ENCONTRADO")</f>
        <v>Concessionárias (água, luz e telefone)</v>
      </c>
      <c r="L19675" s="50" t="str">
        <f>VLOOKUP(K19675,'Base -Receita-Despesa'!$B:$AS,1,FALSE)</f>
        <v>Concessionárias (água, luz e telefone)</v>
      </c>
    </row>
    <row r="19676" spans="1:12" x14ac:dyDescent="0.3">
      <c r="A19676" s="82" t="str">
        <f t="shared" si="614"/>
        <v>2020</v>
      </c>
      <c r="B19676" s="260" t="s">
        <v>2228</v>
      </c>
      <c r="C19676" s="261" t="s">
        <v>138</v>
      </c>
      <c r="D19676" s="74" t="str">
        <f t="shared" si="615"/>
        <v>ago/2020</v>
      </c>
      <c r="E19676" s="329">
        <v>44063</v>
      </c>
      <c r="F19676" s="282" t="s">
        <v>4539</v>
      </c>
      <c r="G19676" s="282" t="s">
        <v>2229</v>
      </c>
      <c r="H19676" s="265" t="s">
        <v>5840</v>
      </c>
      <c r="I19676" s="265" t="s">
        <v>195</v>
      </c>
      <c r="J19676" s="333">
        <v>-150794.45000000001</v>
      </c>
      <c r="K19676" s="83" t="str">
        <f>IFERROR(IFERROR(VLOOKUP(I19676,'DE-PARA'!B:D,3,0),VLOOKUP(I19676,'DE-PARA'!C:D,2,0)),"NÃO ENCONTRADO")</f>
        <v>Encargos sobre Folha de Pagamento</v>
      </c>
      <c r="L19676" s="50" t="str">
        <f>VLOOKUP(K19676,'Base -Receita-Despesa'!$B:$AS,1,FALSE)</f>
        <v>Encargos sobre Folha de Pagamento</v>
      </c>
    </row>
    <row r="19677" spans="1:12" x14ac:dyDescent="0.3">
      <c r="A19677" s="82" t="str">
        <f t="shared" si="614"/>
        <v>2020</v>
      </c>
      <c r="B19677" s="260" t="s">
        <v>2228</v>
      </c>
      <c r="C19677" s="261" t="s">
        <v>138</v>
      </c>
      <c r="D19677" s="74" t="str">
        <f t="shared" si="615"/>
        <v>ago/2020</v>
      </c>
      <c r="E19677" s="329">
        <v>44063</v>
      </c>
      <c r="F19677" s="282" t="s">
        <v>2950</v>
      </c>
      <c r="G19677" s="282" t="s">
        <v>2229</v>
      </c>
      <c r="H19677" s="265" t="s">
        <v>5806</v>
      </c>
      <c r="I19677" s="265" t="s">
        <v>118</v>
      </c>
      <c r="J19677" s="333">
        <v>-17026.259999999998</v>
      </c>
      <c r="K19677" s="83" t="str">
        <f>IFERROR(IFERROR(VLOOKUP(I19677,'DE-PARA'!B:D,3,0),VLOOKUP(I19677,'DE-PARA'!C:D,2,0)),"NÃO ENCONTRADO")</f>
        <v>Serviços</v>
      </c>
      <c r="L19677" s="50" t="str">
        <f>VLOOKUP(K19677,'Base -Receita-Despesa'!$B:$AS,1,FALSE)</f>
        <v>Serviços</v>
      </c>
    </row>
    <row r="19678" spans="1:12" x14ac:dyDescent="0.3">
      <c r="A19678" s="82" t="str">
        <f t="shared" si="614"/>
        <v>2020</v>
      </c>
      <c r="B19678" s="260" t="s">
        <v>2228</v>
      </c>
      <c r="C19678" s="261" t="s">
        <v>138</v>
      </c>
      <c r="D19678" s="74" t="str">
        <f t="shared" si="615"/>
        <v>ago/2020</v>
      </c>
      <c r="E19678" s="329">
        <v>44063</v>
      </c>
      <c r="F19678" s="282" t="s">
        <v>5841</v>
      </c>
      <c r="G19678" s="282" t="s">
        <v>2229</v>
      </c>
      <c r="H19678" s="265" t="s">
        <v>4736</v>
      </c>
      <c r="I19678" s="265" t="s">
        <v>188</v>
      </c>
      <c r="J19678" s="333">
        <v>-4481.24</v>
      </c>
      <c r="K19678" s="83" t="str">
        <f>IFERROR(IFERROR(VLOOKUP(I19678,'DE-PARA'!B:D,3,0),VLOOKUP(I19678,'DE-PARA'!C:D,2,0)),"NÃO ENCONTRADO")</f>
        <v>Serviços</v>
      </c>
      <c r="L19678" s="50" t="str">
        <f>VLOOKUP(K19678,'Base -Receita-Despesa'!$B:$AS,1,FALSE)</f>
        <v>Serviços</v>
      </c>
    </row>
    <row r="19679" spans="1:12" x14ac:dyDescent="0.3">
      <c r="A19679" s="82" t="str">
        <f t="shared" si="614"/>
        <v>2020</v>
      </c>
      <c r="B19679" s="260" t="s">
        <v>2228</v>
      </c>
      <c r="C19679" s="261" t="s">
        <v>138</v>
      </c>
      <c r="D19679" s="74" t="str">
        <f t="shared" si="615"/>
        <v>ago/2020</v>
      </c>
      <c r="E19679" s="329">
        <v>44063</v>
      </c>
      <c r="F19679" s="282">
        <v>77089</v>
      </c>
      <c r="G19679" s="282" t="s">
        <v>2229</v>
      </c>
      <c r="H19679" s="265" t="s">
        <v>5763</v>
      </c>
      <c r="I19679" s="265" t="s">
        <v>2183</v>
      </c>
      <c r="J19679" s="333">
        <v>-1323.26</v>
      </c>
      <c r="K19679" s="83" t="str">
        <f>IFERROR(IFERROR(VLOOKUP(I19679,'DE-PARA'!B:D,3,0),VLOOKUP(I19679,'DE-PARA'!C:D,2,0)),"NÃO ENCONTRADO")</f>
        <v>Materiais</v>
      </c>
      <c r="L19679" s="50" t="str">
        <f>VLOOKUP(K19679,'Base -Receita-Despesa'!$B:$AS,1,FALSE)</f>
        <v>Materiais</v>
      </c>
    </row>
    <row r="19680" spans="1:12" x14ac:dyDescent="0.3">
      <c r="A19680" s="82" t="str">
        <f t="shared" si="614"/>
        <v>2020</v>
      </c>
      <c r="B19680" s="260" t="s">
        <v>2228</v>
      </c>
      <c r="C19680" s="261" t="s">
        <v>138</v>
      </c>
      <c r="D19680" s="74" t="str">
        <f t="shared" si="615"/>
        <v>ago/2020</v>
      </c>
      <c r="E19680" s="329">
        <v>44063</v>
      </c>
      <c r="F19680" s="282">
        <v>2844855</v>
      </c>
      <c r="G19680" s="282" t="s">
        <v>2229</v>
      </c>
      <c r="H19680" s="265" t="s">
        <v>5175</v>
      </c>
      <c r="I19680" s="265" t="s">
        <v>145</v>
      </c>
      <c r="J19680" s="333">
        <v>-4355.26</v>
      </c>
      <c r="K19680" s="83" t="str">
        <f>IFERROR(IFERROR(VLOOKUP(I19680,'DE-PARA'!B:D,3,0),VLOOKUP(I19680,'DE-PARA'!C:D,2,0)),"NÃO ENCONTRADO")</f>
        <v>Serviços</v>
      </c>
      <c r="L19680" s="50" t="str">
        <f>VLOOKUP(K19680,'Base -Receita-Despesa'!$B:$AS,1,FALSE)</f>
        <v>Serviços</v>
      </c>
    </row>
    <row r="19681" spans="1:12" x14ac:dyDescent="0.3">
      <c r="A19681" s="82" t="str">
        <f t="shared" si="614"/>
        <v>2020</v>
      </c>
      <c r="B19681" s="260" t="s">
        <v>2228</v>
      </c>
      <c r="C19681" s="261" t="s">
        <v>138</v>
      </c>
      <c r="D19681" s="74" t="str">
        <f t="shared" si="615"/>
        <v>ago/2020</v>
      </c>
      <c r="E19681" s="329">
        <v>44063</v>
      </c>
      <c r="F19681" s="282">
        <v>3067</v>
      </c>
      <c r="G19681" s="282" t="s">
        <v>2229</v>
      </c>
      <c r="H19681" s="265" t="s">
        <v>5842</v>
      </c>
      <c r="I19681" s="265" t="s">
        <v>120</v>
      </c>
      <c r="J19681" s="333">
        <v>-1716.2</v>
      </c>
      <c r="K19681" s="83" t="str">
        <f>IFERROR(IFERROR(VLOOKUP(I19681,'DE-PARA'!B:D,3,0),VLOOKUP(I19681,'DE-PARA'!C:D,2,0)),"NÃO ENCONTRADO")</f>
        <v>Serviços</v>
      </c>
      <c r="L19681" s="50" t="str">
        <f>VLOOKUP(K19681,'Base -Receita-Despesa'!$B:$AS,1,FALSE)</f>
        <v>Serviços</v>
      </c>
    </row>
    <row r="19682" spans="1:12" x14ac:dyDescent="0.3">
      <c r="A19682" s="82" t="str">
        <f t="shared" si="614"/>
        <v>2020</v>
      </c>
      <c r="B19682" s="260" t="s">
        <v>2228</v>
      </c>
      <c r="C19682" s="261" t="s">
        <v>138</v>
      </c>
      <c r="D19682" s="74" t="str">
        <f t="shared" si="615"/>
        <v>ago/2020</v>
      </c>
      <c r="E19682" s="329">
        <v>44063</v>
      </c>
      <c r="F19682" s="282">
        <v>30153</v>
      </c>
      <c r="G19682" s="282" t="s">
        <v>2229</v>
      </c>
      <c r="H19682" s="265" t="s">
        <v>4591</v>
      </c>
      <c r="I19682" s="265" t="s">
        <v>151</v>
      </c>
      <c r="J19682" s="334">
        <v>-420</v>
      </c>
      <c r="K19682" s="83" t="str">
        <f>IFERROR(IFERROR(VLOOKUP(I19682,'DE-PARA'!B:D,3,0),VLOOKUP(I19682,'DE-PARA'!C:D,2,0)),"NÃO ENCONTRADO")</f>
        <v>Concessionárias (água, luz e telefone)</v>
      </c>
      <c r="L19682" s="50" t="str">
        <f>VLOOKUP(K19682,'Base -Receita-Despesa'!$B:$AS,1,FALSE)</f>
        <v>Concessionárias (água, luz e telefone)</v>
      </c>
    </row>
    <row r="19683" spans="1:12" x14ac:dyDescent="0.3">
      <c r="A19683" s="82" t="str">
        <f t="shared" si="614"/>
        <v>2020</v>
      </c>
      <c r="B19683" s="260" t="s">
        <v>2228</v>
      </c>
      <c r="C19683" s="261" t="s">
        <v>138</v>
      </c>
      <c r="D19683" s="74" t="str">
        <f t="shared" si="615"/>
        <v>ago/2020</v>
      </c>
      <c r="E19683" s="329">
        <v>44063</v>
      </c>
      <c r="F19683" s="282">
        <v>168</v>
      </c>
      <c r="G19683" s="282" t="s">
        <v>2229</v>
      </c>
      <c r="H19683" s="265" t="s">
        <v>5154</v>
      </c>
      <c r="I19683" s="265" t="s">
        <v>145</v>
      </c>
      <c r="J19683" s="333">
        <v>-27466.5</v>
      </c>
      <c r="K19683" s="83" t="str">
        <f>IFERROR(IFERROR(VLOOKUP(I19683,'DE-PARA'!B:D,3,0),VLOOKUP(I19683,'DE-PARA'!C:D,2,0)),"NÃO ENCONTRADO")</f>
        <v>Serviços</v>
      </c>
      <c r="L19683" s="50" t="str">
        <f>VLOOKUP(K19683,'Base -Receita-Despesa'!$B:$AS,1,FALSE)</f>
        <v>Serviços</v>
      </c>
    </row>
    <row r="19684" spans="1:12" x14ac:dyDescent="0.3">
      <c r="A19684" s="82" t="str">
        <f t="shared" si="614"/>
        <v>2020</v>
      </c>
      <c r="B19684" s="260" t="s">
        <v>2228</v>
      </c>
      <c r="C19684" s="261" t="s">
        <v>138</v>
      </c>
      <c r="D19684" s="74" t="str">
        <f t="shared" si="615"/>
        <v>ago/2020</v>
      </c>
      <c r="E19684" s="329">
        <v>44063</v>
      </c>
      <c r="F19684" s="282">
        <v>1490</v>
      </c>
      <c r="G19684" s="282" t="s">
        <v>2229</v>
      </c>
      <c r="H19684" s="265" t="s">
        <v>5265</v>
      </c>
      <c r="I19684" s="265" t="s">
        <v>526</v>
      </c>
      <c r="J19684" s="333">
        <v>-22000</v>
      </c>
      <c r="K19684" s="83" t="str">
        <f>IFERROR(IFERROR(VLOOKUP(I19684,'DE-PARA'!B:D,3,0),VLOOKUP(I19684,'DE-PARA'!C:D,2,0)),"NÃO ENCONTRADO")</f>
        <v>Serviços</v>
      </c>
      <c r="L19684" s="50" t="str">
        <f>VLOOKUP(K19684,'Base -Receita-Despesa'!$B:$AS,1,FALSE)</f>
        <v>Serviços</v>
      </c>
    </row>
    <row r="19685" spans="1:12" x14ac:dyDescent="0.3">
      <c r="A19685" s="82" t="str">
        <f t="shared" si="614"/>
        <v>2020</v>
      </c>
      <c r="B19685" s="260" t="s">
        <v>2228</v>
      </c>
      <c r="C19685" s="261" t="s">
        <v>138</v>
      </c>
      <c r="D19685" s="74" t="str">
        <f t="shared" si="615"/>
        <v>ago/2020</v>
      </c>
      <c r="E19685" s="329">
        <v>44063</v>
      </c>
      <c r="F19685" s="282">
        <v>6</v>
      </c>
      <c r="G19685" s="282" t="s">
        <v>2229</v>
      </c>
      <c r="H19685" s="265" t="s">
        <v>5811</v>
      </c>
      <c r="I19685" s="265" t="s">
        <v>188</v>
      </c>
      <c r="J19685" s="333">
        <v>-9800</v>
      </c>
      <c r="K19685" s="83" t="str">
        <f>IFERROR(IFERROR(VLOOKUP(I19685,'DE-PARA'!B:D,3,0),VLOOKUP(I19685,'DE-PARA'!C:D,2,0)),"NÃO ENCONTRADO")</f>
        <v>Serviços</v>
      </c>
      <c r="L19685" s="50" t="str">
        <f>VLOOKUP(K19685,'Base -Receita-Despesa'!$B:$AS,1,FALSE)</f>
        <v>Serviços</v>
      </c>
    </row>
    <row r="19686" spans="1:12" x14ac:dyDescent="0.3">
      <c r="A19686" s="82" t="str">
        <f t="shared" si="614"/>
        <v>2020</v>
      </c>
      <c r="B19686" s="260" t="s">
        <v>2228</v>
      </c>
      <c r="C19686" s="261" t="s">
        <v>138</v>
      </c>
      <c r="D19686" s="74" t="str">
        <f t="shared" si="615"/>
        <v>ago/2020</v>
      </c>
      <c r="E19686" s="329">
        <v>44063</v>
      </c>
      <c r="F19686" s="282" t="s">
        <v>5608</v>
      </c>
      <c r="G19686" s="282" t="s">
        <v>2229</v>
      </c>
      <c r="H19686" s="265" t="s">
        <v>5843</v>
      </c>
      <c r="I19686" s="265" t="s">
        <v>141</v>
      </c>
      <c r="J19686" s="334">
        <v>-629.03</v>
      </c>
      <c r="K19686" s="83" t="str">
        <f>IFERROR(IFERROR(VLOOKUP(I19686,'DE-PARA'!B:D,3,0),VLOOKUP(I19686,'DE-PARA'!C:D,2,0)),"NÃO ENCONTRADO")</f>
        <v>Pessoal</v>
      </c>
      <c r="L19686" s="50" t="str">
        <f>VLOOKUP(K19686,'Base -Receita-Despesa'!$B:$AS,1,FALSE)</f>
        <v>Pessoal</v>
      </c>
    </row>
    <row r="19687" spans="1:12" x14ac:dyDescent="0.3">
      <c r="A19687" s="82" t="str">
        <f t="shared" si="614"/>
        <v>2020</v>
      </c>
      <c r="B19687" s="260" t="s">
        <v>2228</v>
      </c>
      <c r="C19687" s="261" t="s">
        <v>138</v>
      </c>
      <c r="D19687" s="74" t="str">
        <f t="shared" si="615"/>
        <v>ago/2020</v>
      </c>
      <c r="E19687" s="329">
        <v>44063</v>
      </c>
      <c r="F19687" s="282">
        <v>761</v>
      </c>
      <c r="G19687" s="282" t="s">
        <v>2229</v>
      </c>
      <c r="H19687" s="265" t="s">
        <v>5844</v>
      </c>
      <c r="I19687" s="265" t="s">
        <v>241</v>
      </c>
      <c r="J19687" s="334">
        <v>-130</v>
      </c>
      <c r="K19687" s="83" t="str">
        <f>IFERROR(IFERROR(VLOOKUP(I19687,'DE-PARA'!B:D,3,0),VLOOKUP(I19687,'DE-PARA'!C:D,2,0)),"NÃO ENCONTRADO")</f>
        <v>Serviços</v>
      </c>
      <c r="L19687" s="50" t="str">
        <f>VLOOKUP(K19687,'Base -Receita-Despesa'!$B:$AS,1,FALSE)</f>
        <v>Serviços</v>
      </c>
    </row>
    <row r="19688" spans="1:12" x14ac:dyDescent="0.3">
      <c r="A19688" s="82" t="str">
        <f t="shared" si="614"/>
        <v>2020</v>
      </c>
      <c r="B19688" s="260" t="s">
        <v>2228</v>
      </c>
      <c r="C19688" s="261" t="s">
        <v>138</v>
      </c>
      <c r="D19688" s="74" t="str">
        <f t="shared" si="615"/>
        <v>ago/2020</v>
      </c>
      <c r="E19688" s="329">
        <v>44063</v>
      </c>
      <c r="F19688" s="282">
        <v>78401</v>
      </c>
      <c r="G19688" s="282" t="s">
        <v>2229</v>
      </c>
      <c r="H19688" s="265" t="s">
        <v>5777</v>
      </c>
      <c r="I19688" s="265" t="s">
        <v>2181</v>
      </c>
      <c r="J19688" s="333">
        <v>-4435</v>
      </c>
      <c r="K19688" s="83" t="str">
        <f>IFERROR(IFERROR(VLOOKUP(I19688,'DE-PARA'!B:D,3,0),VLOOKUP(I19688,'DE-PARA'!C:D,2,0)),"NÃO ENCONTRADO")</f>
        <v>Materiais</v>
      </c>
      <c r="L19688" s="50" t="str">
        <f>VLOOKUP(K19688,'Base -Receita-Despesa'!$B:$AS,1,FALSE)</f>
        <v>Materiais</v>
      </c>
    </row>
    <row r="19689" spans="1:12" x14ac:dyDescent="0.3">
      <c r="A19689" s="82" t="str">
        <f t="shared" si="614"/>
        <v>2020</v>
      </c>
      <c r="B19689" s="260" t="s">
        <v>2228</v>
      </c>
      <c r="C19689" s="261" t="s">
        <v>138</v>
      </c>
      <c r="D19689" s="74" t="str">
        <f t="shared" si="615"/>
        <v>ago/2020</v>
      </c>
      <c r="E19689" s="329">
        <v>44063</v>
      </c>
      <c r="F19689" s="282">
        <v>78402</v>
      </c>
      <c r="G19689" s="282" t="s">
        <v>2229</v>
      </c>
      <c r="H19689" s="265" t="s">
        <v>5777</v>
      </c>
      <c r="I19689" s="265" t="s">
        <v>2181</v>
      </c>
      <c r="J19689" s="334">
        <v>-294.5</v>
      </c>
      <c r="K19689" s="83" t="str">
        <f>IFERROR(IFERROR(VLOOKUP(I19689,'DE-PARA'!B:D,3,0),VLOOKUP(I19689,'DE-PARA'!C:D,2,0)),"NÃO ENCONTRADO")</f>
        <v>Materiais</v>
      </c>
      <c r="L19689" s="50" t="str">
        <f>VLOOKUP(K19689,'Base -Receita-Despesa'!$B:$AS,1,FALSE)</f>
        <v>Materiais</v>
      </c>
    </row>
    <row r="19690" spans="1:12" x14ac:dyDescent="0.3">
      <c r="A19690" s="82" t="str">
        <f t="shared" ref="A19690:A19753" si="616">IF(K19690="NÃO ENCONTRADO",0,RIGHT(D19690,4))</f>
        <v>2020</v>
      </c>
      <c r="B19690" s="260" t="s">
        <v>2228</v>
      </c>
      <c r="C19690" s="261" t="s">
        <v>138</v>
      </c>
      <c r="D19690" s="74" t="str">
        <f t="shared" si="615"/>
        <v>ago/2020</v>
      </c>
      <c r="E19690" s="329">
        <v>44063</v>
      </c>
      <c r="F19690" s="282" t="s">
        <v>1261</v>
      </c>
      <c r="G19690" s="282" t="s">
        <v>2229</v>
      </c>
      <c r="H19690" s="265" t="s">
        <v>879</v>
      </c>
      <c r="I19690" s="265" t="s">
        <v>135</v>
      </c>
      <c r="J19690" s="334">
        <v>-10</v>
      </c>
      <c r="K19690" s="83" t="str">
        <f>IFERROR(IFERROR(VLOOKUP(I19690,'DE-PARA'!B:D,3,0),VLOOKUP(I19690,'DE-PARA'!C:D,2,0)),"NÃO ENCONTRADO")</f>
        <v>Outras Saídas</v>
      </c>
      <c r="L19690" s="50" t="str">
        <f>VLOOKUP(K19690,'Base -Receita-Despesa'!$B:$AS,1,FALSE)</f>
        <v>Outras Saídas</v>
      </c>
    </row>
    <row r="19691" spans="1:12" x14ac:dyDescent="0.3">
      <c r="A19691" s="82" t="str">
        <f t="shared" si="616"/>
        <v>2020</v>
      </c>
      <c r="B19691" s="260" t="s">
        <v>2228</v>
      </c>
      <c r="C19691" s="261" t="s">
        <v>138</v>
      </c>
      <c r="D19691" s="74" t="str">
        <f t="shared" si="615"/>
        <v>ago/2020</v>
      </c>
      <c r="E19691" s="329">
        <v>44063</v>
      </c>
      <c r="F19691" s="282" t="s">
        <v>1261</v>
      </c>
      <c r="G19691" s="282" t="s">
        <v>2229</v>
      </c>
      <c r="H19691" s="265" t="s">
        <v>879</v>
      </c>
      <c r="I19691" s="265" t="s">
        <v>135</v>
      </c>
      <c r="J19691" s="334">
        <v>-10</v>
      </c>
      <c r="K19691" s="83" t="str">
        <f>IFERROR(IFERROR(VLOOKUP(I19691,'DE-PARA'!B:D,3,0),VLOOKUP(I19691,'DE-PARA'!C:D,2,0)),"NÃO ENCONTRADO")</f>
        <v>Outras Saídas</v>
      </c>
      <c r="L19691" s="50" t="str">
        <f>VLOOKUP(K19691,'Base -Receita-Despesa'!$B:$AS,1,FALSE)</f>
        <v>Outras Saídas</v>
      </c>
    </row>
    <row r="19692" spans="1:12" x14ac:dyDescent="0.3">
      <c r="A19692" s="82" t="str">
        <f t="shared" si="616"/>
        <v>2020</v>
      </c>
      <c r="B19692" s="260" t="s">
        <v>2228</v>
      </c>
      <c r="C19692" s="261" t="s">
        <v>138</v>
      </c>
      <c r="D19692" s="74" t="str">
        <f t="shared" si="615"/>
        <v>ago/2020</v>
      </c>
      <c r="E19692" s="329">
        <v>44063</v>
      </c>
      <c r="F19692" s="282" t="s">
        <v>1261</v>
      </c>
      <c r="G19692" s="282" t="s">
        <v>2229</v>
      </c>
      <c r="H19692" s="265" t="s">
        <v>879</v>
      </c>
      <c r="I19692" s="265" t="s">
        <v>135</v>
      </c>
      <c r="J19692" s="334">
        <v>-10</v>
      </c>
      <c r="K19692" s="83" t="str">
        <f>IFERROR(IFERROR(VLOOKUP(I19692,'DE-PARA'!B:D,3,0),VLOOKUP(I19692,'DE-PARA'!C:D,2,0)),"NÃO ENCONTRADO")</f>
        <v>Outras Saídas</v>
      </c>
      <c r="L19692" s="50" t="str">
        <f>VLOOKUP(K19692,'Base -Receita-Despesa'!$B:$AS,1,FALSE)</f>
        <v>Outras Saídas</v>
      </c>
    </row>
    <row r="19693" spans="1:12" x14ac:dyDescent="0.3">
      <c r="A19693" s="82" t="str">
        <f t="shared" si="616"/>
        <v>2020</v>
      </c>
      <c r="B19693" s="260" t="s">
        <v>2228</v>
      </c>
      <c r="C19693" s="261" t="s">
        <v>138</v>
      </c>
      <c r="D19693" s="74" t="str">
        <f t="shared" si="615"/>
        <v>ago/2020</v>
      </c>
      <c r="E19693" s="329">
        <v>44063</v>
      </c>
      <c r="F19693" s="282" t="s">
        <v>1261</v>
      </c>
      <c r="G19693" s="282" t="s">
        <v>2229</v>
      </c>
      <c r="H19693" s="265" t="s">
        <v>879</v>
      </c>
      <c r="I19693" s="265" t="s">
        <v>135</v>
      </c>
      <c r="J19693" s="334">
        <v>-10</v>
      </c>
      <c r="K19693" s="83" t="str">
        <f>IFERROR(IFERROR(VLOOKUP(I19693,'DE-PARA'!B:D,3,0),VLOOKUP(I19693,'DE-PARA'!C:D,2,0)),"NÃO ENCONTRADO")</f>
        <v>Outras Saídas</v>
      </c>
      <c r="L19693" s="50" t="str">
        <f>VLOOKUP(K19693,'Base -Receita-Despesa'!$B:$AS,1,FALSE)</f>
        <v>Outras Saídas</v>
      </c>
    </row>
    <row r="19694" spans="1:12" x14ac:dyDescent="0.3">
      <c r="A19694" s="82" t="str">
        <f t="shared" si="616"/>
        <v>2020</v>
      </c>
      <c r="B19694" s="260" t="s">
        <v>2228</v>
      </c>
      <c r="C19694" s="261" t="s">
        <v>138</v>
      </c>
      <c r="D19694" s="74" t="str">
        <f t="shared" si="615"/>
        <v>ago/2020</v>
      </c>
      <c r="E19694" s="329">
        <v>44063</v>
      </c>
      <c r="F19694" s="282" t="s">
        <v>5608</v>
      </c>
      <c r="G19694" s="282" t="s">
        <v>2229</v>
      </c>
      <c r="H19694" s="265" t="s">
        <v>5845</v>
      </c>
      <c r="I19694" s="265" t="s">
        <v>141</v>
      </c>
      <c r="J19694" s="333">
        <v>-82455.5</v>
      </c>
      <c r="K19694" s="83" t="str">
        <f>IFERROR(IFERROR(VLOOKUP(I19694,'DE-PARA'!B:D,3,0),VLOOKUP(I19694,'DE-PARA'!C:D,2,0)),"NÃO ENCONTRADO")</f>
        <v>Pessoal</v>
      </c>
      <c r="L19694" s="50" t="str">
        <f>VLOOKUP(K19694,'Base -Receita-Despesa'!$B:$AS,1,FALSE)</f>
        <v>Pessoal</v>
      </c>
    </row>
    <row r="19695" spans="1:12" x14ac:dyDescent="0.3">
      <c r="A19695" s="82" t="str">
        <f t="shared" si="616"/>
        <v>2020</v>
      </c>
      <c r="B19695" s="260" t="s">
        <v>2228</v>
      </c>
      <c r="C19695" s="261" t="s">
        <v>138</v>
      </c>
      <c r="D19695" s="74" t="str">
        <f t="shared" si="615"/>
        <v>ago/2020</v>
      </c>
      <c r="E19695" s="329">
        <v>44064</v>
      </c>
      <c r="F19695" s="282">
        <v>92193</v>
      </c>
      <c r="G19695" s="282" t="s">
        <v>2229</v>
      </c>
      <c r="H19695" s="265" t="s">
        <v>5846</v>
      </c>
      <c r="I19695" s="265" t="s">
        <v>2181</v>
      </c>
      <c r="J19695" s="334">
        <v>-181</v>
      </c>
      <c r="K19695" s="83" t="str">
        <f>IFERROR(IFERROR(VLOOKUP(I19695,'DE-PARA'!B:D,3,0),VLOOKUP(I19695,'DE-PARA'!C:D,2,0)),"NÃO ENCONTRADO")</f>
        <v>Materiais</v>
      </c>
      <c r="L19695" s="50" t="str">
        <f>VLOOKUP(K19695,'Base -Receita-Despesa'!$B:$AS,1,FALSE)</f>
        <v>Materiais</v>
      </c>
    </row>
    <row r="19696" spans="1:12" x14ac:dyDescent="0.3">
      <c r="A19696" s="82" t="str">
        <f t="shared" si="616"/>
        <v>2020</v>
      </c>
      <c r="B19696" s="260" t="s">
        <v>2228</v>
      </c>
      <c r="C19696" s="261" t="s">
        <v>138</v>
      </c>
      <c r="D19696" s="74" t="str">
        <f t="shared" si="615"/>
        <v>ago/2020</v>
      </c>
      <c r="E19696" s="329">
        <v>44064</v>
      </c>
      <c r="F19696" s="282">
        <v>3864</v>
      </c>
      <c r="G19696" s="282" t="s">
        <v>2229</v>
      </c>
      <c r="H19696" s="265" t="s">
        <v>5164</v>
      </c>
      <c r="I19696" s="265" t="s">
        <v>157</v>
      </c>
      <c r="J19696" s="333">
        <v>-1300</v>
      </c>
      <c r="K19696" s="83" t="str">
        <f>IFERROR(IFERROR(VLOOKUP(I19696,'DE-PARA'!B:D,3,0),VLOOKUP(I19696,'DE-PARA'!C:D,2,0)),"NÃO ENCONTRADO")</f>
        <v>Materiais</v>
      </c>
      <c r="L19696" s="50" t="str">
        <f>VLOOKUP(K19696,'Base -Receita-Despesa'!$B:$AS,1,FALSE)</f>
        <v>Materiais</v>
      </c>
    </row>
    <row r="19697" spans="1:12" x14ac:dyDescent="0.3">
      <c r="A19697" s="82" t="str">
        <f t="shared" si="616"/>
        <v>2020</v>
      </c>
      <c r="B19697" s="260" t="s">
        <v>2228</v>
      </c>
      <c r="C19697" s="261" t="s">
        <v>138</v>
      </c>
      <c r="D19697" s="74" t="str">
        <f t="shared" si="615"/>
        <v>ago/2020</v>
      </c>
      <c r="E19697" s="329">
        <v>44064</v>
      </c>
      <c r="F19697" s="282">
        <v>3862</v>
      </c>
      <c r="G19697" s="282" t="s">
        <v>2229</v>
      </c>
      <c r="H19697" s="265" t="s">
        <v>5164</v>
      </c>
      <c r="I19697" s="265" t="s">
        <v>157</v>
      </c>
      <c r="J19697" s="333">
        <v>-2586.15</v>
      </c>
      <c r="K19697" s="83" t="str">
        <f>IFERROR(IFERROR(VLOOKUP(I19697,'DE-PARA'!B:D,3,0),VLOOKUP(I19697,'DE-PARA'!C:D,2,0)),"NÃO ENCONTRADO")</f>
        <v>Materiais</v>
      </c>
      <c r="L19697" s="50" t="str">
        <f>VLOOKUP(K19697,'Base -Receita-Despesa'!$B:$AS,1,FALSE)</f>
        <v>Materiais</v>
      </c>
    </row>
    <row r="19698" spans="1:12" x14ac:dyDescent="0.3">
      <c r="A19698" s="82" t="str">
        <f t="shared" si="616"/>
        <v>2020</v>
      </c>
      <c r="B19698" s="260" t="s">
        <v>2228</v>
      </c>
      <c r="C19698" s="261" t="s">
        <v>138</v>
      </c>
      <c r="D19698" s="74" t="str">
        <f t="shared" si="615"/>
        <v>ago/2020</v>
      </c>
      <c r="E19698" s="329">
        <v>44064</v>
      </c>
      <c r="F19698" s="282">
        <v>3863</v>
      </c>
      <c r="G19698" s="282" t="s">
        <v>2229</v>
      </c>
      <c r="H19698" s="265" t="s">
        <v>5164</v>
      </c>
      <c r="I19698" s="265" t="s">
        <v>157</v>
      </c>
      <c r="J19698" s="333">
        <v>-1527.83</v>
      </c>
      <c r="K19698" s="83" t="str">
        <f>IFERROR(IFERROR(VLOOKUP(I19698,'DE-PARA'!B:D,3,0),VLOOKUP(I19698,'DE-PARA'!C:D,2,0)),"NÃO ENCONTRADO")</f>
        <v>Materiais</v>
      </c>
      <c r="L19698" s="50" t="str">
        <f>VLOOKUP(K19698,'Base -Receita-Despesa'!$B:$AS,1,FALSE)</f>
        <v>Materiais</v>
      </c>
    </row>
    <row r="19699" spans="1:12" x14ac:dyDescent="0.3">
      <c r="A19699" s="82" t="str">
        <f t="shared" si="616"/>
        <v>2020</v>
      </c>
      <c r="B19699" s="260" t="s">
        <v>2228</v>
      </c>
      <c r="C19699" s="261" t="s">
        <v>138</v>
      </c>
      <c r="D19699" s="74" t="str">
        <f t="shared" si="615"/>
        <v>ago/2020</v>
      </c>
      <c r="E19699" s="329">
        <v>44064</v>
      </c>
      <c r="F19699" s="282">
        <v>17350</v>
      </c>
      <c r="G19699" s="282" t="s">
        <v>2229</v>
      </c>
      <c r="H19699" s="265" t="s">
        <v>5176</v>
      </c>
      <c r="I19699" s="265" t="s">
        <v>2189</v>
      </c>
      <c r="J19699" s="334">
        <v>-266</v>
      </c>
      <c r="K19699" s="83" t="str">
        <f>IFERROR(IFERROR(VLOOKUP(I19699,'DE-PARA'!B:D,3,0),VLOOKUP(I19699,'DE-PARA'!C:D,2,0)),"NÃO ENCONTRADO")</f>
        <v>Materiais</v>
      </c>
      <c r="L19699" s="50" t="str">
        <f>VLOOKUP(K19699,'Base -Receita-Despesa'!$B:$AS,1,FALSE)</f>
        <v>Materiais</v>
      </c>
    </row>
    <row r="19700" spans="1:12" x14ac:dyDescent="0.3">
      <c r="A19700" s="82" t="str">
        <f t="shared" si="616"/>
        <v>2020</v>
      </c>
      <c r="B19700" s="260" t="s">
        <v>2228</v>
      </c>
      <c r="C19700" s="261" t="s">
        <v>138</v>
      </c>
      <c r="D19700" s="74" t="str">
        <f t="shared" si="615"/>
        <v>ago/2020</v>
      </c>
      <c r="E19700" s="329">
        <v>44064</v>
      </c>
      <c r="F19700" s="282" t="s">
        <v>5608</v>
      </c>
      <c r="G19700" s="282" t="s">
        <v>2229</v>
      </c>
      <c r="H19700" s="265" t="s">
        <v>5650</v>
      </c>
      <c r="I19700" s="265" t="s">
        <v>141</v>
      </c>
      <c r="J19700" s="334">
        <v>-556.66</v>
      </c>
      <c r="K19700" s="83" t="str">
        <f>IFERROR(IFERROR(VLOOKUP(I19700,'DE-PARA'!B:D,3,0),VLOOKUP(I19700,'DE-PARA'!C:D,2,0)),"NÃO ENCONTRADO")</f>
        <v>Pessoal</v>
      </c>
      <c r="L19700" s="50" t="str">
        <f>VLOOKUP(K19700,'Base -Receita-Despesa'!$B:$AS,1,FALSE)</f>
        <v>Pessoal</v>
      </c>
    </row>
    <row r="19701" spans="1:12" x14ac:dyDescent="0.3">
      <c r="A19701" s="82" t="str">
        <f t="shared" si="616"/>
        <v>2020</v>
      </c>
      <c r="B19701" s="260" t="s">
        <v>2228</v>
      </c>
      <c r="C19701" s="261" t="s">
        <v>138</v>
      </c>
      <c r="D19701" s="74" t="str">
        <f t="shared" si="615"/>
        <v>ago/2020</v>
      </c>
      <c r="E19701" s="329">
        <v>44064</v>
      </c>
      <c r="F19701" s="282">
        <v>6</v>
      </c>
      <c r="G19701" s="282" t="s">
        <v>2229</v>
      </c>
      <c r="H19701" s="265" t="s">
        <v>5811</v>
      </c>
      <c r="I19701" s="265" t="s">
        <v>120</v>
      </c>
      <c r="J19701" s="333">
        <v>-9800</v>
      </c>
      <c r="K19701" s="83" t="str">
        <f>IFERROR(IFERROR(VLOOKUP(I19701,'DE-PARA'!B:D,3,0),VLOOKUP(I19701,'DE-PARA'!C:D,2,0)),"NÃO ENCONTRADO")</f>
        <v>Serviços</v>
      </c>
      <c r="L19701" s="50" t="str">
        <f>VLOOKUP(K19701,'Base -Receita-Despesa'!$B:$AS,1,FALSE)</f>
        <v>Serviços</v>
      </c>
    </row>
    <row r="19702" spans="1:12" x14ac:dyDescent="0.3">
      <c r="A19702" s="82" t="str">
        <f t="shared" si="616"/>
        <v>2020</v>
      </c>
      <c r="B19702" s="260" t="s">
        <v>2228</v>
      </c>
      <c r="C19702" s="261" t="s">
        <v>138</v>
      </c>
      <c r="D19702" s="74" t="str">
        <f t="shared" si="615"/>
        <v>ago/2020</v>
      </c>
      <c r="E19702" s="329">
        <v>44064</v>
      </c>
      <c r="F19702" s="282" t="s">
        <v>5608</v>
      </c>
      <c r="G19702" s="282" t="s">
        <v>2229</v>
      </c>
      <c r="H19702" s="265" t="s">
        <v>5847</v>
      </c>
      <c r="I19702" s="265" t="s">
        <v>141</v>
      </c>
      <c r="J19702" s="334">
        <v>-570.55999999999995</v>
      </c>
      <c r="K19702" s="83" t="str">
        <f>IFERROR(IFERROR(VLOOKUP(I19702,'DE-PARA'!B:D,3,0),VLOOKUP(I19702,'DE-PARA'!C:D,2,0)),"NÃO ENCONTRADO")</f>
        <v>Pessoal</v>
      </c>
      <c r="L19702" s="50" t="str">
        <f>VLOOKUP(K19702,'Base -Receita-Despesa'!$B:$AS,1,FALSE)</f>
        <v>Pessoal</v>
      </c>
    </row>
    <row r="19703" spans="1:12" x14ac:dyDescent="0.3">
      <c r="A19703" s="82" t="str">
        <f t="shared" si="616"/>
        <v>2020</v>
      </c>
      <c r="B19703" s="260" t="s">
        <v>2228</v>
      </c>
      <c r="C19703" s="261" t="s">
        <v>138</v>
      </c>
      <c r="D19703" s="74" t="str">
        <f t="shared" si="615"/>
        <v>ago/2020</v>
      </c>
      <c r="E19703" s="329">
        <v>44064</v>
      </c>
      <c r="F19703" s="282" t="s">
        <v>5608</v>
      </c>
      <c r="G19703" s="282" t="s">
        <v>2229</v>
      </c>
      <c r="H19703" s="265" t="s">
        <v>5129</v>
      </c>
      <c r="I19703" s="265" t="s">
        <v>141</v>
      </c>
      <c r="J19703" s="334">
        <v>-636.21</v>
      </c>
      <c r="K19703" s="83" t="str">
        <f>IFERROR(IFERROR(VLOOKUP(I19703,'DE-PARA'!B:D,3,0),VLOOKUP(I19703,'DE-PARA'!C:D,2,0)),"NÃO ENCONTRADO")</f>
        <v>Pessoal</v>
      </c>
      <c r="L19703" s="50" t="str">
        <f>VLOOKUP(K19703,'Base -Receita-Despesa'!$B:$AS,1,FALSE)</f>
        <v>Pessoal</v>
      </c>
    </row>
    <row r="19704" spans="1:12" x14ac:dyDescent="0.3">
      <c r="A19704" s="82" t="str">
        <f t="shared" si="616"/>
        <v>2020</v>
      </c>
      <c r="B19704" s="260" t="s">
        <v>2228</v>
      </c>
      <c r="C19704" s="261" t="s">
        <v>138</v>
      </c>
      <c r="D19704" s="74" t="str">
        <f t="shared" si="615"/>
        <v>ago/2020</v>
      </c>
      <c r="E19704" s="329">
        <v>44064</v>
      </c>
      <c r="F19704" s="282" t="s">
        <v>5608</v>
      </c>
      <c r="G19704" s="282" t="s">
        <v>2229</v>
      </c>
      <c r="H19704" s="265" t="s">
        <v>542</v>
      </c>
      <c r="I19704" s="265" t="s">
        <v>141</v>
      </c>
      <c r="J19704" s="333">
        <v>-1413.75</v>
      </c>
      <c r="K19704" s="83" t="str">
        <f>IFERROR(IFERROR(VLOOKUP(I19704,'DE-PARA'!B:D,3,0),VLOOKUP(I19704,'DE-PARA'!C:D,2,0)),"NÃO ENCONTRADO")</f>
        <v>Pessoal</v>
      </c>
      <c r="L19704" s="50" t="str">
        <f>VLOOKUP(K19704,'Base -Receita-Despesa'!$B:$AS,1,FALSE)</f>
        <v>Pessoal</v>
      </c>
    </row>
    <row r="19705" spans="1:12" x14ac:dyDescent="0.3">
      <c r="A19705" s="82" t="str">
        <f t="shared" si="616"/>
        <v>2020</v>
      </c>
      <c r="B19705" s="260" t="s">
        <v>2228</v>
      </c>
      <c r="C19705" s="261" t="s">
        <v>138</v>
      </c>
      <c r="D19705" s="74" t="str">
        <f t="shared" si="615"/>
        <v>ago/2020</v>
      </c>
      <c r="E19705" s="329">
        <v>44064</v>
      </c>
      <c r="F19705" s="282" t="s">
        <v>5608</v>
      </c>
      <c r="G19705" s="282" t="s">
        <v>2229</v>
      </c>
      <c r="H19705" s="265" t="s">
        <v>4614</v>
      </c>
      <c r="I19705" s="265" t="s">
        <v>141</v>
      </c>
      <c r="J19705" s="334">
        <v>-563.22</v>
      </c>
      <c r="K19705" s="83" t="str">
        <f>IFERROR(IFERROR(VLOOKUP(I19705,'DE-PARA'!B:D,3,0),VLOOKUP(I19705,'DE-PARA'!C:D,2,0)),"NÃO ENCONTRADO")</f>
        <v>Pessoal</v>
      </c>
      <c r="L19705" s="50" t="str">
        <f>VLOOKUP(K19705,'Base -Receita-Despesa'!$B:$AS,1,FALSE)</f>
        <v>Pessoal</v>
      </c>
    </row>
    <row r="19706" spans="1:12" x14ac:dyDescent="0.3">
      <c r="A19706" s="82" t="str">
        <f t="shared" si="616"/>
        <v>2020</v>
      </c>
      <c r="B19706" s="260" t="s">
        <v>2228</v>
      </c>
      <c r="C19706" s="261" t="s">
        <v>138</v>
      </c>
      <c r="D19706" s="74" t="str">
        <f t="shared" si="615"/>
        <v>ago/2020</v>
      </c>
      <c r="E19706" s="329">
        <v>44064</v>
      </c>
      <c r="F19706" s="282" t="s">
        <v>5608</v>
      </c>
      <c r="G19706" s="282" t="s">
        <v>2229</v>
      </c>
      <c r="H19706" s="265" t="s">
        <v>5271</v>
      </c>
      <c r="I19706" s="265" t="s">
        <v>141</v>
      </c>
      <c r="J19706" s="334">
        <v>-802.94</v>
      </c>
      <c r="K19706" s="83" t="str">
        <f>IFERROR(IFERROR(VLOOKUP(I19706,'DE-PARA'!B:D,3,0),VLOOKUP(I19706,'DE-PARA'!C:D,2,0)),"NÃO ENCONTRADO")</f>
        <v>Pessoal</v>
      </c>
      <c r="L19706" s="50" t="str">
        <f>VLOOKUP(K19706,'Base -Receita-Despesa'!$B:$AS,1,FALSE)</f>
        <v>Pessoal</v>
      </c>
    </row>
    <row r="19707" spans="1:12" x14ac:dyDescent="0.3">
      <c r="A19707" s="82" t="str">
        <f t="shared" si="616"/>
        <v>2020</v>
      </c>
      <c r="B19707" s="260" t="s">
        <v>2228</v>
      </c>
      <c r="C19707" s="261" t="s">
        <v>138</v>
      </c>
      <c r="D19707" s="74" t="str">
        <f t="shared" si="615"/>
        <v>ago/2020</v>
      </c>
      <c r="E19707" s="329">
        <v>44064</v>
      </c>
      <c r="F19707" s="282" t="s">
        <v>5608</v>
      </c>
      <c r="G19707" s="282" t="s">
        <v>2229</v>
      </c>
      <c r="H19707" s="265" t="s">
        <v>5390</v>
      </c>
      <c r="I19707" s="265" t="s">
        <v>141</v>
      </c>
      <c r="J19707" s="334">
        <v>-781.42</v>
      </c>
      <c r="K19707" s="83" t="str">
        <f>IFERROR(IFERROR(VLOOKUP(I19707,'DE-PARA'!B:D,3,0),VLOOKUP(I19707,'DE-PARA'!C:D,2,0)),"NÃO ENCONTRADO")</f>
        <v>Pessoal</v>
      </c>
      <c r="L19707" s="50" t="str">
        <f>VLOOKUP(K19707,'Base -Receita-Despesa'!$B:$AS,1,FALSE)</f>
        <v>Pessoal</v>
      </c>
    </row>
    <row r="19708" spans="1:12" x14ac:dyDescent="0.3">
      <c r="A19708" s="82" t="str">
        <f t="shared" si="616"/>
        <v>2020</v>
      </c>
      <c r="B19708" s="260" t="s">
        <v>2228</v>
      </c>
      <c r="C19708" s="261" t="s">
        <v>138</v>
      </c>
      <c r="D19708" s="74" t="str">
        <f t="shared" si="615"/>
        <v>ago/2020</v>
      </c>
      <c r="E19708" s="329">
        <v>44064</v>
      </c>
      <c r="F19708" s="282" t="s">
        <v>5608</v>
      </c>
      <c r="G19708" s="282" t="s">
        <v>2229</v>
      </c>
      <c r="H19708" s="265" t="s">
        <v>5800</v>
      </c>
      <c r="I19708" s="265" t="s">
        <v>141</v>
      </c>
      <c r="J19708" s="334">
        <v>-374.37</v>
      </c>
      <c r="K19708" s="83" t="str">
        <f>IFERROR(IFERROR(VLOOKUP(I19708,'DE-PARA'!B:D,3,0),VLOOKUP(I19708,'DE-PARA'!C:D,2,0)),"NÃO ENCONTRADO")</f>
        <v>Pessoal</v>
      </c>
      <c r="L19708" s="50" t="str">
        <f>VLOOKUP(K19708,'Base -Receita-Despesa'!$B:$AS,1,FALSE)</f>
        <v>Pessoal</v>
      </c>
    </row>
    <row r="19709" spans="1:12" x14ac:dyDescent="0.3">
      <c r="A19709" s="82" t="str">
        <f t="shared" si="616"/>
        <v>2020</v>
      </c>
      <c r="B19709" s="260" t="s">
        <v>2228</v>
      </c>
      <c r="C19709" s="261" t="s">
        <v>138</v>
      </c>
      <c r="D19709" s="74" t="str">
        <f t="shared" si="615"/>
        <v>ago/2020</v>
      </c>
      <c r="E19709" s="329">
        <v>44064</v>
      </c>
      <c r="F19709" s="282" t="s">
        <v>5608</v>
      </c>
      <c r="G19709" s="282" t="s">
        <v>2229</v>
      </c>
      <c r="H19709" s="265" t="s">
        <v>5212</v>
      </c>
      <c r="I19709" s="265" t="s">
        <v>141</v>
      </c>
      <c r="J19709" s="333">
        <v>-1213.8900000000001</v>
      </c>
      <c r="K19709" s="83" t="str">
        <f>IFERROR(IFERROR(VLOOKUP(I19709,'DE-PARA'!B:D,3,0),VLOOKUP(I19709,'DE-PARA'!C:D,2,0)),"NÃO ENCONTRADO")</f>
        <v>Pessoal</v>
      </c>
      <c r="L19709" s="50" t="str">
        <f>VLOOKUP(K19709,'Base -Receita-Despesa'!$B:$AS,1,FALSE)</f>
        <v>Pessoal</v>
      </c>
    </row>
    <row r="19710" spans="1:12" x14ac:dyDescent="0.3">
      <c r="A19710" s="82" t="str">
        <f t="shared" si="616"/>
        <v>2020</v>
      </c>
      <c r="B19710" s="260" t="s">
        <v>2228</v>
      </c>
      <c r="C19710" s="261" t="s">
        <v>138</v>
      </c>
      <c r="D19710" s="74" t="str">
        <f t="shared" si="615"/>
        <v>ago/2020</v>
      </c>
      <c r="E19710" s="329">
        <v>44064</v>
      </c>
      <c r="F19710" s="282">
        <v>21934</v>
      </c>
      <c r="G19710" s="282" t="s">
        <v>2229</v>
      </c>
      <c r="H19710" s="265" t="s">
        <v>5848</v>
      </c>
      <c r="I19710" s="265" t="s">
        <v>2182</v>
      </c>
      <c r="J19710" s="334">
        <v>-638</v>
      </c>
      <c r="K19710" s="83" t="str">
        <f>IFERROR(IFERROR(VLOOKUP(I19710,'DE-PARA'!B:D,3,0),VLOOKUP(I19710,'DE-PARA'!C:D,2,0)),"NÃO ENCONTRADO")</f>
        <v>Materiais</v>
      </c>
      <c r="L19710" s="50" t="str">
        <f>VLOOKUP(K19710,'Base -Receita-Despesa'!$B:$AS,1,FALSE)</f>
        <v>Materiais</v>
      </c>
    </row>
    <row r="19711" spans="1:12" x14ac:dyDescent="0.3">
      <c r="A19711" s="82" t="str">
        <f t="shared" si="616"/>
        <v>2020</v>
      </c>
      <c r="B19711" s="260" t="s">
        <v>2228</v>
      </c>
      <c r="C19711" s="261" t="s">
        <v>138</v>
      </c>
      <c r="D19711" s="74" t="str">
        <f t="shared" si="615"/>
        <v>ago/2020</v>
      </c>
      <c r="E19711" s="329">
        <v>44064</v>
      </c>
      <c r="F19711" s="282" t="s">
        <v>1261</v>
      </c>
      <c r="G19711" s="282" t="s">
        <v>2229</v>
      </c>
      <c r="H19711" s="265" t="s">
        <v>879</v>
      </c>
      <c r="I19711" s="265" t="s">
        <v>135</v>
      </c>
      <c r="J19711" s="334">
        <v>-10</v>
      </c>
      <c r="K19711" s="83" t="str">
        <f>IFERROR(IFERROR(VLOOKUP(I19711,'DE-PARA'!B:D,3,0),VLOOKUP(I19711,'DE-PARA'!C:D,2,0)),"NÃO ENCONTRADO")</f>
        <v>Outras Saídas</v>
      </c>
      <c r="L19711" s="50" t="str">
        <f>VLOOKUP(K19711,'Base -Receita-Despesa'!$B:$AS,1,FALSE)</f>
        <v>Outras Saídas</v>
      </c>
    </row>
    <row r="19712" spans="1:12" x14ac:dyDescent="0.3">
      <c r="A19712" s="82" t="str">
        <f t="shared" si="616"/>
        <v>2020</v>
      </c>
      <c r="B19712" s="260" t="s">
        <v>2228</v>
      </c>
      <c r="C19712" s="261" t="s">
        <v>138</v>
      </c>
      <c r="D19712" s="74" t="str">
        <f t="shared" si="615"/>
        <v>ago/2020</v>
      </c>
      <c r="E19712" s="329">
        <v>44064</v>
      </c>
      <c r="F19712" s="282" t="s">
        <v>1261</v>
      </c>
      <c r="G19712" s="282" t="s">
        <v>2229</v>
      </c>
      <c r="H19712" s="265" t="s">
        <v>879</v>
      </c>
      <c r="I19712" s="265" t="s">
        <v>135</v>
      </c>
      <c r="J19712" s="334">
        <v>-10</v>
      </c>
      <c r="K19712" s="83" t="str">
        <f>IFERROR(IFERROR(VLOOKUP(I19712,'DE-PARA'!B:D,3,0),VLOOKUP(I19712,'DE-PARA'!C:D,2,0)),"NÃO ENCONTRADO")</f>
        <v>Outras Saídas</v>
      </c>
      <c r="L19712" s="50" t="str">
        <f>VLOOKUP(K19712,'Base -Receita-Despesa'!$B:$AS,1,FALSE)</f>
        <v>Outras Saídas</v>
      </c>
    </row>
    <row r="19713" spans="1:12" x14ac:dyDescent="0.3">
      <c r="A19713" s="82" t="str">
        <f t="shared" si="616"/>
        <v>2020</v>
      </c>
      <c r="B19713" s="260" t="s">
        <v>2228</v>
      </c>
      <c r="C19713" s="261" t="s">
        <v>138</v>
      </c>
      <c r="D19713" s="74" t="str">
        <f t="shared" si="615"/>
        <v>ago/2020</v>
      </c>
      <c r="E19713" s="329">
        <v>44067</v>
      </c>
      <c r="F19713" s="282" t="s">
        <v>304</v>
      </c>
      <c r="G19713" s="282" t="s">
        <v>2229</v>
      </c>
      <c r="H19713" s="265" t="s">
        <v>5849</v>
      </c>
      <c r="I19713" s="265" t="s">
        <v>194</v>
      </c>
      <c r="J19713" s="333">
        <v>-4771.05</v>
      </c>
      <c r="K19713" s="83" t="str">
        <f>IFERROR(IFERROR(VLOOKUP(I19713,'DE-PARA'!B:D,3,0),VLOOKUP(I19713,'DE-PARA'!C:D,2,0)),"NÃO ENCONTRADO")</f>
        <v>Encargos sobre Folha de Pagamento</v>
      </c>
      <c r="L19713" s="50" t="str">
        <f>VLOOKUP(K19713,'Base -Receita-Despesa'!$B:$AS,1,FALSE)</f>
        <v>Encargos sobre Folha de Pagamento</v>
      </c>
    </row>
    <row r="19714" spans="1:12" x14ac:dyDescent="0.3">
      <c r="A19714" s="82" t="str">
        <f t="shared" si="616"/>
        <v>2020</v>
      </c>
      <c r="B19714" s="260" t="s">
        <v>2228</v>
      </c>
      <c r="C19714" s="261" t="s">
        <v>138</v>
      </c>
      <c r="D19714" s="74" t="str">
        <f t="shared" si="615"/>
        <v>ago/2020</v>
      </c>
      <c r="E19714" s="329">
        <v>44067</v>
      </c>
      <c r="F19714" s="282">
        <v>126378</v>
      </c>
      <c r="G19714" s="282" t="s">
        <v>2229</v>
      </c>
      <c r="H19714" s="265" t="s">
        <v>528</v>
      </c>
      <c r="I19714" s="265" t="s">
        <v>2182</v>
      </c>
      <c r="J19714" s="333">
        <v>-1950</v>
      </c>
      <c r="K19714" s="83" t="str">
        <f>IFERROR(IFERROR(VLOOKUP(I19714,'DE-PARA'!B:D,3,0),VLOOKUP(I19714,'DE-PARA'!C:D,2,0)),"NÃO ENCONTRADO")</f>
        <v>Materiais</v>
      </c>
      <c r="L19714" s="50" t="str">
        <f>VLOOKUP(K19714,'Base -Receita-Despesa'!$B:$AS,1,FALSE)</f>
        <v>Materiais</v>
      </c>
    </row>
    <row r="19715" spans="1:12" x14ac:dyDescent="0.3">
      <c r="A19715" s="82" t="str">
        <f t="shared" si="616"/>
        <v>2020</v>
      </c>
      <c r="B19715" s="260" t="s">
        <v>2228</v>
      </c>
      <c r="C19715" s="261" t="s">
        <v>138</v>
      </c>
      <c r="D19715" s="74" t="str">
        <f t="shared" si="615"/>
        <v>ago/2020</v>
      </c>
      <c r="E19715" s="329">
        <v>44067</v>
      </c>
      <c r="F19715" s="282">
        <v>5420</v>
      </c>
      <c r="G19715" s="282" t="s">
        <v>2229</v>
      </c>
      <c r="H19715" s="265" t="s">
        <v>5773</v>
      </c>
      <c r="I19715" s="265" t="s">
        <v>2181</v>
      </c>
      <c r="J19715" s="333">
        <v>-1424</v>
      </c>
      <c r="K19715" s="83" t="str">
        <f>IFERROR(IFERROR(VLOOKUP(I19715,'DE-PARA'!B:D,3,0),VLOOKUP(I19715,'DE-PARA'!C:D,2,0)),"NÃO ENCONTRADO")</f>
        <v>Materiais</v>
      </c>
      <c r="L19715" s="50" t="str">
        <f>VLOOKUP(K19715,'Base -Receita-Despesa'!$B:$AS,1,FALSE)</f>
        <v>Materiais</v>
      </c>
    </row>
    <row r="19716" spans="1:12" x14ac:dyDescent="0.3">
      <c r="A19716" s="82" t="str">
        <f t="shared" si="616"/>
        <v>2020</v>
      </c>
      <c r="B19716" s="260" t="s">
        <v>2228</v>
      </c>
      <c r="C19716" s="261" t="s">
        <v>138</v>
      </c>
      <c r="D19716" s="74" t="str">
        <f t="shared" ref="D19716:D19779" si="617">TEXT(E19716,"mmm/aaaa")</f>
        <v>ago/2020</v>
      </c>
      <c r="E19716" s="329">
        <v>44067</v>
      </c>
      <c r="F19716" s="282">
        <v>14843</v>
      </c>
      <c r="G19716" s="282" t="s">
        <v>2229</v>
      </c>
      <c r="H19716" s="265" t="s">
        <v>4468</v>
      </c>
      <c r="I19716" s="265" t="s">
        <v>2183</v>
      </c>
      <c r="J19716" s="334">
        <v>-786.8</v>
      </c>
      <c r="K19716" s="83" t="str">
        <f>IFERROR(IFERROR(VLOOKUP(I19716,'DE-PARA'!B:D,3,0),VLOOKUP(I19716,'DE-PARA'!C:D,2,0)),"NÃO ENCONTRADO")</f>
        <v>Materiais</v>
      </c>
      <c r="L19716" s="50" t="str">
        <f>VLOOKUP(K19716,'Base -Receita-Despesa'!$B:$AS,1,FALSE)</f>
        <v>Materiais</v>
      </c>
    </row>
    <row r="19717" spans="1:12" x14ac:dyDescent="0.3">
      <c r="A19717" s="82" t="str">
        <f t="shared" si="616"/>
        <v>2020</v>
      </c>
      <c r="B19717" s="260" t="s">
        <v>2228</v>
      </c>
      <c r="C19717" s="261" t="s">
        <v>138</v>
      </c>
      <c r="D19717" s="74" t="str">
        <f t="shared" si="617"/>
        <v>ago/2020</v>
      </c>
      <c r="E19717" s="329">
        <v>44067</v>
      </c>
      <c r="F19717" s="282">
        <v>397571</v>
      </c>
      <c r="G19717" s="282" t="s">
        <v>2229</v>
      </c>
      <c r="H19717" s="265" t="s">
        <v>4707</v>
      </c>
      <c r="I19717" s="265" t="s">
        <v>2190</v>
      </c>
      <c r="J19717" s="334">
        <v>-367.5</v>
      </c>
      <c r="K19717" s="83" t="str">
        <f>IFERROR(IFERROR(VLOOKUP(I19717,'DE-PARA'!B:D,3,0),VLOOKUP(I19717,'DE-PARA'!C:D,2,0)),"NÃO ENCONTRADO")</f>
        <v>Materiais</v>
      </c>
      <c r="L19717" s="50" t="str">
        <f>VLOOKUP(K19717,'Base -Receita-Despesa'!$B:$AS,1,FALSE)</f>
        <v>Materiais</v>
      </c>
    </row>
    <row r="19718" spans="1:12" x14ac:dyDescent="0.3">
      <c r="A19718" s="82" t="str">
        <f t="shared" si="616"/>
        <v>2020</v>
      </c>
      <c r="B19718" s="260" t="s">
        <v>2228</v>
      </c>
      <c r="C19718" s="261" t="s">
        <v>138</v>
      </c>
      <c r="D19718" s="74" t="str">
        <f t="shared" si="617"/>
        <v>ago/2020</v>
      </c>
      <c r="E19718" s="329">
        <v>44067</v>
      </c>
      <c r="F19718" s="282">
        <v>1326025</v>
      </c>
      <c r="G19718" s="282" t="s">
        <v>2229</v>
      </c>
      <c r="H19718" s="265" t="s">
        <v>339</v>
      </c>
      <c r="I19718" s="265" t="s">
        <v>2181</v>
      </c>
      <c r="J19718" s="333">
        <v>-2186.2199999999998</v>
      </c>
      <c r="K19718" s="83" t="str">
        <f>IFERROR(IFERROR(VLOOKUP(I19718,'DE-PARA'!B:D,3,0),VLOOKUP(I19718,'DE-PARA'!C:D,2,0)),"NÃO ENCONTRADO")</f>
        <v>Materiais</v>
      </c>
      <c r="L19718" s="50" t="str">
        <f>VLOOKUP(K19718,'Base -Receita-Despesa'!$B:$AS,1,FALSE)</f>
        <v>Materiais</v>
      </c>
    </row>
    <row r="19719" spans="1:12" x14ac:dyDescent="0.3">
      <c r="A19719" s="82" t="str">
        <f t="shared" si="616"/>
        <v>2020</v>
      </c>
      <c r="B19719" s="260" t="s">
        <v>2228</v>
      </c>
      <c r="C19719" s="261" t="s">
        <v>138</v>
      </c>
      <c r="D19719" s="74" t="str">
        <f t="shared" si="617"/>
        <v>ago/2020</v>
      </c>
      <c r="E19719" s="329">
        <v>44067</v>
      </c>
      <c r="F19719" s="282">
        <v>30985</v>
      </c>
      <c r="G19719" s="282" t="s">
        <v>2330</v>
      </c>
      <c r="H19719" s="265" t="s">
        <v>5273</v>
      </c>
      <c r="I19719" s="265" t="s">
        <v>2181</v>
      </c>
      <c r="J19719" s="333">
        <v>-2319.91</v>
      </c>
      <c r="K19719" s="83" t="str">
        <f>IFERROR(IFERROR(VLOOKUP(I19719,'DE-PARA'!B:D,3,0),VLOOKUP(I19719,'DE-PARA'!C:D,2,0)),"NÃO ENCONTRADO")</f>
        <v>Materiais</v>
      </c>
      <c r="L19719" s="50" t="str">
        <f>VLOOKUP(K19719,'Base -Receita-Despesa'!$B:$AS,1,FALSE)</f>
        <v>Materiais</v>
      </c>
    </row>
    <row r="19720" spans="1:12" x14ac:dyDescent="0.3">
      <c r="A19720" s="82" t="str">
        <f t="shared" si="616"/>
        <v>2020</v>
      </c>
      <c r="B19720" s="260" t="s">
        <v>2228</v>
      </c>
      <c r="C19720" s="261" t="s">
        <v>138</v>
      </c>
      <c r="D19720" s="74" t="str">
        <f t="shared" si="617"/>
        <v>ago/2020</v>
      </c>
      <c r="E19720" s="329">
        <v>44067</v>
      </c>
      <c r="F19720" s="282">
        <v>22135</v>
      </c>
      <c r="G19720" s="282" t="s">
        <v>2229</v>
      </c>
      <c r="H19720" s="265" t="s">
        <v>2401</v>
      </c>
      <c r="I19720" s="265" t="s">
        <v>2181</v>
      </c>
      <c r="J19720" s="333">
        <v>-3079</v>
      </c>
      <c r="K19720" s="83" t="str">
        <f>IFERROR(IFERROR(VLOOKUP(I19720,'DE-PARA'!B:D,3,0),VLOOKUP(I19720,'DE-PARA'!C:D,2,0)),"NÃO ENCONTRADO")</f>
        <v>Materiais</v>
      </c>
      <c r="L19720" s="50" t="str">
        <f>VLOOKUP(K19720,'Base -Receita-Despesa'!$B:$AS,1,FALSE)</f>
        <v>Materiais</v>
      </c>
    </row>
    <row r="19721" spans="1:12" x14ac:dyDescent="0.3">
      <c r="A19721" s="82" t="str">
        <f t="shared" si="616"/>
        <v>2020</v>
      </c>
      <c r="B19721" s="260" t="s">
        <v>2228</v>
      </c>
      <c r="C19721" s="261" t="s">
        <v>138</v>
      </c>
      <c r="D19721" s="74" t="str">
        <f t="shared" si="617"/>
        <v>ago/2020</v>
      </c>
      <c r="E19721" s="329">
        <v>44067</v>
      </c>
      <c r="F19721" s="282">
        <v>5223</v>
      </c>
      <c r="G19721" s="282" t="s">
        <v>2229</v>
      </c>
      <c r="H19721" s="265" t="s">
        <v>4441</v>
      </c>
      <c r="I19721" s="265" t="s">
        <v>2182</v>
      </c>
      <c r="J19721" s="334">
        <v>-325.8</v>
      </c>
      <c r="K19721" s="83" t="str">
        <f>IFERROR(IFERROR(VLOOKUP(I19721,'DE-PARA'!B:D,3,0),VLOOKUP(I19721,'DE-PARA'!C:D,2,0)),"NÃO ENCONTRADO")</f>
        <v>Materiais</v>
      </c>
      <c r="L19721" s="50" t="str">
        <f>VLOOKUP(K19721,'Base -Receita-Despesa'!$B:$AS,1,FALSE)</f>
        <v>Materiais</v>
      </c>
    </row>
    <row r="19722" spans="1:12" x14ac:dyDescent="0.3">
      <c r="A19722" s="82" t="str">
        <f t="shared" si="616"/>
        <v>2020</v>
      </c>
      <c r="B19722" s="260" t="s">
        <v>2228</v>
      </c>
      <c r="C19722" s="261" t="s">
        <v>138</v>
      </c>
      <c r="D19722" s="74" t="str">
        <f t="shared" si="617"/>
        <v>ago/2020</v>
      </c>
      <c r="E19722" s="329">
        <v>44067</v>
      </c>
      <c r="F19722" s="282">
        <v>742</v>
      </c>
      <c r="G19722" s="282" t="s">
        <v>2229</v>
      </c>
      <c r="H19722" s="265" t="s">
        <v>5850</v>
      </c>
      <c r="I19722" s="265" t="s">
        <v>2182</v>
      </c>
      <c r="J19722" s="333">
        <v>-6050</v>
      </c>
      <c r="K19722" s="83" t="str">
        <f>IFERROR(IFERROR(VLOOKUP(I19722,'DE-PARA'!B:D,3,0),VLOOKUP(I19722,'DE-PARA'!C:D,2,0)),"NÃO ENCONTRADO")</f>
        <v>Materiais</v>
      </c>
      <c r="L19722" s="50" t="str">
        <f>VLOOKUP(K19722,'Base -Receita-Despesa'!$B:$AS,1,FALSE)</f>
        <v>Materiais</v>
      </c>
    </row>
    <row r="19723" spans="1:12" x14ac:dyDescent="0.3">
      <c r="A19723" s="82" t="str">
        <f t="shared" si="616"/>
        <v>2020</v>
      </c>
      <c r="B19723" s="260" t="s">
        <v>2228</v>
      </c>
      <c r="C19723" s="261" t="s">
        <v>138</v>
      </c>
      <c r="D19723" s="74" t="str">
        <f t="shared" si="617"/>
        <v>ago/2020</v>
      </c>
      <c r="E19723" s="329">
        <v>44067</v>
      </c>
      <c r="F19723" s="282">
        <v>14312</v>
      </c>
      <c r="G19723" s="282" t="s">
        <v>2229</v>
      </c>
      <c r="H19723" s="265" t="s">
        <v>5851</v>
      </c>
      <c r="I19723" s="265" t="s">
        <v>2194</v>
      </c>
      <c r="J19723" s="333">
        <v>-2100</v>
      </c>
      <c r="K19723" s="83" t="str">
        <f>IFERROR(IFERROR(VLOOKUP(I19723,'DE-PARA'!B:D,3,0),VLOOKUP(I19723,'DE-PARA'!C:D,2,0)),"NÃO ENCONTRADO")</f>
        <v>Materiais</v>
      </c>
      <c r="L19723" s="50" t="str">
        <f>VLOOKUP(K19723,'Base -Receita-Despesa'!$B:$AS,1,FALSE)</f>
        <v>Materiais</v>
      </c>
    </row>
    <row r="19724" spans="1:12" x14ac:dyDescent="0.3">
      <c r="A19724" s="82" t="str">
        <f t="shared" si="616"/>
        <v>2020</v>
      </c>
      <c r="B19724" s="260" t="s">
        <v>2228</v>
      </c>
      <c r="C19724" s="261" t="s">
        <v>138</v>
      </c>
      <c r="D19724" s="74" t="str">
        <f t="shared" si="617"/>
        <v>ago/2020</v>
      </c>
      <c r="E19724" s="329">
        <v>44067</v>
      </c>
      <c r="F19724" s="282" t="s">
        <v>1261</v>
      </c>
      <c r="G19724" s="282" t="s">
        <v>2229</v>
      </c>
      <c r="H19724" s="265" t="s">
        <v>879</v>
      </c>
      <c r="I19724" s="265" t="s">
        <v>135</v>
      </c>
      <c r="J19724" s="334">
        <v>-10</v>
      </c>
      <c r="K19724" s="83" t="str">
        <f>IFERROR(IFERROR(VLOOKUP(I19724,'DE-PARA'!B:D,3,0),VLOOKUP(I19724,'DE-PARA'!C:D,2,0)),"NÃO ENCONTRADO")</f>
        <v>Outras Saídas</v>
      </c>
      <c r="L19724" s="50" t="str">
        <f>VLOOKUP(K19724,'Base -Receita-Despesa'!$B:$AS,1,FALSE)</f>
        <v>Outras Saídas</v>
      </c>
    </row>
    <row r="19725" spans="1:12" x14ac:dyDescent="0.3">
      <c r="A19725" s="82" t="str">
        <f t="shared" si="616"/>
        <v>2020</v>
      </c>
      <c r="B19725" s="260" t="s">
        <v>2228</v>
      </c>
      <c r="C19725" s="261" t="s">
        <v>138</v>
      </c>
      <c r="D19725" s="74" t="str">
        <f t="shared" si="617"/>
        <v>ago/2020</v>
      </c>
      <c r="E19725" s="329">
        <v>44067</v>
      </c>
      <c r="F19725" s="282" t="s">
        <v>1261</v>
      </c>
      <c r="G19725" s="282" t="s">
        <v>2229</v>
      </c>
      <c r="H19725" s="265" t="s">
        <v>879</v>
      </c>
      <c r="I19725" s="265" t="s">
        <v>135</v>
      </c>
      <c r="J19725" s="334">
        <v>-10</v>
      </c>
      <c r="K19725" s="83" t="str">
        <f>IFERROR(IFERROR(VLOOKUP(I19725,'DE-PARA'!B:D,3,0),VLOOKUP(I19725,'DE-PARA'!C:D,2,0)),"NÃO ENCONTRADO")</f>
        <v>Outras Saídas</v>
      </c>
      <c r="L19725" s="50" t="str">
        <f>VLOOKUP(K19725,'Base -Receita-Despesa'!$B:$AS,1,FALSE)</f>
        <v>Outras Saídas</v>
      </c>
    </row>
    <row r="19726" spans="1:12" x14ac:dyDescent="0.3">
      <c r="A19726" s="82" t="str">
        <f t="shared" si="616"/>
        <v>2020</v>
      </c>
      <c r="B19726" s="260" t="s">
        <v>2228</v>
      </c>
      <c r="C19726" s="261" t="s">
        <v>138</v>
      </c>
      <c r="D19726" s="74" t="str">
        <f t="shared" si="617"/>
        <v>ago/2020</v>
      </c>
      <c r="E19726" s="329">
        <v>44067</v>
      </c>
      <c r="F19726" s="282" t="s">
        <v>1261</v>
      </c>
      <c r="G19726" s="282" t="s">
        <v>2229</v>
      </c>
      <c r="H19726" s="265" t="s">
        <v>879</v>
      </c>
      <c r="I19726" s="265" t="s">
        <v>135</v>
      </c>
      <c r="J19726" s="334">
        <v>-10</v>
      </c>
      <c r="K19726" s="83" t="str">
        <f>IFERROR(IFERROR(VLOOKUP(I19726,'DE-PARA'!B:D,3,0),VLOOKUP(I19726,'DE-PARA'!C:D,2,0)),"NÃO ENCONTRADO")</f>
        <v>Outras Saídas</v>
      </c>
      <c r="L19726" s="50" t="str">
        <f>VLOOKUP(K19726,'Base -Receita-Despesa'!$B:$AS,1,FALSE)</f>
        <v>Outras Saídas</v>
      </c>
    </row>
    <row r="19727" spans="1:12" x14ac:dyDescent="0.3">
      <c r="A19727" s="82" t="str">
        <f t="shared" si="616"/>
        <v>2020</v>
      </c>
      <c r="B19727" s="260" t="s">
        <v>2228</v>
      </c>
      <c r="C19727" s="261" t="s">
        <v>138</v>
      </c>
      <c r="D19727" s="74" t="str">
        <f t="shared" si="617"/>
        <v>ago/2020</v>
      </c>
      <c r="E19727" s="329">
        <v>44067</v>
      </c>
      <c r="F19727" s="282" t="s">
        <v>1261</v>
      </c>
      <c r="G19727" s="282" t="s">
        <v>2229</v>
      </c>
      <c r="H19727" s="265" t="s">
        <v>5852</v>
      </c>
      <c r="I19727" s="265" t="s">
        <v>135</v>
      </c>
      <c r="J19727" s="334">
        <v>-194.34</v>
      </c>
      <c r="K19727" s="83" t="str">
        <f>IFERROR(IFERROR(VLOOKUP(I19727,'DE-PARA'!B:D,3,0),VLOOKUP(I19727,'DE-PARA'!C:D,2,0)),"NÃO ENCONTRADO")</f>
        <v>Outras Saídas</v>
      </c>
      <c r="L19727" s="50" t="str">
        <f>VLOOKUP(K19727,'Base -Receita-Despesa'!$B:$AS,1,FALSE)</f>
        <v>Outras Saídas</v>
      </c>
    </row>
    <row r="19728" spans="1:12" x14ac:dyDescent="0.3">
      <c r="A19728" s="82" t="str">
        <f t="shared" si="616"/>
        <v>2020</v>
      </c>
      <c r="B19728" s="260" t="s">
        <v>2240</v>
      </c>
      <c r="C19728" s="261" t="s">
        <v>138</v>
      </c>
      <c r="D19728" s="74" t="str">
        <f t="shared" si="617"/>
        <v>ago/2020</v>
      </c>
      <c r="E19728" s="331">
        <v>44068</v>
      </c>
      <c r="F19728" s="282" t="s">
        <v>5729</v>
      </c>
      <c r="G19728" s="282" t="s">
        <v>2229</v>
      </c>
      <c r="H19728" s="265" t="s">
        <v>5853</v>
      </c>
      <c r="I19728" s="265" t="s">
        <v>846</v>
      </c>
      <c r="J19728" s="334">
        <v>800</v>
      </c>
      <c r="K19728" s="83" t="str">
        <f>IFERROR(IFERROR(VLOOKUP(I19728,'DE-PARA'!B:D,3,0),VLOOKUP(I19728,'DE-PARA'!C:D,2,0)),"NÃO ENCONTRADO")</f>
        <v>Pessoal</v>
      </c>
      <c r="L19728" s="50" t="str">
        <f>VLOOKUP(K19728,'Base -Receita-Despesa'!$B:$AS,1,FALSE)</f>
        <v>Pessoal</v>
      </c>
    </row>
    <row r="19729" spans="1:12" x14ac:dyDescent="0.3">
      <c r="A19729" s="82" t="str">
        <f t="shared" si="616"/>
        <v>2020</v>
      </c>
      <c r="B19729" s="260" t="s">
        <v>2228</v>
      </c>
      <c r="C19729" s="261" t="s">
        <v>138</v>
      </c>
      <c r="D19729" s="74" t="str">
        <f t="shared" si="617"/>
        <v>ago/2020</v>
      </c>
      <c r="E19729" s="331">
        <v>44068</v>
      </c>
      <c r="F19729" s="282">
        <v>26897</v>
      </c>
      <c r="G19729" s="282" t="s">
        <v>2238</v>
      </c>
      <c r="H19729" s="265" t="s">
        <v>5273</v>
      </c>
      <c r="I19729" s="265" t="s">
        <v>2181</v>
      </c>
      <c r="J19729" s="333">
        <v>-2439.29</v>
      </c>
      <c r="K19729" s="83" t="str">
        <f>IFERROR(IFERROR(VLOOKUP(I19729,'DE-PARA'!B:D,3,0),VLOOKUP(I19729,'DE-PARA'!C:D,2,0)),"NÃO ENCONTRADO")</f>
        <v>Materiais</v>
      </c>
      <c r="L19729" s="50" t="str">
        <f>VLOOKUP(K19729,'Base -Receita-Despesa'!$B:$AS,1,FALSE)</f>
        <v>Materiais</v>
      </c>
    </row>
    <row r="19730" spans="1:12" x14ac:dyDescent="0.3">
      <c r="A19730" s="82" t="str">
        <f t="shared" si="616"/>
        <v>2020</v>
      </c>
      <c r="B19730" s="260" t="s">
        <v>2228</v>
      </c>
      <c r="C19730" s="261" t="s">
        <v>138</v>
      </c>
      <c r="D19730" s="74" t="str">
        <f t="shared" si="617"/>
        <v>ago/2020</v>
      </c>
      <c r="E19730" s="331">
        <v>44068</v>
      </c>
      <c r="F19730" s="282">
        <v>1245</v>
      </c>
      <c r="G19730" s="282" t="s">
        <v>2229</v>
      </c>
      <c r="H19730" s="265" t="s">
        <v>5779</v>
      </c>
      <c r="I19730" s="265" t="s">
        <v>2181</v>
      </c>
      <c r="J19730" s="333">
        <v>-7822</v>
      </c>
      <c r="K19730" s="83" t="str">
        <f>IFERROR(IFERROR(VLOOKUP(I19730,'DE-PARA'!B:D,3,0),VLOOKUP(I19730,'DE-PARA'!C:D,2,0)),"NÃO ENCONTRADO")</f>
        <v>Materiais</v>
      </c>
      <c r="L19730" s="50" t="str">
        <f>VLOOKUP(K19730,'Base -Receita-Despesa'!$B:$AS,1,FALSE)</f>
        <v>Materiais</v>
      </c>
    </row>
    <row r="19731" spans="1:12" x14ac:dyDescent="0.3">
      <c r="A19731" s="82" t="str">
        <f t="shared" si="616"/>
        <v>2020</v>
      </c>
      <c r="B19731" s="260" t="s">
        <v>2228</v>
      </c>
      <c r="C19731" s="261" t="s">
        <v>138</v>
      </c>
      <c r="D19731" s="74" t="str">
        <f t="shared" si="617"/>
        <v>ago/2020</v>
      </c>
      <c r="E19731" s="331">
        <v>44068</v>
      </c>
      <c r="F19731" s="282" t="s">
        <v>1261</v>
      </c>
      <c r="G19731" s="282" t="s">
        <v>2229</v>
      </c>
      <c r="H19731" s="265" t="s">
        <v>879</v>
      </c>
      <c r="I19731" s="265" t="s">
        <v>135</v>
      </c>
      <c r="J19731" s="334">
        <v>-10</v>
      </c>
      <c r="K19731" s="83" t="str">
        <f>IFERROR(IFERROR(VLOOKUP(I19731,'DE-PARA'!B:D,3,0),VLOOKUP(I19731,'DE-PARA'!C:D,2,0)),"NÃO ENCONTRADO")</f>
        <v>Outras Saídas</v>
      </c>
      <c r="L19731" s="50" t="str">
        <f>VLOOKUP(K19731,'Base -Receita-Despesa'!$B:$AS,1,FALSE)</f>
        <v>Outras Saídas</v>
      </c>
    </row>
    <row r="19732" spans="1:12" x14ac:dyDescent="0.3">
      <c r="A19732" s="82" t="str">
        <f t="shared" si="616"/>
        <v>2020</v>
      </c>
      <c r="B19732" s="260" t="s">
        <v>2228</v>
      </c>
      <c r="C19732" s="261" t="s">
        <v>138</v>
      </c>
      <c r="D19732" s="74" t="str">
        <f t="shared" si="617"/>
        <v>ago/2020</v>
      </c>
      <c r="E19732" s="331">
        <v>44068</v>
      </c>
      <c r="F19732" s="282" t="s">
        <v>131</v>
      </c>
      <c r="G19732" s="282" t="s">
        <v>2229</v>
      </c>
      <c r="H19732" s="265" t="s">
        <v>3840</v>
      </c>
      <c r="I19732" s="265" t="s">
        <v>133</v>
      </c>
      <c r="J19732" s="333">
        <v>-2004.88</v>
      </c>
      <c r="K19732" s="83" t="str">
        <f>IFERROR(IFERROR(VLOOKUP(I19732,'DE-PARA'!B:D,3,0),VLOOKUP(I19732,'DE-PARA'!C:D,2,0)),"NÃO ENCONTRADO")</f>
        <v>Pessoal</v>
      </c>
      <c r="L19732" s="50" t="str">
        <f>VLOOKUP(K19732,'Base -Receita-Despesa'!$B:$AS,1,FALSE)</f>
        <v>Pessoal</v>
      </c>
    </row>
    <row r="19733" spans="1:12" x14ac:dyDescent="0.3">
      <c r="A19733" s="82" t="str">
        <f t="shared" si="616"/>
        <v>2020</v>
      </c>
      <c r="B19733" s="260" t="s">
        <v>2228</v>
      </c>
      <c r="C19733" s="261" t="s">
        <v>138</v>
      </c>
      <c r="D19733" s="74" t="str">
        <f t="shared" si="617"/>
        <v>ago/2020</v>
      </c>
      <c r="E19733" s="331">
        <v>44068</v>
      </c>
      <c r="F19733" s="282" t="s">
        <v>131</v>
      </c>
      <c r="G19733" s="282" t="s">
        <v>2229</v>
      </c>
      <c r="H19733" s="265" t="s">
        <v>1503</v>
      </c>
      <c r="I19733" s="265" t="s">
        <v>133</v>
      </c>
      <c r="J19733" s="333">
        <v>-4677.8500000000004</v>
      </c>
      <c r="K19733" s="83" t="str">
        <f>IFERROR(IFERROR(VLOOKUP(I19733,'DE-PARA'!B:D,3,0),VLOOKUP(I19733,'DE-PARA'!C:D,2,0)),"NÃO ENCONTRADO")</f>
        <v>Pessoal</v>
      </c>
      <c r="L19733" s="50" t="str">
        <f>VLOOKUP(K19733,'Base -Receita-Despesa'!$B:$AS,1,FALSE)</f>
        <v>Pessoal</v>
      </c>
    </row>
    <row r="19734" spans="1:12" x14ac:dyDescent="0.3">
      <c r="A19734" s="82" t="str">
        <f t="shared" si="616"/>
        <v>2020</v>
      </c>
      <c r="B19734" s="260" t="s">
        <v>2228</v>
      </c>
      <c r="C19734" s="261" t="s">
        <v>138</v>
      </c>
      <c r="D19734" s="74" t="str">
        <f t="shared" si="617"/>
        <v>ago/2020</v>
      </c>
      <c r="E19734" s="331">
        <v>44068</v>
      </c>
      <c r="F19734" s="282" t="s">
        <v>131</v>
      </c>
      <c r="G19734" s="282" t="s">
        <v>2229</v>
      </c>
      <c r="H19734" s="265" t="s">
        <v>5854</v>
      </c>
      <c r="I19734" s="265" t="s">
        <v>133</v>
      </c>
      <c r="J19734" s="333">
        <v>-2004.88</v>
      </c>
      <c r="K19734" s="83" t="str">
        <f>IFERROR(IFERROR(VLOOKUP(I19734,'DE-PARA'!B:D,3,0),VLOOKUP(I19734,'DE-PARA'!C:D,2,0)),"NÃO ENCONTRADO")</f>
        <v>Pessoal</v>
      </c>
      <c r="L19734" s="50" t="str">
        <f>VLOOKUP(K19734,'Base -Receita-Despesa'!$B:$AS,1,FALSE)</f>
        <v>Pessoal</v>
      </c>
    </row>
    <row r="19735" spans="1:12" x14ac:dyDescent="0.3">
      <c r="A19735" s="82" t="str">
        <f t="shared" si="616"/>
        <v>2020</v>
      </c>
      <c r="B19735" s="260" t="s">
        <v>2228</v>
      </c>
      <c r="C19735" s="261" t="s">
        <v>138</v>
      </c>
      <c r="D19735" s="74" t="str">
        <f t="shared" si="617"/>
        <v>ago/2020</v>
      </c>
      <c r="E19735" s="331">
        <v>44068</v>
      </c>
      <c r="F19735" s="282" t="s">
        <v>131</v>
      </c>
      <c r="G19735" s="282" t="s">
        <v>2229</v>
      </c>
      <c r="H19735" s="265" t="s">
        <v>5640</v>
      </c>
      <c r="I19735" s="265" t="s">
        <v>133</v>
      </c>
      <c r="J19735" s="333">
        <v>-1933.59</v>
      </c>
      <c r="K19735" s="83" t="str">
        <f>IFERROR(IFERROR(VLOOKUP(I19735,'DE-PARA'!B:D,3,0),VLOOKUP(I19735,'DE-PARA'!C:D,2,0)),"NÃO ENCONTRADO")</f>
        <v>Pessoal</v>
      </c>
      <c r="L19735" s="50" t="str">
        <f>VLOOKUP(K19735,'Base -Receita-Despesa'!$B:$AS,1,FALSE)</f>
        <v>Pessoal</v>
      </c>
    </row>
    <row r="19736" spans="1:12" x14ac:dyDescent="0.3">
      <c r="A19736" s="82" t="str">
        <f t="shared" si="616"/>
        <v>2020</v>
      </c>
      <c r="B19736" s="260" t="s">
        <v>2228</v>
      </c>
      <c r="C19736" s="261" t="s">
        <v>138</v>
      </c>
      <c r="D19736" s="74" t="str">
        <f t="shared" si="617"/>
        <v>ago/2020</v>
      </c>
      <c r="E19736" s="331">
        <v>44068</v>
      </c>
      <c r="F19736" s="282" t="s">
        <v>131</v>
      </c>
      <c r="G19736" s="282" t="s">
        <v>2229</v>
      </c>
      <c r="H19736" s="265" t="s">
        <v>2962</v>
      </c>
      <c r="I19736" s="265" t="s">
        <v>133</v>
      </c>
      <c r="J19736" s="333">
        <v>-2017.68</v>
      </c>
      <c r="K19736" s="83" t="str">
        <f>IFERROR(IFERROR(VLOOKUP(I19736,'DE-PARA'!B:D,3,0),VLOOKUP(I19736,'DE-PARA'!C:D,2,0)),"NÃO ENCONTRADO")</f>
        <v>Pessoal</v>
      </c>
      <c r="L19736" s="50" t="str">
        <f>VLOOKUP(K19736,'Base -Receita-Despesa'!$B:$AS,1,FALSE)</f>
        <v>Pessoal</v>
      </c>
    </row>
    <row r="19737" spans="1:12" x14ac:dyDescent="0.3">
      <c r="A19737" s="82" t="str">
        <f t="shared" si="616"/>
        <v>2020</v>
      </c>
      <c r="B19737" s="260" t="s">
        <v>2228</v>
      </c>
      <c r="C19737" s="261" t="s">
        <v>138</v>
      </c>
      <c r="D19737" s="74" t="str">
        <f t="shared" si="617"/>
        <v>ago/2020</v>
      </c>
      <c r="E19737" s="331">
        <v>44068</v>
      </c>
      <c r="F19737" s="282" t="s">
        <v>131</v>
      </c>
      <c r="G19737" s="282" t="s">
        <v>2229</v>
      </c>
      <c r="H19737" s="265" t="s">
        <v>5855</v>
      </c>
      <c r="I19737" s="265" t="s">
        <v>133</v>
      </c>
      <c r="J19737" s="333">
        <v>-2083.0300000000002</v>
      </c>
      <c r="K19737" s="83" t="str">
        <f>IFERROR(IFERROR(VLOOKUP(I19737,'DE-PARA'!B:D,3,0),VLOOKUP(I19737,'DE-PARA'!C:D,2,0)),"NÃO ENCONTRADO")</f>
        <v>Pessoal</v>
      </c>
      <c r="L19737" s="50" t="str">
        <f>VLOOKUP(K19737,'Base -Receita-Despesa'!$B:$AS,1,FALSE)</f>
        <v>Pessoal</v>
      </c>
    </row>
    <row r="19738" spans="1:12" x14ac:dyDescent="0.3">
      <c r="A19738" s="82" t="str">
        <f t="shared" si="616"/>
        <v>2020</v>
      </c>
      <c r="B19738" s="260" t="s">
        <v>2228</v>
      </c>
      <c r="C19738" s="261" t="s">
        <v>138</v>
      </c>
      <c r="D19738" s="74" t="str">
        <f t="shared" si="617"/>
        <v>ago/2020</v>
      </c>
      <c r="E19738" s="331">
        <v>44068</v>
      </c>
      <c r="F19738" s="282" t="s">
        <v>131</v>
      </c>
      <c r="G19738" s="282" t="s">
        <v>2229</v>
      </c>
      <c r="H19738" s="265" t="s">
        <v>409</v>
      </c>
      <c r="I19738" s="265" t="s">
        <v>133</v>
      </c>
      <c r="J19738" s="333">
        <v>-2772.38</v>
      </c>
      <c r="K19738" s="83" t="str">
        <f>IFERROR(IFERROR(VLOOKUP(I19738,'DE-PARA'!B:D,3,0),VLOOKUP(I19738,'DE-PARA'!C:D,2,0)),"NÃO ENCONTRADO")</f>
        <v>Pessoal</v>
      </c>
      <c r="L19738" s="50" t="str">
        <f>VLOOKUP(K19738,'Base -Receita-Despesa'!$B:$AS,1,FALSE)</f>
        <v>Pessoal</v>
      </c>
    </row>
    <row r="19739" spans="1:12" x14ac:dyDescent="0.3">
      <c r="A19739" s="82" t="str">
        <f t="shared" si="616"/>
        <v>2020</v>
      </c>
      <c r="B19739" s="260" t="s">
        <v>2228</v>
      </c>
      <c r="C19739" s="261" t="s">
        <v>138</v>
      </c>
      <c r="D19739" s="74" t="str">
        <f t="shared" si="617"/>
        <v>ago/2020</v>
      </c>
      <c r="E19739" s="331">
        <v>44068</v>
      </c>
      <c r="F19739" s="282" t="s">
        <v>131</v>
      </c>
      <c r="G19739" s="282" t="s">
        <v>2229</v>
      </c>
      <c r="H19739" s="265" t="s">
        <v>3830</v>
      </c>
      <c r="I19739" s="265" t="s">
        <v>133</v>
      </c>
      <c r="J19739" s="333">
        <v>-1986.89</v>
      </c>
      <c r="K19739" s="83" t="str">
        <f>IFERROR(IFERROR(VLOOKUP(I19739,'DE-PARA'!B:D,3,0),VLOOKUP(I19739,'DE-PARA'!C:D,2,0)),"NÃO ENCONTRADO")</f>
        <v>Pessoal</v>
      </c>
      <c r="L19739" s="50" t="str">
        <f>VLOOKUP(K19739,'Base -Receita-Despesa'!$B:$AS,1,FALSE)</f>
        <v>Pessoal</v>
      </c>
    </row>
    <row r="19740" spans="1:12" x14ac:dyDescent="0.3">
      <c r="A19740" s="82" t="str">
        <f t="shared" si="616"/>
        <v>2020</v>
      </c>
      <c r="B19740" s="260" t="s">
        <v>2228</v>
      </c>
      <c r="C19740" s="261" t="s">
        <v>138</v>
      </c>
      <c r="D19740" s="74" t="str">
        <f t="shared" si="617"/>
        <v>ago/2020</v>
      </c>
      <c r="E19740" s="331">
        <v>44068</v>
      </c>
      <c r="F19740" s="282" t="s">
        <v>131</v>
      </c>
      <c r="G19740" s="282" t="s">
        <v>2229</v>
      </c>
      <c r="H19740" s="265" t="s">
        <v>3048</v>
      </c>
      <c r="I19740" s="265" t="s">
        <v>133</v>
      </c>
      <c r="J19740" s="333">
        <v>-1798.56</v>
      </c>
      <c r="K19740" s="83" t="str">
        <f>IFERROR(IFERROR(VLOOKUP(I19740,'DE-PARA'!B:D,3,0),VLOOKUP(I19740,'DE-PARA'!C:D,2,0)),"NÃO ENCONTRADO")</f>
        <v>Pessoal</v>
      </c>
      <c r="L19740" s="50" t="str">
        <f>VLOOKUP(K19740,'Base -Receita-Despesa'!$B:$AS,1,FALSE)</f>
        <v>Pessoal</v>
      </c>
    </row>
    <row r="19741" spans="1:12" x14ac:dyDescent="0.3">
      <c r="A19741" s="82" t="str">
        <f t="shared" si="616"/>
        <v>2020</v>
      </c>
      <c r="B19741" s="260" t="s">
        <v>2228</v>
      </c>
      <c r="C19741" s="261" t="s">
        <v>138</v>
      </c>
      <c r="D19741" s="74" t="str">
        <f t="shared" si="617"/>
        <v>ago/2020</v>
      </c>
      <c r="E19741" s="331">
        <v>44068</v>
      </c>
      <c r="F19741" s="282" t="s">
        <v>131</v>
      </c>
      <c r="G19741" s="282" t="s">
        <v>2229</v>
      </c>
      <c r="H19741" s="265" t="s">
        <v>3142</v>
      </c>
      <c r="I19741" s="265" t="s">
        <v>133</v>
      </c>
      <c r="J19741" s="333">
        <v>-2500.5</v>
      </c>
      <c r="K19741" s="83" t="str">
        <f>IFERROR(IFERROR(VLOOKUP(I19741,'DE-PARA'!B:D,3,0),VLOOKUP(I19741,'DE-PARA'!C:D,2,0)),"NÃO ENCONTRADO")</f>
        <v>Pessoal</v>
      </c>
      <c r="L19741" s="50" t="str">
        <f>VLOOKUP(K19741,'Base -Receita-Despesa'!$B:$AS,1,FALSE)</f>
        <v>Pessoal</v>
      </c>
    </row>
    <row r="19742" spans="1:12" x14ac:dyDescent="0.3">
      <c r="A19742" s="82" t="str">
        <f t="shared" si="616"/>
        <v>2020</v>
      </c>
      <c r="B19742" s="260" t="s">
        <v>2240</v>
      </c>
      <c r="C19742" s="261" t="s">
        <v>138</v>
      </c>
      <c r="D19742" s="74" t="str">
        <f t="shared" si="617"/>
        <v>ago/2020</v>
      </c>
      <c r="E19742" s="329">
        <v>44069</v>
      </c>
      <c r="F19742" s="282" t="s">
        <v>5127</v>
      </c>
      <c r="G19742" s="282" t="s">
        <v>2229</v>
      </c>
      <c r="H19742" s="265" t="s">
        <v>2251</v>
      </c>
      <c r="I19742" s="265" t="s">
        <v>126</v>
      </c>
      <c r="J19742" s="333">
        <v>-500000</v>
      </c>
      <c r="K19742" s="83" t="str">
        <f>IFERROR(IFERROR(VLOOKUP(I19742,'DE-PARA'!B:D,3,0),VLOOKUP(I19742,'DE-PARA'!C:D,2,0)),"NÃO ENCONTRADO")</f>
        <v>TEV – Transferências Entre Contas (Entradas)</v>
      </c>
      <c r="L19742" s="50" t="str">
        <f>VLOOKUP(K19742,'Base -Receita-Despesa'!$B:$AS,1,FALSE)</f>
        <v>TEV – Transferências Entre Contas (Entradas)</v>
      </c>
    </row>
    <row r="19743" spans="1:12" x14ac:dyDescent="0.3">
      <c r="A19743" s="82" t="str">
        <f t="shared" si="616"/>
        <v>2020</v>
      </c>
      <c r="B19743" s="260" t="s">
        <v>2228</v>
      </c>
      <c r="C19743" s="261" t="s">
        <v>138</v>
      </c>
      <c r="D19743" s="74" t="str">
        <f t="shared" si="617"/>
        <v>ago/2020</v>
      </c>
      <c r="E19743" s="329">
        <v>44069</v>
      </c>
      <c r="F19743" s="282" t="s">
        <v>5127</v>
      </c>
      <c r="G19743" s="282" t="s">
        <v>2229</v>
      </c>
      <c r="H19743" s="265" t="s">
        <v>2251</v>
      </c>
      <c r="I19743" s="265" t="s">
        <v>126</v>
      </c>
      <c r="J19743" s="333">
        <v>500000</v>
      </c>
      <c r="K19743" s="83" t="str">
        <f>IFERROR(IFERROR(VLOOKUP(I19743,'DE-PARA'!B:D,3,0),VLOOKUP(I19743,'DE-PARA'!C:D,2,0)),"NÃO ENCONTRADO")</f>
        <v>TEV – Transferências Entre Contas (Entradas)</v>
      </c>
      <c r="L19743" s="50" t="str">
        <f>VLOOKUP(K19743,'Base -Receita-Despesa'!$B:$AS,1,FALSE)</f>
        <v>TEV – Transferências Entre Contas (Entradas)</v>
      </c>
    </row>
    <row r="19744" spans="1:12" x14ac:dyDescent="0.3">
      <c r="A19744" s="82" t="str">
        <f t="shared" si="616"/>
        <v>2020</v>
      </c>
      <c r="B19744" s="260" t="s">
        <v>2228</v>
      </c>
      <c r="C19744" s="261" t="s">
        <v>138</v>
      </c>
      <c r="D19744" s="74" t="str">
        <f t="shared" si="617"/>
        <v>ago/2020</v>
      </c>
      <c r="E19744" s="329">
        <v>44069</v>
      </c>
      <c r="F19744" s="282">
        <v>4766</v>
      </c>
      <c r="G19744" s="282" t="s">
        <v>2229</v>
      </c>
      <c r="H19744" s="265" t="s">
        <v>2231</v>
      </c>
      <c r="I19744" s="265" t="s">
        <v>2185</v>
      </c>
      <c r="J19744" s="333">
        <v>-3317.23</v>
      </c>
      <c r="K19744" s="83" t="str">
        <f>IFERROR(IFERROR(VLOOKUP(I19744,'DE-PARA'!B:D,3,0),VLOOKUP(I19744,'DE-PARA'!C:D,2,0)),"NÃO ENCONTRADO")</f>
        <v>Materiais</v>
      </c>
      <c r="L19744" s="50" t="str">
        <f>VLOOKUP(K19744,'Base -Receita-Despesa'!$B:$AS,1,FALSE)</f>
        <v>Materiais</v>
      </c>
    </row>
    <row r="19745" spans="1:12" x14ac:dyDescent="0.3">
      <c r="A19745" s="82" t="str">
        <f t="shared" si="616"/>
        <v>2020</v>
      </c>
      <c r="B19745" s="260" t="s">
        <v>2228</v>
      </c>
      <c r="C19745" s="261" t="s">
        <v>138</v>
      </c>
      <c r="D19745" s="74" t="str">
        <f t="shared" si="617"/>
        <v>ago/2020</v>
      </c>
      <c r="E19745" s="329">
        <v>44069</v>
      </c>
      <c r="F19745" s="282">
        <v>126531</v>
      </c>
      <c r="G19745" s="282" t="s">
        <v>2229</v>
      </c>
      <c r="H19745" s="265" t="s">
        <v>528</v>
      </c>
      <c r="I19745" s="265" t="s">
        <v>2181</v>
      </c>
      <c r="J19745" s="334">
        <v>-658.1</v>
      </c>
      <c r="K19745" s="83" t="str">
        <f>IFERROR(IFERROR(VLOOKUP(I19745,'DE-PARA'!B:D,3,0),VLOOKUP(I19745,'DE-PARA'!C:D,2,0)),"NÃO ENCONTRADO")</f>
        <v>Materiais</v>
      </c>
      <c r="L19745" s="50" t="str">
        <f>VLOOKUP(K19745,'Base -Receita-Despesa'!$B:$AS,1,FALSE)</f>
        <v>Materiais</v>
      </c>
    </row>
    <row r="19746" spans="1:12" x14ac:dyDescent="0.3">
      <c r="A19746" s="82" t="str">
        <f t="shared" si="616"/>
        <v>2020</v>
      </c>
      <c r="B19746" s="260" t="s">
        <v>2228</v>
      </c>
      <c r="C19746" s="261" t="s">
        <v>138</v>
      </c>
      <c r="D19746" s="74" t="str">
        <f t="shared" si="617"/>
        <v>ago/2020</v>
      </c>
      <c r="E19746" s="329">
        <v>44069</v>
      </c>
      <c r="F19746" s="282">
        <v>93595</v>
      </c>
      <c r="G19746" s="282" t="s">
        <v>2330</v>
      </c>
      <c r="H19746" s="265" t="s">
        <v>5856</v>
      </c>
      <c r="I19746" s="265" t="s">
        <v>2181</v>
      </c>
      <c r="J19746" s="333">
        <v>-3580.84</v>
      </c>
      <c r="K19746" s="83" t="str">
        <f>IFERROR(IFERROR(VLOOKUP(I19746,'DE-PARA'!B:D,3,0),VLOOKUP(I19746,'DE-PARA'!C:D,2,0)),"NÃO ENCONTRADO")</f>
        <v>Materiais</v>
      </c>
      <c r="L19746" s="50" t="str">
        <f>VLOOKUP(K19746,'Base -Receita-Despesa'!$B:$AS,1,FALSE)</f>
        <v>Materiais</v>
      </c>
    </row>
    <row r="19747" spans="1:12" x14ac:dyDescent="0.3">
      <c r="A19747" s="82" t="str">
        <f t="shared" si="616"/>
        <v>2020</v>
      </c>
      <c r="B19747" s="260" t="s">
        <v>2228</v>
      </c>
      <c r="C19747" s="261" t="s">
        <v>138</v>
      </c>
      <c r="D19747" s="74" t="str">
        <f t="shared" si="617"/>
        <v>ago/2020</v>
      </c>
      <c r="E19747" s="329">
        <v>44069</v>
      </c>
      <c r="F19747" s="282">
        <v>2740</v>
      </c>
      <c r="G19747" s="282" t="s">
        <v>2229</v>
      </c>
      <c r="H19747" s="265" t="s">
        <v>4736</v>
      </c>
      <c r="I19747" s="265" t="s">
        <v>188</v>
      </c>
      <c r="J19747" s="333">
        <v>-3609.91</v>
      </c>
      <c r="K19747" s="83" t="str">
        <f>IFERROR(IFERROR(VLOOKUP(I19747,'DE-PARA'!B:D,3,0),VLOOKUP(I19747,'DE-PARA'!C:D,2,0)),"NÃO ENCONTRADO")</f>
        <v>Serviços</v>
      </c>
      <c r="L19747" s="50" t="str">
        <f>VLOOKUP(K19747,'Base -Receita-Despesa'!$B:$AS,1,FALSE)</f>
        <v>Serviços</v>
      </c>
    </row>
    <row r="19748" spans="1:12" x14ac:dyDescent="0.3">
      <c r="A19748" s="82" t="str">
        <f t="shared" si="616"/>
        <v>2020</v>
      </c>
      <c r="B19748" s="260" t="s">
        <v>2228</v>
      </c>
      <c r="C19748" s="261" t="s">
        <v>138</v>
      </c>
      <c r="D19748" s="74" t="str">
        <f t="shared" si="617"/>
        <v>ago/2020</v>
      </c>
      <c r="E19748" s="329">
        <v>44069</v>
      </c>
      <c r="F19748" s="282">
        <v>139</v>
      </c>
      <c r="G19748" s="282" t="s">
        <v>2229</v>
      </c>
      <c r="H19748" s="270" t="s">
        <v>4753</v>
      </c>
      <c r="I19748" s="265" t="s">
        <v>2176</v>
      </c>
      <c r="J19748" s="333">
        <v>-7601.85</v>
      </c>
      <c r="K19748" s="83" t="str">
        <f>IFERROR(IFERROR(VLOOKUP(I19748,'DE-PARA'!B:D,3,0),VLOOKUP(I19748,'DE-PARA'!C:D,2,0)),"NÃO ENCONTRADO")</f>
        <v>Pessoal</v>
      </c>
      <c r="L19748" s="50" t="str">
        <f>VLOOKUP(K19748,'Base -Receita-Despesa'!$B:$AS,1,FALSE)</f>
        <v>Pessoal</v>
      </c>
    </row>
    <row r="19749" spans="1:12" x14ac:dyDescent="0.3">
      <c r="A19749" s="82" t="str">
        <f t="shared" si="616"/>
        <v>2020</v>
      </c>
      <c r="B19749" s="260" t="s">
        <v>2228</v>
      </c>
      <c r="C19749" s="261" t="s">
        <v>138</v>
      </c>
      <c r="D19749" s="74" t="str">
        <f t="shared" si="617"/>
        <v>ago/2020</v>
      </c>
      <c r="E19749" s="329">
        <v>44069</v>
      </c>
      <c r="F19749" s="282">
        <v>138</v>
      </c>
      <c r="G19749" s="282" t="s">
        <v>2229</v>
      </c>
      <c r="H19749" s="270" t="s">
        <v>4753</v>
      </c>
      <c r="I19749" s="265" t="s">
        <v>2176</v>
      </c>
      <c r="J19749" s="333">
        <v>-18770</v>
      </c>
      <c r="K19749" s="83" t="str">
        <f>IFERROR(IFERROR(VLOOKUP(I19749,'DE-PARA'!B:D,3,0),VLOOKUP(I19749,'DE-PARA'!C:D,2,0)),"NÃO ENCONTRADO")</f>
        <v>Pessoal</v>
      </c>
      <c r="L19749" s="50" t="str">
        <f>VLOOKUP(K19749,'Base -Receita-Despesa'!$B:$AS,1,FALSE)</f>
        <v>Pessoal</v>
      </c>
    </row>
    <row r="19750" spans="1:12" x14ac:dyDescent="0.3">
      <c r="A19750" s="82" t="str">
        <f t="shared" si="616"/>
        <v>2020</v>
      </c>
      <c r="B19750" s="260" t="s">
        <v>2228</v>
      </c>
      <c r="C19750" s="261" t="s">
        <v>138</v>
      </c>
      <c r="D19750" s="74" t="str">
        <f t="shared" si="617"/>
        <v>ago/2020</v>
      </c>
      <c r="E19750" s="329">
        <v>44069</v>
      </c>
      <c r="F19750" s="282" t="s">
        <v>1261</v>
      </c>
      <c r="G19750" s="282" t="s">
        <v>2229</v>
      </c>
      <c r="H19750" s="265" t="s">
        <v>879</v>
      </c>
      <c r="I19750" s="265" t="s">
        <v>135</v>
      </c>
      <c r="J19750" s="334">
        <v>-10</v>
      </c>
      <c r="K19750" s="83" t="str">
        <f>IFERROR(IFERROR(VLOOKUP(I19750,'DE-PARA'!B:D,3,0),VLOOKUP(I19750,'DE-PARA'!C:D,2,0)),"NÃO ENCONTRADO")</f>
        <v>Outras Saídas</v>
      </c>
      <c r="L19750" s="50" t="str">
        <f>VLOOKUP(K19750,'Base -Receita-Despesa'!$B:$AS,1,FALSE)</f>
        <v>Outras Saídas</v>
      </c>
    </row>
    <row r="19751" spans="1:12" x14ac:dyDescent="0.3">
      <c r="A19751" s="82" t="str">
        <f t="shared" si="616"/>
        <v>2020</v>
      </c>
      <c r="B19751" s="260" t="s">
        <v>2228</v>
      </c>
      <c r="C19751" s="261" t="s">
        <v>138</v>
      </c>
      <c r="D19751" s="74" t="str">
        <f t="shared" si="617"/>
        <v>ago/2020</v>
      </c>
      <c r="E19751" s="329">
        <v>44069</v>
      </c>
      <c r="F19751" s="282" t="s">
        <v>1261</v>
      </c>
      <c r="G19751" s="282" t="s">
        <v>2229</v>
      </c>
      <c r="H19751" s="265" t="s">
        <v>879</v>
      </c>
      <c r="I19751" s="265" t="s">
        <v>135</v>
      </c>
      <c r="J19751" s="334">
        <v>-10</v>
      </c>
      <c r="K19751" s="83" t="str">
        <f>IFERROR(IFERROR(VLOOKUP(I19751,'DE-PARA'!B:D,3,0),VLOOKUP(I19751,'DE-PARA'!C:D,2,0)),"NÃO ENCONTRADO")</f>
        <v>Outras Saídas</v>
      </c>
      <c r="L19751" s="50" t="str">
        <f>VLOOKUP(K19751,'Base -Receita-Despesa'!$B:$AS,1,FALSE)</f>
        <v>Outras Saídas</v>
      </c>
    </row>
    <row r="19752" spans="1:12" x14ac:dyDescent="0.3">
      <c r="A19752" s="82" t="str">
        <f t="shared" si="616"/>
        <v>2020</v>
      </c>
      <c r="B19752" s="260" t="s">
        <v>2228</v>
      </c>
      <c r="C19752" s="261" t="s">
        <v>138</v>
      </c>
      <c r="D19752" s="74" t="str">
        <f t="shared" si="617"/>
        <v>ago/2020</v>
      </c>
      <c r="E19752" s="329">
        <v>44070</v>
      </c>
      <c r="F19752" s="282">
        <v>155724</v>
      </c>
      <c r="G19752" s="282" t="s">
        <v>2229</v>
      </c>
      <c r="H19752" s="265" t="s">
        <v>4707</v>
      </c>
      <c r="I19752" s="265" t="s">
        <v>2188</v>
      </c>
      <c r="J19752" s="334">
        <v>-353.12</v>
      </c>
      <c r="K19752" s="83" t="str">
        <f>IFERROR(IFERROR(VLOOKUP(I19752,'DE-PARA'!B:D,3,0),VLOOKUP(I19752,'DE-PARA'!C:D,2,0)),"NÃO ENCONTRADO")</f>
        <v>Materiais</v>
      </c>
      <c r="L19752" s="50" t="str">
        <f>VLOOKUP(K19752,'Base -Receita-Despesa'!$B:$AS,1,FALSE)</f>
        <v>Materiais</v>
      </c>
    </row>
    <row r="19753" spans="1:12" x14ac:dyDescent="0.3">
      <c r="A19753" s="82" t="str">
        <f t="shared" si="616"/>
        <v>2020</v>
      </c>
      <c r="B19753" s="260" t="s">
        <v>2228</v>
      </c>
      <c r="C19753" s="261" t="s">
        <v>138</v>
      </c>
      <c r="D19753" s="74" t="str">
        <f t="shared" si="617"/>
        <v>ago/2020</v>
      </c>
      <c r="E19753" s="329">
        <v>44070</v>
      </c>
      <c r="F19753" s="282">
        <v>211</v>
      </c>
      <c r="G19753" s="282" t="s">
        <v>2232</v>
      </c>
      <c r="H19753" s="265" t="s">
        <v>5857</v>
      </c>
      <c r="I19753" s="265" t="s">
        <v>2190</v>
      </c>
      <c r="J19753" s="334">
        <v>-846.1</v>
      </c>
      <c r="K19753" s="83" t="str">
        <f>IFERROR(IFERROR(VLOOKUP(I19753,'DE-PARA'!B:D,3,0),VLOOKUP(I19753,'DE-PARA'!C:D,2,0)),"NÃO ENCONTRADO")</f>
        <v>Materiais</v>
      </c>
      <c r="L19753" s="50" t="str">
        <f>VLOOKUP(K19753,'Base -Receita-Despesa'!$B:$AS,1,FALSE)</f>
        <v>Materiais</v>
      </c>
    </row>
    <row r="19754" spans="1:12" x14ac:dyDescent="0.3">
      <c r="A19754" s="82" t="str">
        <f t="shared" ref="A19754:A19817" si="618">IF(K19754="NÃO ENCONTRADO",0,RIGHT(D19754,4))</f>
        <v>2020</v>
      </c>
      <c r="B19754" s="260" t="s">
        <v>2228</v>
      </c>
      <c r="C19754" s="261" t="s">
        <v>138</v>
      </c>
      <c r="D19754" s="74" t="str">
        <f t="shared" si="617"/>
        <v>ago/2020</v>
      </c>
      <c r="E19754" s="329">
        <v>44070</v>
      </c>
      <c r="F19754" s="282">
        <v>107829</v>
      </c>
      <c r="G19754" s="282" t="s">
        <v>2229</v>
      </c>
      <c r="H19754" s="265" t="s">
        <v>3820</v>
      </c>
      <c r="I19754" s="265" t="s">
        <v>2181</v>
      </c>
      <c r="J19754" s="333">
        <v>-3684</v>
      </c>
      <c r="K19754" s="83" t="str">
        <f>IFERROR(IFERROR(VLOOKUP(I19754,'DE-PARA'!B:D,3,0),VLOOKUP(I19754,'DE-PARA'!C:D,2,0)),"NÃO ENCONTRADO")</f>
        <v>Materiais</v>
      </c>
      <c r="L19754" s="50" t="str">
        <f>VLOOKUP(K19754,'Base -Receita-Despesa'!$B:$AS,1,FALSE)</f>
        <v>Materiais</v>
      </c>
    </row>
    <row r="19755" spans="1:12" x14ac:dyDescent="0.3">
      <c r="A19755" s="82" t="str">
        <f t="shared" si="618"/>
        <v>2020</v>
      </c>
      <c r="B19755" s="260" t="s">
        <v>2228</v>
      </c>
      <c r="C19755" s="261" t="s">
        <v>138</v>
      </c>
      <c r="D19755" s="74" t="str">
        <f t="shared" si="617"/>
        <v>ago/2020</v>
      </c>
      <c r="E19755" s="329">
        <v>44070</v>
      </c>
      <c r="F19755" s="282">
        <v>41640</v>
      </c>
      <c r="G19755" s="282" t="s">
        <v>2229</v>
      </c>
      <c r="H19755" s="265" t="s">
        <v>5858</v>
      </c>
      <c r="I19755" s="265" t="s">
        <v>2183</v>
      </c>
      <c r="J19755" s="333">
        <v>-1327.3</v>
      </c>
      <c r="K19755" s="83" t="str">
        <f>IFERROR(IFERROR(VLOOKUP(I19755,'DE-PARA'!B:D,3,0),VLOOKUP(I19755,'DE-PARA'!C:D,2,0)),"NÃO ENCONTRADO")</f>
        <v>Materiais</v>
      </c>
      <c r="L19755" s="50" t="str">
        <f>VLOOKUP(K19755,'Base -Receita-Despesa'!$B:$AS,1,FALSE)</f>
        <v>Materiais</v>
      </c>
    </row>
    <row r="19756" spans="1:12" x14ac:dyDescent="0.3">
      <c r="A19756" s="82" t="str">
        <f t="shared" si="618"/>
        <v>2020</v>
      </c>
      <c r="B19756" s="260" t="s">
        <v>2228</v>
      </c>
      <c r="C19756" s="261" t="s">
        <v>138</v>
      </c>
      <c r="D19756" s="74" t="str">
        <f t="shared" si="617"/>
        <v>ago/2020</v>
      </c>
      <c r="E19756" s="329">
        <v>44070</v>
      </c>
      <c r="F19756" s="282">
        <v>137</v>
      </c>
      <c r="G19756" s="282" t="s">
        <v>2229</v>
      </c>
      <c r="H19756" s="270" t="s">
        <v>4753</v>
      </c>
      <c r="I19756" s="265" t="s">
        <v>2176</v>
      </c>
      <c r="J19756" s="333">
        <v>-200249.62</v>
      </c>
      <c r="K19756" s="83" t="str">
        <f>IFERROR(IFERROR(VLOOKUP(I19756,'DE-PARA'!B:D,3,0),VLOOKUP(I19756,'DE-PARA'!C:D,2,0)),"NÃO ENCONTRADO")</f>
        <v>Pessoal</v>
      </c>
      <c r="L19756" s="50" t="str">
        <f>VLOOKUP(K19756,'Base -Receita-Despesa'!$B:$AS,1,FALSE)</f>
        <v>Pessoal</v>
      </c>
    </row>
    <row r="19757" spans="1:12" x14ac:dyDescent="0.3">
      <c r="A19757" s="82" t="str">
        <f t="shared" si="618"/>
        <v>2020</v>
      </c>
      <c r="B19757" s="260" t="s">
        <v>2228</v>
      </c>
      <c r="C19757" s="261" t="s">
        <v>138</v>
      </c>
      <c r="D19757" s="74" t="str">
        <f t="shared" si="617"/>
        <v>ago/2020</v>
      </c>
      <c r="E19757" s="329">
        <v>44070</v>
      </c>
      <c r="F19757" s="282">
        <v>22833</v>
      </c>
      <c r="G19757" s="282" t="s">
        <v>2229</v>
      </c>
      <c r="H19757" s="265" t="s">
        <v>5701</v>
      </c>
      <c r="I19757" s="265" t="s">
        <v>145</v>
      </c>
      <c r="J19757" s="333">
        <v>-4996.57</v>
      </c>
      <c r="K19757" s="83" t="str">
        <f>IFERROR(IFERROR(VLOOKUP(I19757,'DE-PARA'!B:D,3,0),VLOOKUP(I19757,'DE-PARA'!C:D,2,0)),"NÃO ENCONTRADO")</f>
        <v>Serviços</v>
      </c>
      <c r="L19757" s="50" t="str">
        <f>VLOOKUP(K19757,'Base -Receita-Despesa'!$B:$AS,1,FALSE)</f>
        <v>Serviços</v>
      </c>
    </row>
    <row r="19758" spans="1:12" x14ac:dyDescent="0.3">
      <c r="A19758" s="82" t="str">
        <f t="shared" si="618"/>
        <v>2020</v>
      </c>
      <c r="B19758" s="260" t="s">
        <v>2228</v>
      </c>
      <c r="C19758" s="261" t="s">
        <v>138</v>
      </c>
      <c r="D19758" s="74" t="str">
        <f t="shared" si="617"/>
        <v>ago/2020</v>
      </c>
      <c r="E19758" s="329">
        <v>44070</v>
      </c>
      <c r="F19758" s="282" t="s">
        <v>1261</v>
      </c>
      <c r="G19758" s="282" t="s">
        <v>2229</v>
      </c>
      <c r="H19758" s="265" t="s">
        <v>879</v>
      </c>
      <c r="I19758" s="265" t="s">
        <v>135</v>
      </c>
      <c r="J19758" s="334">
        <v>-10</v>
      </c>
      <c r="K19758" s="83" t="str">
        <f>IFERROR(IFERROR(VLOOKUP(I19758,'DE-PARA'!B:D,3,0),VLOOKUP(I19758,'DE-PARA'!C:D,2,0)),"NÃO ENCONTRADO")</f>
        <v>Outras Saídas</v>
      </c>
      <c r="L19758" s="50" t="str">
        <f>VLOOKUP(K19758,'Base -Receita-Despesa'!$B:$AS,1,FALSE)</f>
        <v>Outras Saídas</v>
      </c>
    </row>
    <row r="19759" spans="1:12" x14ac:dyDescent="0.3">
      <c r="A19759" s="82" t="str">
        <f t="shared" si="618"/>
        <v>2020</v>
      </c>
      <c r="B19759" s="260" t="s">
        <v>2228</v>
      </c>
      <c r="C19759" s="261" t="s">
        <v>138</v>
      </c>
      <c r="D19759" s="74" t="str">
        <f t="shared" si="617"/>
        <v>ago/2020</v>
      </c>
      <c r="E19759" s="329">
        <v>44070</v>
      </c>
      <c r="F19759" s="282" t="s">
        <v>1261</v>
      </c>
      <c r="G19759" s="282" t="s">
        <v>2229</v>
      </c>
      <c r="H19759" s="265" t="s">
        <v>879</v>
      </c>
      <c r="I19759" s="265" t="s">
        <v>135</v>
      </c>
      <c r="J19759" s="334">
        <v>-10</v>
      </c>
      <c r="K19759" s="83" t="str">
        <f>IFERROR(IFERROR(VLOOKUP(I19759,'DE-PARA'!B:D,3,0),VLOOKUP(I19759,'DE-PARA'!C:D,2,0)),"NÃO ENCONTRADO")</f>
        <v>Outras Saídas</v>
      </c>
      <c r="L19759" s="50" t="str">
        <f>VLOOKUP(K19759,'Base -Receita-Despesa'!$B:$AS,1,FALSE)</f>
        <v>Outras Saídas</v>
      </c>
    </row>
    <row r="19760" spans="1:12" x14ac:dyDescent="0.3">
      <c r="A19760" s="82" t="str">
        <f t="shared" si="618"/>
        <v>2020</v>
      </c>
      <c r="B19760" s="260" t="s">
        <v>2228</v>
      </c>
      <c r="C19760" s="261" t="s">
        <v>138</v>
      </c>
      <c r="D19760" s="74" t="str">
        <f t="shared" si="617"/>
        <v>ago/2020</v>
      </c>
      <c r="E19760" s="329">
        <v>44070</v>
      </c>
      <c r="F19760" s="282" t="s">
        <v>1261</v>
      </c>
      <c r="G19760" s="282" t="s">
        <v>2229</v>
      </c>
      <c r="H19760" s="265" t="s">
        <v>5852</v>
      </c>
      <c r="I19760" s="265" t="s">
        <v>135</v>
      </c>
      <c r="J19760" s="334">
        <v>-12.3</v>
      </c>
      <c r="K19760" s="83" t="str">
        <f>IFERROR(IFERROR(VLOOKUP(I19760,'DE-PARA'!B:D,3,0),VLOOKUP(I19760,'DE-PARA'!C:D,2,0)),"NÃO ENCONTRADO")</f>
        <v>Outras Saídas</v>
      </c>
      <c r="L19760" s="50" t="str">
        <f>VLOOKUP(K19760,'Base -Receita-Despesa'!$B:$AS,1,FALSE)</f>
        <v>Outras Saídas</v>
      </c>
    </row>
    <row r="19761" spans="1:12" x14ac:dyDescent="0.3">
      <c r="A19761" s="82" t="str">
        <f t="shared" si="618"/>
        <v>2020</v>
      </c>
      <c r="B19761" s="260" t="s">
        <v>2240</v>
      </c>
      <c r="C19761" s="261" t="s">
        <v>138</v>
      </c>
      <c r="D19761" s="74" t="str">
        <f t="shared" si="617"/>
        <v>ago/2020</v>
      </c>
      <c r="E19761" s="331">
        <v>44071</v>
      </c>
      <c r="F19761" s="282" t="s">
        <v>161</v>
      </c>
      <c r="G19761" s="282" t="s">
        <v>2229</v>
      </c>
      <c r="H19761" s="265" t="s">
        <v>161</v>
      </c>
      <c r="I19761" s="265" t="s">
        <v>2168</v>
      </c>
      <c r="J19761" s="333">
        <v>693852.85</v>
      </c>
      <c r="K19761" s="83" t="str">
        <f>IFERROR(IFERROR(VLOOKUP(I19761,'DE-PARA'!B:D,3,0),VLOOKUP(I19761,'DE-PARA'!C:D,2,0)),"NÃO ENCONTRADO")</f>
        <v>Repasses Contrato de Gestão</v>
      </c>
      <c r="L19761" s="50" t="str">
        <f>VLOOKUP(K19761,'Base -Receita-Despesa'!$B:$AS,1,FALSE)</f>
        <v>Repasses Contrato de Gestão</v>
      </c>
    </row>
    <row r="19762" spans="1:12" x14ac:dyDescent="0.3">
      <c r="A19762" s="82" t="str">
        <f t="shared" si="618"/>
        <v>2020</v>
      </c>
      <c r="B19762" s="260" t="s">
        <v>2240</v>
      </c>
      <c r="C19762" s="261" t="s">
        <v>138</v>
      </c>
      <c r="D19762" s="74" t="str">
        <f t="shared" si="617"/>
        <v>ago/2020</v>
      </c>
      <c r="E19762" s="331">
        <v>44071</v>
      </c>
      <c r="F19762" s="282" t="s">
        <v>5127</v>
      </c>
      <c r="G19762" s="282" t="s">
        <v>2229</v>
      </c>
      <c r="H19762" s="265" t="s">
        <v>2251</v>
      </c>
      <c r="I19762" s="265" t="s">
        <v>126</v>
      </c>
      <c r="J19762" s="333">
        <v>-500000</v>
      </c>
      <c r="K19762" s="83" t="str">
        <f>IFERROR(IFERROR(VLOOKUP(I19762,'DE-PARA'!B:D,3,0),VLOOKUP(I19762,'DE-PARA'!C:D,2,0)),"NÃO ENCONTRADO")</f>
        <v>TEV – Transferências Entre Contas (Entradas)</v>
      </c>
      <c r="L19762" s="50" t="str">
        <f>VLOOKUP(K19762,'Base -Receita-Despesa'!$B:$AS,1,FALSE)</f>
        <v>TEV – Transferências Entre Contas (Entradas)</v>
      </c>
    </row>
    <row r="19763" spans="1:12" x14ac:dyDescent="0.3">
      <c r="A19763" s="82" t="str">
        <f t="shared" si="618"/>
        <v>2020</v>
      </c>
      <c r="B19763" s="260" t="s">
        <v>2228</v>
      </c>
      <c r="C19763" s="261" t="s">
        <v>138</v>
      </c>
      <c r="D19763" s="74" t="str">
        <f t="shared" si="617"/>
        <v>ago/2020</v>
      </c>
      <c r="E19763" s="331">
        <v>44071</v>
      </c>
      <c r="F19763" s="282" t="s">
        <v>5127</v>
      </c>
      <c r="G19763" s="282" t="s">
        <v>2229</v>
      </c>
      <c r="H19763" s="265" t="s">
        <v>2251</v>
      </c>
      <c r="I19763" s="265" t="s">
        <v>126</v>
      </c>
      <c r="J19763" s="333">
        <v>500000</v>
      </c>
      <c r="K19763" s="83" t="str">
        <f>IFERROR(IFERROR(VLOOKUP(I19763,'DE-PARA'!B:D,3,0),VLOOKUP(I19763,'DE-PARA'!C:D,2,0)),"NÃO ENCONTRADO")</f>
        <v>TEV – Transferências Entre Contas (Entradas)</v>
      </c>
      <c r="L19763" s="50" t="str">
        <f>VLOOKUP(K19763,'Base -Receita-Despesa'!$B:$AS,1,FALSE)</f>
        <v>TEV – Transferências Entre Contas (Entradas)</v>
      </c>
    </row>
    <row r="19764" spans="1:12" x14ac:dyDescent="0.3">
      <c r="A19764" s="82" t="str">
        <f t="shared" si="618"/>
        <v>2020</v>
      </c>
      <c r="B19764" s="260" t="s">
        <v>2228</v>
      </c>
      <c r="C19764" s="261" t="s">
        <v>138</v>
      </c>
      <c r="D19764" s="74" t="str">
        <f t="shared" si="617"/>
        <v>ago/2020</v>
      </c>
      <c r="E19764" s="331">
        <v>44071</v>
      </c>
      <c r="F19764" s="282">
        <v>2477453</v>
      </c>
      <c r="G19764" s="282" t="s">
        <v>2229</v>
      </c>
      <c r="H19764" s="265" t="s">
        <v>5222</v>
      </c>
      <c r="I19764" s="265" t="s">
        <v>145</v>
      </c>
      <c r="J19764" s="333">
        <v>-12414.57</v>
      </c>
      <c r="K19764" s="83" t="str">
        <f>IFERROR(IFERROR(VLOOKUP(I19764,'DE-PARA'!B:D,3,0),VLOOKUP(I19764,'DE-PARA'!C:D,2,0)),"NÃO ENCONTRADO")</f>
        <v>Serviços</v>
      </c>
      <c r="L19764" s="50" t="str">
        <f>VLOOKUP(K19764,'Base -Receita-Despesa'!$B:$AS,1,FALSE)</f>
        <v>Serviços</v>
      </c>
    </row>
    <row r="19765" spans="1:12" x14ac:dyDescent="0.3">
      <c r="A19765" s="82" t="str">
        <f t="shared" si="618"/>
        <v>2020</v>
      </c>
      <c r="B19765" s="260" t="s">
        <v>2228</v>
      </c>
      <c r="C19765" s="261" t="s">
        <v>138</v>
      </c>
      <c r="D19765" s="74" t="str">
        <f t="shared" si="617"/>
        <v>ago/2020</v>
      </c>
      <c r="E19765" s="331">
        <v>44071</v>
      </c>
      <c r="F19765" s="282">
        <v>1230359</v>
      </c>
      <c r="G19765" s="282" t="s">
        <v>2324</v>
      </c>
      <c r="H19765" s="265" t="s">
        <v>5731</v>
      </c>
      <c r="I19765" s="265" t="s">
        <v>2182</v>
      </c>
      <c r="J19765" s="334">
        <v>-783.98</v>
      </c>
      <c r="K19765" s="83" t="str">
        <f>IFERROR(IFERROR(VLOOKUP(I19765,'DE-PARA'!B:D,3,0),VLOOKUP(I19765,'DE-PARA'!C:D,2,0)),"NÃO ENCONTRADO")</f>
        <v>Materiais</v>
      </c>
      <c r="L19765" s="50" t="str">
        <f>VLOOKUP(K19765,'Base -Receita-Despesa'!$B:$AS,1,FALSE)</f>
        <v>Materiais</v>
      </c>
    </row>
    <row r="19766" spans="1:12" x14ac:dyDescent="0.3">
      <c r="A19766" s="82" t="str">
        <f t="shared" si="618"/>
        <v>2020</v>
      </c>
      <c r="B19766" s="260" t="s">
        <v>2228</v>
      </c>
      <c r="C19766" s="261" t="s">
        <v>138</v>
      </c>
      <c r="D19766" s="74" t="str">
        <f t="shared" si="617"/>
        <v>ago/2020</v>
      </c>
      <c r="E19766" s="331">
        <v>44071</v>
      </c>
      <c r="F19766" s="282">
        <v>14902</v>
      </c>
      <c r="G19766" s="282" t="s">
        <v>2229</v>
      </c>
      <c r="H19766" s="265" t="s">
        <v>4468</v>
      </c>
      <c r="I19766" s="265" t="s">
        <v>2183</v>
      </c>
      <c r="J19766" s="334">
        <v>-411.6</v>
      </c>
      <c r="K19766" s="83" t="str">
        <f>IFERROR(IFERROR(VLOOKUP(I19766,'DE-PARA'!B:D,3,0),VLOOKUP(I19766,'DE-PARA'!C:D,2,0)),"NÃO ENCONTRADO")</f>
        <v>Materiais</v>
      </c>
      <c r="L19766" s="50" t="str">
        <f>VLOOKUP(K19766,'Base -Receita-Despesa'!$B:$AS,1,FALSE)</f>
        <v>Materiais</v>
      </c>
    </row>
    <row r="19767" spans="1:12" x14ac:dyDescent="0.3">
      <c r="A19767" s="82" t="str">
        <f t="shared" si="618"/>
        <v>2020</v>
      </c>
      <c r="B19767" s="260" t="s">
        <v>2228</v>
      </c>
      <c r="C19767" s="261" t="s">
        <v>138</v>
      </c>
      <c r="D19767" s="74" t="str">
        <f t="shared" si="617"/>
        <v>ago/2020</v>
      </c>
      <c r="E19767" s="331">
        <v>44071</v>
      </c>
      <c r="F19767" s="282">
        <v>43092</v>
      </c>
      <c r="G19767" s="282" t="s">
        <v>2229</v>
      </c>
      <c r="H19767" s="265" t="s">
        <v>2654</v>
      </c>
      <c r="I19767" s="265" t="s">
        <v>120</v>
      </c>
      <c r="J19767" s="333">
        <v>-4000</v>
      </c>
      <c r="K19767" s="83" t="str">
        <f>IFERROR(IFERROR(VLOOKUP(I19767,'DE-PARA'!B:D,3,0),VLOOKUP(I19767,'DE-PARA'!C:D,2,0)),"NÃO ENCONTRADO")</f>
        <v>Serviços</v>
      </c>
      <c r="L19767" s="50" t="str">
        <f>VLOOKUP(K19767,'Base -Receita-Despesa'!$B:$AS,1,FALSE)</f>
        <v>Serviços</v>
      </c>
    </row>
    <row r="19768" spans="1:12" x14ac:dyDescent="0.3">
      <c r="A19768" s="82" t="str">
        <f t="shared" si="618"/>
        <v>2020</v>
      </c>
      <c r="B19768" s="260" t="s">
        <v>2228</v>
      </c>
      <c r="C19768" s="261" t="s">
        <v>138</v>
      </c>
      <c r="D19768" s="74" t="str">
        <f t="shared" si="617"/>
        <v>ago/2020</v>
      </c>
      <c r="E19768" s="331">
        <v>44071</v>
      </c>
      <c r="F19768" s="282">
        <v>864468</v>
      </c>
      <c r="G19768" s="282" t="s">
        <v>2229</v>
      </c>
      <c r="H19768" s="265" t="s">
        <v>5175</v>
      </c>
      <c r="I19768" s="265" t="s">
        <v>145</v>
      </c>
      <c r="J19768" s="334">
        <v>-432.5</v>
      </c>
      <c r="K19768" s="83" t="str">
        <f>IFERROR(IFERROR(VLOOKUP(I19768,'DE-PARA'!B:D,3,0),VLOOKUP(I19768,'DE-PARA'!C:D,2,0)),"NÃO ENCONTRADO")</f>
        <v>Serviços</v>
      </c>
      <c r="L19768" s="50" t="str">
        <f>VLOOKUP(K19768,'Base -Receita-Despesa'!$B:$AS,1,FALSE)</f>
        <v>Serviços</v>
      </c>
    </row>
    <row r="19769" spans="1:12" x14ac:dyDescent="0.3">
      <c r="A19769" s="82" t="str">
        <f t="shared" si="618"/>
        <v>2020</v>
      </c>
      <c r="B19769" s="260" t="s">
        <v>2228</v>
      </c>
      <c r="C19769" s="261" t="s">
        <v>138</v>
      </c>
      <c r="D19769" s="74" t="str">
        <f t="shared" si="617"/>
        <v>ago/2020</v>
      </c>
      <c r="E19769" s="331">
        <v>44071</v>
      </c>
      <c r="F19769" s="282">
        <v>310470</v>
      </c>
      <c r="G19769" s="282" t="s">
        <v>2229</v>
      </c>
      <c r="H19769" s="265" t="s">
        <v>222</v>
      </c>
      <c r="I19769" s="265" t="s">
        <v>2181</v>
      </c>
      <c r="J19769" s="333">
        <v>-2462.89</v>
      </c>
      <c r="K19769" s="83" t="str">
        <f>IFERROR(IFERROR(VLOOKUP(I19769,'DE-PARA'!B:D,3,0),VLOOKUP(I19769,'DE-PARA'!C:D,2,0)),"NÃO ENCONTRADO")</f>
        <v>Materiais</v>
      </c>
      <c r="L19769" s="50" t="str">
        <f>VLOOKUP(K19769,'Base -Receita-Despesa'!$B:$AS,1,FALSE)</f>
        <v>Materiais</v>
      </c>
    </row>
    <row r="19770" spans="1:12" x14ac:dyDescent="0.3">
      <c r="A19770" s="82" t="str">
        <f t="shared" si="618"/>
        <v>2020</v>
      </c>
      <c r="B19770" s="260" t="s">
        <v>2228</v>
      </c>
      <c r="C19770" s="261" t="s">
        <v>138</v>
      </c>
      <c r="D19770" s="74" t="str">
        <f t="shared" si="617"/>
        <v>ago/2020</v>
      </c>
      <c r="E19770" s="331">
        <v>44071</v>
      </c>
      <c r="F19770" s="282">
        <v>31974</v>
      </c>
      <c r="G19770" s="282" t="s">
        <v>2229</v>
      </c>
      <c r="H19770" s="265" t="s">
        <v>5273</v>
      </c>
      <c r="I19770" s="265" t="s">
        <v>2182</v>
      </c>
      <c r="J19770" s="333">
        <v>-1504.6</v>
      </c>
      <c r="K19770" s="83" t="str">
        <f>IFERROR(IFERROR(VLOOKUP(I19770,'DE-PARA'!B:D,3,0),VLOOKUP(I19770,'DE-PARA'!C:D,2,0)),"NÃO ENCONTRADO")</f>
        <v>Materiais</v>
      </c>
      <c r="L19770" s="50" t="str">
        <f>VLOOKUP(K19770,'Base -Receita-Despesa'!$B:$AS,1,FALSE)</f>
        <v>Materiais</v>
      </c>
    </row>
    <row r="19771" spans="1:12" x14ac:dyDescent="0.3">
      <c r="A19771" s="82" t="str">
        <f t="shared" si="618"/>
        <v>2020</v>
      </c>
      <c r="B19771" s="260" t="s">
        <v>2228</v>
      </c>
      <c r="C19771" s="261" t="s">
        <v>138</v>
      </c>
      <c r="D19771" s="74" t="str">
        <f t="shared" si="617"/>
        <v>ago/2020</v>
      </c>
      <c r="E19771" s="331">
        <v>44071</v>
      </c>
      <c r="F19771" s="282">
        <v>22262</v>
      </c>
      <c r="G19771" s="282" t="s">
        <v>2229</v>
      </c>
      <c r="H19771" s="265" t="s">
        <v>2401</v>
      </c>
      <c r="I19771" s="265" t="s">
        <v>2182</v>
      </c>
      <c r="J19771" s="334">
        <v>-432</v>
      </c>
      <c r="K19771" s="83" t="str">
        <f>IFERROR(IFERROR(VLOOKUP(I19771,'DE-PARA'!B:D,3,0),VLOOKUP(I19771,'DE-PARA'!C:D,2,0)),"NÃO ENCONTRADO")</f>
        <v>Materiais</v>
      </c>
      <c r="L19771" s="50" t="str">
        <f>VLOOKUP(K19771,'Base -Receita-Despesa'!$B:$AS,1,FALSE)</f>
        <v>Materiais</v>
      </c>
    </row>
    <row r="19772" spans="1:12" x14ac:dyDescent="0.3">
      <c r="A19772" s="82" t="str">
        <f t="shared" si="618"/>
        <v>2020</v>
      </c>
      <c r="B19772" s="260" t="s">
        <v>2228</v>
      </c>
      <c r="C19772" s="261" t="s">
        <v>138</v>
      </c>
      <c r="D19772" s="74" t="str">
        <f t="shared" si="617"/>
        <v>ago/2020</v>
      </c>
      <c r="E19772" s="331">
        <v>44071</v>
      </c>
      <c r="F19772" s="282">
        <v>313</v>
      </c>
      <c r="G19772" s="282" t="s">
        <v>2229</v>
      </c>
      <c r="H19772" s="265" t="s">
        <v>5749</v>
      </c>
      <c r="I19772" s="265" t="s">
        <v>145</v>
      </c>
      <c r="J19772" s="333">
        <v>-5631</v>
      </c>
      <c r="K19772" s="83" t="str">
        <f>IFERROR(IFERROR(VLOOKUP(I19772,'DE-PARA'!B:D,3,0),VLOOKUP(I19772,'DE-PARA'!C:D,2,0)),"NÃO ENCONTRADO")</f>
        <v>Serviços</v>
      </c>
      <c r="L19772" s="50" t="str">
        <f>VLOOKUP(K19772,'Base -Receita-Despesa'!$B:$AS,1,FALSE)</f>
        <v>Serviços</v>
      </c>
    </row>
    <row r="19773" spans="1:12" x14ac:dyDescent="0.3">
      <c r="A19773" s="82" t="str">
        <f t="shared" si="618"/>
        <v>2020</v>
      </c>
      <c r="B19773" s="260" t="s">
        <v>2228</v>
      </c>
      <c r="C19773" s="261" t="s">
        <v>138</v>
      </c>
      <c r="D19773" s="74" t="str">
        <f t="shared" si="617"/>
        <v>ago/2020</v>
      </c>
      <c r="E19773" s="331">
        <v>44071</v>
      </c>
      <c r="F19773" s="282">
        <v>220</v>
      </c>
      <c r="G19773" s="282" t="s">
        <v>2229</v>
      </c>
      <c r="H19773" s="265" t="s">
        <v>5709</v>
      </c>
      <c r="I19773" s="265" t="s">
        <v>2186</v>
      </c>
      <c r="J19773" s="333">
        <v>-3221.95</v>
      </c>
      <c r="K19773" s="83" t="str">
        <f>IFERROR(IFERROR(VLOOKUP(I19773,'DE-PARA'!B:D,3,0),VLOOKUP(I19773,'DE-PARA'!C:D,2,0)),"NÃO ENCONTRADO")</f>
        <v>Materiais</v>
      </c>
      <c r="L19773" s="50" t="str">
        <f>VLOOKUP(K19773,'Base -Receita-Despesa'!$B:$AS,1,FALSE)</f>
        <v>Materiais</v>
      </c>
    </row>
    <row r="19774" spans="1:12" x14ac:dyDescent="0.3">
      <c r="A19774" s="82" t="str">
        <f t="shared" si="618"/>
        <v>2020</v>
      </c>
      <c r="B19774" s="260" t="s">
        <v>2228</v>
      </c>
      <c r="C19774" s="261" t="s">
        <v>138</v>
      </c>
      <c r="D19774" s="74" t="str">
        <f t="shared" si="617"/>
        <v>ago/2020</v>
      </c>
      <c r="E19774" s="331">
        <v>44071</v>
      </c>
      <c r="F19774" s="282">
        <v>223</v>
      </c>
      <c r="G19774" s="282" t="s">
        <v>2229</v>
      </c>
      <c r="H19774" s="265" t="s">
        <v>5709</v>
      </c>
      <c r="I19774" s="265" t="s">
        <v>2182</v>
      </c>
      <c r="J19774" s="334">
        <v>-975</v>
      </c>
      <c r="K19774" s="83" t="str">
        <f>IFERROR(IFERROR(VLOOKUP(I19774,'DE-PARA'!B:D,3,0),VLOOKUP(I19774,'DE-PARA'!C:D,2,0)),"NÃO ENCONTRADO")</f>
        <v>Materiais</v>
      </c>
      <c r="L19774" s="50" t="str">
        <f>VLOOKUP(K19774,'Base -Receita-Despesa'!$B:$AS,1,FALSE)</f>
        <v>Materiais</v>
      </c>
    </row>
    <row r="19775" spans="1:12" x14ac:dyDescent="0.3">
      <c r="A19775" s="82" t="str">
        <f t="shared" si="618"/>
        <v>2020</v>
      </c>
      <c r="B19775" s="260" t="s">
        <v>2228</v>
      </c>
      <c r="C19775" s="261" t="s">
        <v>138</v>
      </c>
      <c r="D19775" s="74" t="str">
        <f t="shared" si="617"/>
        <v>ago/2020</v>
      </c>
      <c r="E19775" s="331">
        <v>44071</v>
      </c>
      <c r="F19775" s="282">
        <v>8066</v>
      </c>
      <c r="G19775" s="282" t="s">
        <v>2229</v>
      </c>
      <c r="H19775" s="265" t="s">
        <v>4691</v>
      </c>
      <c r="I19775" s="265" t="s">
        <v>2207</v>
      </c>
      <c r="J19775" s="333">
        <v>-3500</v>
      </c>
      <c r="K19775" s="83" t="str">
        <f>IFERROR(IFERROR(VLOOKUP(I19775,'DE-PARA'!B:D,3,0),VLOOKUP(I19775,'DE-PARA'!C:D,2,0)),"NÃO ENCONTRADO")</f>
        <v>Serviços</v>
      </c>
      <c r="L19775" s="50" t="str">
        <f>VLOOKUP(K19775,'Base -Receita-Despesa'!$B:$AS,1,FALSE)</f>
        <v>Serviços</v>
      </c>
    </row>
    <row r="19776" spans="1:12" x14ac:dyDescent="0.3">
      <c r="A19776" s="82" t="str">
        <f t="shared" si="618"/>
        <v>2020</v>
      </c>
      <c r="B19776" s="260" t="s">
        <v>2228</v>
      </c>
      <c r="C19776" s="261" t="s">
        <v>138</v>
      </c>
      <c r="D19776" s="74" t="str">
        <f t="shared" si="617"/>
        <v>ago/2020</v>
      </c>
      <c r="E19776" s="331">
        <v>44071</v>
      </c>
      <c r="F19776" s="282">
        <v>2471</v>
      </c>
      <c r="G19776" s="282" t="s">
        <v>2232</v>
      </c>
      <c r="H19776" s="265" t="s">
        <v>5217</v>
      </c>
      <c r="I19776" s="265" t="s">
        <v>2193</v>
      </c>
      <c r="J19776" s="334">
        <v>-325.95999999999998</v>
      </c>
      <c r="K19776" s="83" t="str">
        <f>IFERROR(IFERROR(VLOOKUP(I19776,'DE-PARA'!B:D,3,0),VLOOKUP(I19776,'DE-PARA'!C:D,2,0)),"NÃO ENCONTRADO")</f>
        <v>Materiais</v>
      </c>
      <c r="L19776" s="50" t="str">
        <f>VLOOKUP(K19776,'Base -Receita-Despesa'!$B:$AS,1,FALSE)</f>
        <v>Materiais</v>
      </c>
    </row>
    <row r="19777" spans="1:12" x14ac:dyDescent="0.3">
      <c r="A19777" s="82" t="str">
        <f t="shared" si="618"/>
        <v>2020</v>
      </c>
      <c r="B19777" s="260" t="s">
        <v>2228</v>
      </c>
      <c r="C19777" s="261" t="s">
        <v>138</v>
      </c>
      <c r="D19777" s="74" t="str">
        <f t="shared" si="617"/>
        <v>ago/2020</v>
      </c>
      <c r="E19777" s="331">
        <v>44071</v>
      </c>
      <c r="F19777" s="282">
        <v>914</v>
      </c>
      <c r="G19777" s="282" t="s">
        <v>2229</v>
      </c>
      <c r="H19777" s="265" t="s">
        <v>5647</v>
      </c>
      <c r="I19777" s="265" t="s">
        <v>157</v>
      </c>
      <c r="J19777" s="333">
        <v>-1860</v>
      </c>
      <c r="K19777" s="83" t="str">
        <f>IFERROR(IFERROR(VLOOKUP(I19777,'DE-PARA'!B:D,3,0),VLOOKUP(I19777,'DE-PARA'!C:D,2,0)),"NÃO ENCONTRADO")</f>
        <v>Materiais</v>
      </c>
      <c r="L19777" s="50" t="str">
        <f>VLOOKUP(K19777,'Base -Receita-Despesa'!$B:$AS,1,FALSE)</f>
        <v>Materiais</v>
      </c>
    </row>
    <row r="19778" spans="1:12" x14ac:dyDescent="0.3">
      <c r="A19778" s="82" t="str">
        <f t="shared" si="618"/>
        <v>2020</v>
      </c>
      <c r="B19778" s="260" t="s">
        <v>2228</v>
      </c>
      <c r="C19778" s="261" t="s">
        <v>138</v>
      </c>
      <c r="D19778" s="74" t="str">
        <f t="shared" si="617"/>
        <v>ago/2020</v>
      </c>
      <c r="E19778" s="331">
        <v>44071</v>
      </c>
      <c r="F19778" s="282" t="s">
        <v>1261</v>
      </c>
      <c r="G19778" s="282" t="s">
        <v>2229</v>
      </c>
      <c r="H19778" s="265" t="s">
        <v>879</v>
      </c>
      <c r="I19778" s="265" t="s">
        <v>135</v>
      </c>
      <c r="J19778" s="334">
        <v>-10</v>
      </c>
      <c r="K19778" s="83" t="str">
        <f>IFERROR(IFERROR(VLOOKUP(I19778,'DE-PARA'!B:D,3,0),VLOOKUP(I19778,'DE-PARA'!C:D,2,0)),"NÃO ENCONTRADO")</f>
        <v>Outras Saídas</v>
      </c>
      <c r="L19778" s="50" t="str">
        <f>VLOOKUP(K19778,'Base -Receita-Despesa'!$B:$AS,1,FALSE)</f>
        <v>Outras Saídas</v>
      </c>
    </row>
    <row r="19779" spans="1:12" x14ac:dyDescent="0.3">
      <c r="A19779" s="82" t="str">
        <f t="shared" si="618"/>
        <v>2020</v>
      </c>
      <c r="B19779" s="260" t="s">
        <v>2228</v>
      </c>
      <c r="C19779" s="261" t="s">
        <v>138</v>
      </c>
      <c r="D19779" s="74" t="str">
        <f t="shared" si="617"/>
        <v>ago/2020</v>
      </c>
      <c r="E19779" s="331">
        <v>44071</v>
      </c>
      <c r="F19779" s="282" t="s">
        <v>1261</v>
      </c>
      <c r="G19779" s="282" t="s">
        <v>2229</v>
      </c>
      <c r="H19779" s="265" t="s">
        <v>879</v>
      </c>
      <c r="I19779" s="265" t="s">
        <v>135</v>
      </c>
      <c r="J19779" s="334">
        <v>-10</v>
      </c>
      <c r="K19779" s="83" t="str">
        <f>IFERROR(IFERROR(VLOOKUP(I19779,'DE-PARA'!B:D,3,0),VLOOKUP(I19779,'DE-PARA'!C:D,2,0)),"NÃO ENCONTRADO")</f>
        <v>Outras Saídas</v>
      </c>
      <c r="L19779" s="50" t="str">
        <f>VLOOKUP(K19779,'Base -Receita-Despesa'!$B:$AS,1,FALSE)</f>
        <v>Outras Saídas</v>
      </c>
    </row>
    <row r="19780" spans="1:12" x14ac:dyDescent="0.3">
      <c r="A19780" s="82" t="str">
        <f t="shared" si="618"/>
        <v>2020</v>
      </c>
      <c r="B19780" s="260" t="s">
        <v>2228</v>
      </c>
      <c r="C19780" s="261" t="s">
        <v>138</v>
      </c>
      <c r="D19780" s="74" t="str">
        <f t="shared" ref="D19780:D19843" si="619">TEXT(E19780,"mmm/aaaa")</f>
        <v>ago/2020</v>
      </c>
      <c r="E19780" s="331">
        <v>44071</v>
      </c>
      <c r="F19780" s="282" t="s">
        <v>1261</v>
      </c>
      <c r="G19780" s="282" t="s">
        <v>2229</v>
      </c>
      <c r="H19780" s="265" t="s">
        <v>879</v>
      </c>
      <c r="I19780" s="265" t="s">
        <v>135</v>
      </c>
      <c r="J19780" s="334">
        <v>-10</v>
      </c>
      <c r="K19780" s="83" t="str">
        <f>IFERROR(IFERROR(VLOOKUP(I19780,'DE-PARA'!B:D,3,0),VLOOKUP(I19780,'DE-PARA'!C:D,2,0)),"NÃO ENCONTRADO")</f>
        <v>Outras Saídas</v>
      </c>
      <c r="L19780" s="50" t="str">
        <f>VLOOKUP(K19780,'Base -Receita-Despesa'!$B:$AS,1,FALSE)</f>
        <v>Outras Saídas</v>
      </c>
    </row>
    <row r="19781" spans="1:12" x14ac:dyDescent="0.3">
      <c r="A19781" s="82" t="str">
        <f t="shared" si="618"/>
        <v>2020</v>
      </c>
      <c r="B19781" s="260" t="s">
        <v>2228</v>
      </c>
      <c r="C19781" s="261" t="s">
        <v>138</v>
      </c>
      <c r="D19781" s="74" t="str">
        <f t="shared" si="619"/>
        <v>ago/2020</v>
      </c>
      <c r="E19781" s="331">
        <v>44071</v>
      </c>
      <c r="F19781" s="282" t="s">
        <v>1261</v>
      </c>
      <c r="G19781" s="282" t="s">
        <v>2229</v>
      </c>
      <c r="H19781" s="265" t="s">
        <v>879</v>
      </c>
      <c r="I19781" s="265" t="s">
        <v>135</v>
      </c>
      <c r="J19781" s="334">
        <v>-10</v>
      </c>
      <c r="K19781" s="83" t="str">
        <f>IFERROR(IFERROR(VLOOKUP(I19781,'DE-PARA'!B:D,3,0),VLOOKUP(I19781,'DE-PARA'!C:D,2,0)),"NÃO ENCONTRADO")</f>
        <v>Outras Saídas</v>
      </c>
      <c r="L19781" s="50" t="str">
        <f>VLOOKUP(K19781,'Base -Receita-Despesa'!$B:$AS,1,FALSE)</f>
        <v>Outras Saídas</v>
      </c>
    </row>
    <row r="19782" spans="1:12" x14ac:dyDescent="0.3">
      <c r="A19782" s="82" t="str">
        <f t="shared" si="618"/>
        <v>2020</v>
      </c>
      <c r="B19782" s="260" t="s">
        <v>2228</v>
      </c>
      <c r="C19782" s="261" t="s">
        <v>138</v>
      </c>
      <c r="D19782" s="74" t="str">
        <f t="shared" si="619"/>
        <v>ago/2020</v>
      </c>
      <c r="E19782" s="329">
        <v>44074</v>
      </c>
      <c r="F19782" s="282" t="s">
        <v>1267</v>
      </c>
      <c r="G19782" s="282" t="s">
        <v>2229</v>
      </c>
      <c r="H19782" s="265" t="s">
        <v>5859</v>
      </c>
      <c r="I19782" s="265" t="s">
        <v>160</v>
      </c>
      <c r="J19782" s="334">
        <v>308.93</v>
      </c>
      <c r="K19782" s="83" t="str">
        <f>IFERROR(IFERROR(VLOOKUP(I19782,'DE-PARA'!B:D,3,0),VLOOKUP(I19782,'DE-PARA'!C:D,2,0)),"NÃO ENCONTRADO")</f>
        <v>Outras Saídas</v>
      </c>
      <c r="L19782" s="50" t="str">
        <f>VLOOKUP(K19782,'Base -Receita-Despesa'!$B:$AS,1,FALSE)</f>
        <v>Outras Saídas</v>
      </c>
    </row>
    <row r="19783" spans="1:12" x14ac:dyDescent="0.3">
      <c r="A19783" s="82" t="str">
        <f t="shared" si="618"/>
        <v>2020</v>
      </c>
      <c r="B19783" s="260" t="s">
        <v>2228</v>
      </c>
      <c r="C19783" s="261" t="s">
        <v>138</v>
      </c>
      <c r="D19783" s="74" t="str">
        <f t="shared" si="619"/>
        <v>ago/2020</v>
      </c>
      <c r="E19783" s="329">
        <v>44074</v>
      </c>
      <c r="F19783" s="282">
        <v>17</v>
      </c>
      <c r="G19783" s="282" t="s">
        <v>2229</v>
      </c>
      <c r="H19783" s="265" t="s">
        <v>5049</v>
      </c>
      <c r="I19783" s="265" t="s">
        <v>2176</v>
      </c>
      <c r="J19783" s="333">
        <v>-31671.24</v>
      </c>
      <c r="K19783" s="83" t="str">
        <f>IFERROR(IFERROR(VLOOKUP(I19783,'DE-PARA'!B:D,3,0),VLOOKUP(I19783,'DE-PARA'!C:D,2,0)),"NÃO ENCONTRADO")</f>
        <v>Pessoal</v>
      </c>
      <c r="L19783" s="50" t="str">
        <f>VLOOKUP(K19783,'Base -Receita-Despesa'!$B:$AS,1,FALSE)</f>
        <v>Pessoal</v>
      </c>
    </row>
    <row r="19784" spans="1:12" x14ac:dyDescent="0.3">
      <c r="A19784" s="82" t="str">
        <f t="shared" si="618"/>
        <v>2020</v>
      </c>
      <c r="B19784" s="260" t="s">
        <v>2228</v>
      </c>
      <c r="C19784" s="261" t="s">
        <v>138</v>
      </c>
      <c r="D19784" s="74" t="str">
        <f t="shared" si="619"/>
        <v>ago/2020</v>
      </c>
      <c r="E19784" s="329">
        <v>44074</v>
      </c>
      <c r="F19784" s="282">
        <v>8550</v>
      </c>
      <c r="G19784" s="282" t="s">
        <v>2229</v>
      </c>
      <c r="H19784" s="265" t="s">
        <v>5489</v>
      </c>
      <c r="I19784" s="265" t="s">
        <v>2194</v>
      </c>
      <c r="J19784" s="333">
        <v>-1992</v>
      </c>
      <c r="K19784" s="83" t="str">
        <f>IFERROR(IFERROR(VLOOKUP(I19784,'DE-PARA'!B:D,3,0),VLOOKUP(I19784,'DE-PARA'!C:D,2,0)),"NÃO ENCONTRADO")</f>
        <v>Materiais</v>
      </c>
      <c r="L19784" s="50" t="str">
        <f>VLOOKUP(K19784,'Base -Receita-Despesa'!$B:$AS,1,FALSE)</f>
        <v>Materiais</v>
      </c>
    </row>
    <row r="19785" spans="1:12" x14ac:dyDescent="0.3">
      <c r="A19785" s="82" t="str">
        <f t="shared" si="618"/>
        <v>2020</v>
      </c>
      <c r="B19785" s="260" t="s">
        <v>2228</v>
      </c>
      <c r="C19785" s="261" t="s">
        <v>138</v>
      </c>
      <c r="D19785" s="74" t="str">
        <f t="shared" si="619"/>
        <v>ago/2020</v>
      </c>
      <c r="E19785" s="329">
        <v>44074</v>
      </c>
      <c r="F19785" s="282" t="s">
        <v>1261</v>
      </c>
      <c r="G19785" s="282" t="s">
        <v>2229</v>
      </c>
      <c r="H19785" s="265" t="s">
        <v>879</v>
      </c>
      <c r="I19785" s="265" t="s">
        <v>135</v>
      </c>
      <c r="J19785" s="334">
        <v>-10</v>
      </c>
      <c r="K19785" s="83" t="str">
        <f>IFERROR(IFERROR(VLOOKUP(I19785,'DE-PARA'!B:D,3,0),VLOOKUP(I19785,'DE-PARA'!C:D,2,0)),"NÃO ENCONTRADO")</f>
        <v>Outras Saídas</v>
      </c>
      <c r="L19785" s="50" t="str">
        <f>VLOOKUP(K19785,'Base -Receita-Despesa'!$B:$AS,1,FALSE)</f>
        <v>Outras Saídas</v>
      </c>
    </row>
    <row r="19786" spans="1:12" x14ac:dyDescent="0.3">
      <c r="A19786" s="82" t="str">
        <f t="shared" si="618"/>
        <v>2020</v>
      </c>
      <c r="B19786" s="260" t="s">
        <v>2228</v>
      </c>
      <c r="C19786" s="261" t="s">
        <v>138</v>
      </c>
      <c r="D19786" s="74" t="str">
        <f t="shared" si="619"/>
        <v>ago/2020</v>
      </c>
      <c r="E19786" s="329">
        <v>44074</v>
      </c>
      <c r="F19786" s="282" t="s">
        <v>1261</v>
      </c>
      <c r="G19786" s="282" t="s">
        <v>2229</v>
      </c>
      <c r="H19786" s="265" t="s">
        <v>879</v>
      </c>
      <c r="I19786" s="265" t="s">
        <v>135</v>
      </c>
      <c r="J19786" s="334">
        <v>-10</v>
      </c>
      <c r="K19786" s="83" t="str">
        <f>IFERROR(IFERROR(VLOOKUP(I19786,'DE-PARA'!B:D,3,0),VLOOKUP(I19786,'DE-PARA'!C:D,2,0)),"NÃO ENCONTRADO")</f>
        <v>Outras Saídas</v>
      </c>
      <c r="L19786" s="50" t="str">
        <f>VLOOKUP(K19786,'Base -Receita-Despesa'!$B:$AS,1,FALSE)</f>
        <v>Outras Saídas</v>
      </c>
    </row>
    <row r="19787" spans="1:12" x14ac:dyDescent="0.3">
      <c r="A19787" s="82" t="str">
        <f t="shared" si="618"/>
        <v>2020</v>
      </c>
      <c r="B19787" s="260" t="s">
        <v>2228</v>
      </c>
      <c r="C19787" s="261" t="s">
        <v>138</v>
      </c>
      <c r="D19787" s="74" t="str">
        <f t="shared" si="619"/>
        <v>ago/2020</v>
      </c>
      <c r="E19787" s="329">
        <v>44074</v>
      </c>
      <c r="F19787" s="282" t="s">
        <v>5181</v>
      </c>
      <c r="G19787" s="282" t="s">
        <v>2229</v>
      </c>
      <c r="H19787" s="265" t="s">
        <v>5860</v>
      </c>
      <c r="I19787" s="265" t="s">
        <v>2171</v>
      </c>
      <c r="J19787" s="266">
        <v>3384.56</v>
      </c>
      <c r="K19787" s="83" t="str">
        <f>IFERROR(IFERROR(VLOOKUP(I19787,'DE-PARA'!B:D,3,0),VLOOKUP(I19787,'DE-PARA'!C:D,2,0)),"NÃO ENCONTRADO")</f>
        <v>Rendimentos sobre Aplicações Financeiras</v>
      </c>
      <c r="L19787" s="50" t="str">
        <f>VLOOKUP(K19787,'Base -Receita-Despesa'!$B:$AS,1,FALSE)</f>
        <v>Rendimentos sobre Aplicações Financeiras</v>
      </c>
    </row>
    <row r="19788" spans="1:12" x14ac:dyDescent="0.3">
      <c r="A19788" s="82" t="str">
        <f t="shared" si="618"/>
        <v>2020</v>
      </c>
      <c r="B19788" s="260" t="s">
        <v>2240</v>
      </c>
      <c r="C19788" s="261" t="s">
        <v>138</v>
      </c>
      <c r="D19788" s="74" t="str">
        <f t="shared" si="619"/>
        <v>ago/2020</v>
      </c>
      <c r="E19788" s="329">
        <v>44074</v>
      </c>
      <c r="F19788" s="282" t="s">
        <v>5181</v>
      </c>
      <c r="G19788" s="282" t="s">
        <v>2229</v>
      </c>
      <c r="H19788" s="265" t="s">
        <v>5860</v>
      </c>
      <c r="I19788" s="265" t="s">
        <v>2171</v>
      </c>
      <c r="J19788" s="266">
        <v>4971.2299999999996</v>
      </c>
      <c r="K19788" s="83" t="str">
        <f>IFERROR(IFERROR(VLOOKUP(I19788,'DE-PARA'!B:D,3,0),VLOOKUP(I19788,'DE-PARA'!C:D,2,0)),"NÃO ENCONTRADO")</f>
        <v>Rendimentos sobre Aplicações Financeiras</v>
      </c>
      <c r="L19788" s="50" t="str">
        <f>VLOOKUP(K19788,'Base -Receita-Despesa'!$B:$AS,1,FALSE)</f>
        <v>Rendimentos sobre Aplicações Financeiras</v>
      </c>
    </row>
    <row r="19789" spans="1:12" x14ac:dyDescent="0.3">
      <c r="A19789" s="82" t="str">
        <f t="shared" si="618"/>
        <v>2020</v>
      </c>
      <c r="B19789" s="260" t="s">
        <v>2228</v>
      </c>
      <c r="C19789" s="261" t="s">
        <v>138</v>
      </c>
      <c r="D19789" s="74" t="str">
        <f t="shared" si="619"/>
        <v>set/2020</v>
      </c>
      <c r="E19789" s="329">
        <v>44075</v>
      </c>
      <c r="F19789" s="282">
        <v>1374</v>
      </c>
      <c r="G19789" s="282" t="s">
        <v>2229</v>
      </c>
      <c r="H19789" s="265" t="s">
        <v>5861</v>
      </c>
      <c r="I19789" s="265" t="s">
        <v>157</v>
      </c>
      <c r="J19789" s="333">
        <v>-2863.3</v>
      </c>
      <c r="K19789" s="83" t="str">
        <f>IFERROR(IFERROR(VLOOKUP(I19789,'DE-PARA'!B:D,3,0),VLOOKUP(I19789,'DE-PARA'!C:D,2,0)),"NÃO ENCONTRADO")</f>
        <v>Materiais</v>
      </c>
      <c r="L19789" s="50" t="str">
        <f>VLOOKUP(K19789,'Base -Receita-Despesa'!$B:$AS,1,FALSE)</f>
        <v>Materiais</v>
      </c>
    </row>
    <row r="19790" spans="1:12" x14ac:dyDescent="0.3">
      <c r="A19790" s="82" t="str">
        <f t="shared" si="618"/>
        <v>2020</v>
      </c>
      <c r="B19790" s="260" t="s">
        <v>2228</v>
      </c>
      <c r="C19790" s="261" t="s">
        <v>138</v>
      </c>
      <c r="D19790" s="74" t="str">
        <f t="shared" si="619"/>
        <v>set/2020</v>
      </c>
      <c r="E19790" s="329">
        <v>44075</v>
      </c>
      <c r="F19790" s="282">
        <v>1373</v>
      </c>
      <c r="G19790" s="282" t="s">
        <v>2229</v>
      </c>
      <c r="H19790" s="265" t="s">
        <v>5861</v>
      </c>
      <c r="I19790" s="265" t="s">
        <v>157</v>
      </c>
      <c r="J19790" s="334">
        <v>-114</v>
      </c>
      <c r="K19790" s="83" t="str">
        <f>IFERROR(IFERROR(VLOOKUP(I19790,'DE-PARA'!B:D,3,0),VLOOKUP(I19790,'DE-PARA'!C:D,2,0)),"NÃO ENCONTRADO")</f>
        <v>Materiais</v>
      </c>
      <c r="L19790" s="50" t="str">
        <f>VLOOKUP(K19790,'Base -Receita-Despesa'!$B:$AS,1,FALSE)</f>
        <v>Materiais</v>
      </c>
    </row>
    <row r="19791" spans="1:12" x14ac:dyDescent="0.3">
      <c r="A19791" s="82" t="str">
        <f t="shared" si="618"/>
        <v>2020</v>
      </c>
      <c r="B19791" s="260" t="s">
        <v>2228</v>
      </c>
      <c r="C19791" s="261" t="s">
        <v>138</v>
      </c>
      <c r="D19791" s="74" t="str">
        <f t="shared" si="619"/>
        <v>set/2020</v>
      </c>
      <c r="E19791" s="329">
        <v>44075</v>
      </c>
      <c r="F19791" s="282">
        <v>1371</v>
      </c>
      <c r="G19791" s="282" t="s">
        <v>2229</v>
      </c>
      <c r="H19791" s="265" t="s">
        <v>5861</v>
      </c>
      <c r="I19791" s="265" t="s">
        <v>157</v>
      </c>
      <c r="J19791" s="333">
        <v>-1785.44</v>
      </c>
      <c r="K19791" s="83" t="str">
        <f>IFERROR(IFERROR(VLOOKUP(I19791,'DE-PARA'!B:D,3,0),VLOOKUP(I19791,'DE-PARA'!C:D,2,0)),"NÃO ENCONTRADO")</f>
        <v>Materiais</v>
      </c>
      <c r="L19791" s="50" t="str">
        <f>VLOOKUP(K19791,'Base -Receita-Despesa'!$B:$AS,1,FALSE)</f>
        <v>Materiais</v>
      </c>
    </row>
    <row r="19792" spans="1:12" x14ac:dyDescent="0.3">
      <c r="A19792" s="82" t="str">
        <f t="shared" si="618"/>
        <v>2020</v>
      </c>
      <c r="B19792" s="260" t="s">
        <v>2228</v>
      </c>
      <c r="C19792" s="261" t="s">
        <v>138</v>
      </c>
      <c r="D19792" s="74" t="str">
        <f t="shared" si="619"/>
        <v>set/2020</v>
      </c>
      <c r="E19792" s="329">
        <v>44075</v>
      </c>
      <c r="F19792" s="282">
        <v>1372</v>
      </c>
      <c r="G19792" s="282" t="s">
        <v>2229</v>
      </c>
      <c r="H19792" s="265" t="s">
        <v>5861</v>
      </c>
      <c r="I19792" s="265" t="s">
        <v>157</v>
      </c>
      <c r="J19792" s="333">
        <v>-5936.06</v>
      </c>
      <c r="K19792" s="83" t="str">
        <f>IFERROR(IFERROR(VLOOKUP(I19792,'DE-PARA'!B:D,3,0),VLOOKUP(I19792,'DE-PARA'!C:D,2,0)),"NÃO ENCONTRADO")</f>
        <v>Materiais</v>
      </c>
      <c r="L19792" s="50" t="str">
        <f>VLOOKUP(K19792,'Base -Receita-Despesa'!$B:$AS,1,FALSE)</f>
        <v>Materiais</v>
      </c>
    </row>
    <row r="19793" spans="1:12" x14ac:dyDescent="0.3">
      <c r="A19793" s="82" t="str">
        <f t="shared" si="618"/>
        <v>2020</v>
      </c>
      <c r="B19793" s="260" t="s">
        <v>2228</v>
      </c>
      <c r="C19793" s="261" t="s">
        <v>138</v>
      </c>
      <c r="D19793" s="74" t="str">
        <f t="shared" si="619"/>
        <v>set/2020</v>
      </c>
      <c r="E19793" s="329">
        <v>44075</v>
      </c>
      <c r="F19793" s="282">
        <v>2824183</v>
      </c>
      <c r="G19793" s="282" t="s">
        <v>2229</v>
      </c>
      <c r="H19793" s="265" t="s">
        <v>5862</v>
      </c>
      <c r="I19793" s="265" t="s">
        <v>2182</v>
      </c>
      <c r="J19793" s="333">
        <v>-2029.96</v>
      </c>
      <c r="K19793" s="83" t="str">
        <f>IFERROR(IFERROR(VLOOKUP(I19793,'DE-PARA'!B:D,3,0),VLOOKUP(I19793,'DE-PARA'!C:D,2,0)),"NÃO ENCONTRADO")</f>
        <v>Materiais</v>
      </c>
      <c r="L19793" s="50" t="str">
        <f>VLOOKUP(K19793,'Base -Receita-Despesa'!$B:$AS,1,FALSE)</f>
        <v>Materiais</v>
      </c>
    </row>
    <row r="19794" spans="1:12" x14ac:dyDescent="0.3">
      <c r="A19794" s="82" t="str">
        <f t="shared" si="618"/>
        <v>2020</v>
      </c>
      <c r="B19794" s="260" t="s">
        <v>2228</v>
      </c>
      <c r="C19794" s="261" t="s">
        <v>138</v>
      </c>
      <c r="D19794" s="74" t="str">
        <f t="shared" si="619"/>
        <v>set/2020</v>
      </c>
      <c r="E19794" s="329">
        <v>44075</v>
      </c>
      <c r="F19794" s="282" t="s">
        <v>1267</v>
      </c>
      <c r="G19794" s="282" t="s">
        <v>2229</v>
      </c>
      <c r="H19794" s="265" t="s">
        <v>5863</v>
      </c>
      <c r="I19794" s="265" t="s">
        <v>160</v>
      </c>
      <c r="J19794" s="333">
        <v>-3000</v>
      </c>
      <c r="K19794" s="83" t="str">
        <f>IFERROR(IFERROR(VLOOKUP(I19794,'DE-PARA'!B:D,3,0),VLOOKUP(I19794,'DE-PARA'!C:D,2,0)),"NÃO ENCONTRADO")</f>
        <v>Outras Saídas</v>
      </c>
      <c r="L19794" s="50" t="str">
        <f>VLOOKUP(K19794,'Base -Receita-Despesa'!$B:$AS,1,FALSE)</f>
        <v>Outras Saídas</v>
      </c>
    </row>
    <row r="19795" spans="1:12" x14ac:dyDescent="0.3">
      <c r="A19795" s="82" t="str">
        <f t="shared" si="618"/>
        <v>2020</v>
      </c>
      <c r="B19795" s="260" t="s">
        <v>2228</v>
      </c>
      <c r="C19795" s="261" t="s">
        <v>138</v>
      </c>
      <c r="D19795" s="74" t="str">
        <f t="shared" si="619"/>
        <v>set/2020</v>
      </c>
      <c r="E19795" s="329">
        <v>44076</v>
      </c>
      <c r="F19795" s="282">
        <v>27407724</v>
      </c>
      <c r="G19795" s="282" t="s">
        <v>2229</v>
      </c>
      <c r="H19795" s="265" t="s">
        <v>5794</v>
      </c>
      <c r="I19795" s="265" t="s">
        <v>164</v>
      </c>
      <c r="J19795" s="334">
        <v>-43.34</v>
      </c>
      <c r="K19795" s="83" t="str">
        <f>IFERROR(IFERROR(VLOOKUP(I19795,'DE-PARA'!B:D,3,0),VLOOKUP(I19795,'DE-PARA'!C:D,2,0)),"NÃO ENCONTRADO")</f>
        <v>Concessionárias (água, luz e telefone)</v>
      </c>
      <c r="L19795" s="50" t="str">
        <f>VLOOKUP(K19795,'Base -Receita-Despesa'!$B:$AS,1,FALSE)</f>
        <v>Concessionárias (água, luz e telefone)</v>
      </c>
    </row>
    <row r="19796" spans="1:12" x14ac:dyDescent="0.3">
      <c r="A19796" s="82" t="str">
        <f t="shared" si="618"/>
        <v>2020</v>
      </c>
      <c r="B19796" s="260" t="s">
        <v>2228</v>
      </c>
      <c r="C19796" s="261" t="s">
        <v>138</v>
      </c>
      <c r="D19796" s="74" t="str">
        <f t="shared" si="619"/>
        <v>set/2020</v>
      </c>
      <c r="E19796" s="329">
        <v>44076</v>
      </c>
      <c r="F19796" s="282" t="s">
        <v>5864</v>
      </c>
      <c r="G19796" s="282" t="s">
        <v>2229</v>
      </c>
      <c r="H19796" s="265" t="s">
        <v>2586</v>
      </c>
      <c r="I19796" s="265" t="s">
        <v>540</v>
      </c>
      <c r="J19796" s="334">
        <v>-170.19</v>
      </c>
      <c r="K19796" s="83" t="str">
        <f>IFERROR(IFERROR(VLOOKUP(I19796,'DE-PARA'!B:D,3,0),VLOOKUP(I19796,'DE-PARA'!C:D,2,0)),"NÃO ENCONTRADO")</f>
        <v>Tributos, Taxas e Contribuições</v>
      </c>
      <c r="L19796" s="50" t="str">
        <f>VLOOKUP(K19796,'Base -Receita-Despesa'!$B:$AS,1,FALSE)</f>
        <v>Tributos, Taxas e Contribuições</v>
      </c>
    </row>
    <row r="19797" spans="1:12" x14ac:dyDescent="0.3">
      <c r="A19797" s="82" t="str">
        <f t="shared" si="618"/>
        <v>2020</v>
      </c>
      <c r="B19797" s="260" t="s">
        <v>2228</v>
      </c>
      <c r="C19797" s="261" t="s">
        <v>138</v>
      </c>
      <c r="D19797" s="74" t="str">
        <f t="shared" si="619"/>
        <v>set/2020</v>
      </c>
      <c r="E19797" s="329">
        <v>44076</v>
      </c>
      <c r="F19797" s="282">
        <v>1242238</v>
      </c>
      <c r="G19797" s="282" t="s">
        <v>2284</v>
      </c>
      <c r="H19797" s="265" t="s">
        <v>5731</v>
      </c>
      <c r="I19797" s="265" t="s">
        <v>2182</v>
      </c>
      <c r="J19797" s="333">
        <v>-1073.27</v>
      </c>
      <c r="K19797" s="83" t="str">
        <f>IFERROR(IFERROR(VLOOKUP(I19797,'DE-PARA'!B:D,3,0),VLOOKUP(I19797,'DE-PARA'!C:D,2,0)),"NÃO ENCONTRADO")</f>
        <v>Materiais</v>
      </c>
      <c r="L19797" s="50" t="str">
        <f>VLOOKUP(K19797,'Base -Receita-Despesa'!$B:$AS,1,FALSE)</f>
        <v>Materiais</v>
      </c>
    </row>
    <row r="19798" spans="1:12" x14ac:dyDescent="0.3">
      <c r="A19798" s="82" t="str">
        <f t="shared" si="618"/>
        <v>2020</v>
      </c>
      <c r="B19798" s="260" t="s">
        <v>2228</v>
      </c>
      <c r="C19798" s="261" t="s">
        <v>138</v>
      </c>
      <c r="D19798" s="74" t="str">
        <f t="shared" si="619"/>
        <v>set/2020</v>
      </c>
      <c r="E19798" s="329">
        <v>44076</v>
      </c>
      <c r="F19798" s="282">
        <v>340724</v>
      </c>
      <c r="G19798" s="282" t="s">
        <v>2229</v>
      </c>
      <c r="H19798" s="265" t="s">
        <v>5168</v>
      </c>
      <c r="I19798" s="265" t="s">
        <v>2182</v>
      </c>
      <c r="J19798" s="334">
        <v>-623.12</v>
      </c>
      <c r="K19798" s="83" t="str">
        <f>IFERROR(IFERROR(VLOOKUP(I19798,'DE-PARA'!B:D,3,0),VLOOKUP(I19798,'DE-PARA'!C:D,2,0)),"NÃO ENCONTRADO")</f>
        <v>Materiais</v>
      </c>
      <c r="L19798" s="50" t="str">
        <f>VLOOKUP(K19798,'Base -Receita-Despesa'!$B:$AS,1,FALSE)</f>
        <v>Materiais</v>
      </c>
    </row>
    <row r="19799" spans="1:12" x14ac:dyDescent="0.3">
      <c r="A19799" s="82" t="str">
        <f t="shared" si="618"/>
        <v>2020</v>
      </c>
      <c r="B19799" s="260" t="s">
        <v>2228</v>
      </c>
      <c r="C19799" s="261" t="s">
        <v>138</v>
      </c>
      <c r="D19799" s="74" t="str">
        <f t="shared" si="619"/>
        <v>set/2020</v>
      </c>
      <c r="E19799" s="329">
        <v>44076</v>
      </c>
      <c r="F19799" s="282">
        <v>12671</v>
      </c>
      <c r="G19799" s="282" t="s">
        <v>2324</v>
      </c>
      <c r="H19799" s="265" t="s">
        <v>5796</v>
      </c>
      <c r="I19799" s="265" t="s">
        <v>2182</v>
      </c>
      <c r="J19799" s="334">
        <v>-223.73</v>
      </c>
      <c r="K19799" s="83" t="str">
        <f>IFERROR(IFERROR(VLOOKUP(I19799,'DE-PARA'!B:D,3,0),VLOOKUP(I19799,'DE-PARA'!C:D,2,0)),"NÃO ENCONTRADO")</f>
        <v>Materiais</v>
      </c>
      <c r="L19799" s="50" t="str">
        <f>VLOOKUP(K19799,'Base -Receita-Despesa'!$B:$AS,1,FALSE)</f>
        <v>Materiais</v>
      </c>
    </row>
    <row r="19800" spans="1:12" x14ac:dyDescent="0.3">
      <c r="A19800" s="82" t="str">
        <f t="shared" si="618"/>
        <v>2020</v>
      </c>
      <c r="B19800" s="260" t="s">
        <v>2228</v>
      </c>
      <c r="C19800" s="261" t="s">
        <v>138</v>
      </c>
      <c r="D19800" s="74" t="str">
        <f t="shared" si="619"/>
        <v>set/2020</v>
      </c>
      <c r="E19800" s="329">
        <v>44076</v>
      </c>
      <c r="F19800" s="282">
        <v>5228</v>
      </c>
      <c r="G19800" s="282" t="s">
        <v>2229</v>
      </c>
      <c r="H19800" s="265" t="s">
        <v>5865</v>
      </c>
      <c r="I19800" s="265" t="s">
        <v>2182</v>
      </c>
      <c r="J19800" s="334">
        <v>-600</v>
      </c>
      <c r="K19800" s="83" t="str">
        <f>IFERROR(IFERROR(VLOOKUP(I19800,'DE-PARA'!B:D,3,0),VLOOKUP(I19800,'DE-PARA'!C:D,2,0)),"NÃO ENCONTRADO")</f>
        <v>Materiais</v>
      </c>
      <c r="L19800" s="50" t="str">
        <f>VLOOKUP(K19800,'Base -Receita-Despesa'!$B:$AS,1,FALSE)</f>
        <v>Materiais</v>
      </c>
    </row>
    <row r="19801" spans="1:12" x14ac:dyDescent="0.3">
      <c r="A19801" s="82" t="str">
        <f t="shared" si="618"/>
        <v>2020</v>
      </c>
      <c r="B19801" s="260" t="s">
        <v>2228</v>
      </c>
      <c r="C19801" s="261" t="s">
        <v>138</v>
      </c>
      <c r="D19801" s="74" t="str">
        <f t="shared" si="619"/>
        <v>set/2020</v>
      </c>
      <c r="E19801" s="329">
        <v>44076</v>
      </c>
      <c r="F19801" s="282">
        <v>126488</v>
      </c>
      <c r="G19801" s="282" t="s">
        <v>2229</v>
      </c>
      <c r="H19801" s="265" t="s">
        <v>5140</v>
      </c>
      <c r="I19801" s="265" t="s">
        <v>2192</v>
      </c>
      <c r="J19801" s="333">
        <v>-5274.7</v>
      </c>
      <c r="K19801" s="83" t="str">
        <f>IFERROR(IFERROR(VLOOKUP(I19801,'DE-PARA'!B:D,3,0),VLOOKUP(I19801,'DE-PARA'!C:D,2,0)),"NÃO ENCONTRADO")</f>
        <v>Materiais</v>
      </c>
      <c r="L19801" s="50" t="str">
        <f>VLOOKUP(K19801,'Base -Receita-Despesa'!$B:$AS,1,FALSE)</f>
        <v>Materiais</v>
      </c>
    </row>
    <row r="19802" spans="1:12" x14ac:dyDescent="0.3">
      <c r="A19802" s="82" t="str">
        <f t="shared" si="618"/>
        <v>2020</v>
      </c>
      <c r="B19802" s="260" t="s">
        <v>2228</v>
      </c>
      <c r="C19802" s="261" t="s">
        <v>138</v>
      </c>
      <c r="D19802" s="74" t="str">
        <f t="shared" si="619"/>
        <v>set/2020</v>
      </c>
      <c r="E19802" s="329">
        <v>44076</v>
      </c>
      <c r="F19802" s="282">
        <v>4768</v>
      </c>
      <c r="G19802" s="282" t="s">
        <v>2229</v>
      </c>
      <c r="H19802" s="265" t="s">
        <v>2231</v>
      </c>
      <c r="I19802" s="265" t="s">
        <v>2185</v>
      </c>
      <c r="J19802" s="333">
        <v>-3702.84</v>
      </c>
      <c r="K19802" s="83" t="str">
        <f>IFERROR(IFERROR(VLOOKUP(I19802,'DE-PARA'!B:D,3,0),VLOOKUP(I19802,'DE-PARA'!C:D,2,0)),"NÃO ENCONTRADO")</f>
        <v>Materiais</v>
      </c>
      <c r="L19802" s="50" t="str">
        <f>VLOOKUP(K19802,'Base -Receita-Despesa'!$B:$AS,1,FALSE)</f>
        <v>Materiais</v>
      </c>
    </row>
    <row r="19803" spans="1:12" x14ac:dyDescent="0.3">
      <c r="A19803" s="82" t="str">
        <f t="shared" si="618"/>
        <v>2020</v>
      </c>
      <c r="B19803" s="260" t="s">
        <v>2228</v>
      </c>
      <c r="C19803" s="261" t="s">
        <v>138</v>
      </c>
      <c r="D19803" s="74" t="str">
        <f t="shared" si="619"/>
        <v>set/2020</v>
      </c>
      <c r="E19803" s="329">
        <v>44076</v>
      </c>
      <c r="F19803" s="282">
        <v>1329589</v>
      </c>
      <c r="G19803" s="282" t="s">
        <v>2229</v>
      </c>
      <c r="H19803" s="265" t="s">
        <v>339</v>
      </c>
      <c r="I19803" s="265" t="s">
        <v>2182</v>
      </c>
      <c r="J19803" s="333">
        <v>-1701.62</v>
      </c>
      <c r="K19803" s="83" t="str">
        <f>IFERROR(IFERROR(VLOOKUP(I19803,'DE-PARA'!B:D,3,0),VLOOKUP(I19803,'DE-PARA'!C:D,2,0)),"NÃO ENCONTRADO")</f>
        <v>Materiais</v>
      </c>
      <c r="L19803" s="50" t="str">
        <f>VLOOKUP(K19803,'Base -Receita-Despesa'!$B:$AS,1,FALSE)</f>
        <v>Materiais</v>
      </c>
    </row>
    <row r="19804" spans="1:12" x14ac:dyDescent="0.3">
      <c r="A19804" s="82" t="str">
        <f t="shared" si="618"/>
        <v>2020</v>
      </c>
      <c r="B19804" s="260" t="s">
        <v>2228</v>
      </c>
      <c r="C19804" s="261" t="s">
        <v>138</v>
      </c>
      <c r="D19804" s="74" t="str">
        <f t="shared" si="619"/>
        <v>set/2020</v>
      </c>
      <c r="E19804" s="329">
        <v>44076</v>
      </c>
      <c r="F19804" s="282">
        <v>14513</v>
      </c>
      <c r="G19804" s="282" t="s">
        <v>2229</v>
      </c>
      <c r="H19804" s="265" t="s">
        <v>2299</v>
      </c>
      <c r="I19804" s="265" t="s">
        <v>2182</v>
      </c>
      <c r="J19804" s="333">
        <v>-6228.1</v>
      </c>
      <c r="K19804" s="83" t="str">
        <f>IFERROR(IFERROR(VLOOKUP(I19804,'DE-PARA'!B:D,3,0),VLOOKUP(I19804,'DE-PARA'!C:D,2,0)),"NÃO ENCONTRADO")</f>
        <v>Materiais</v>
      </c>
      <c r="L19804" s="50" t="str">
        <f>VLOOKUP(K19804,'Base -Receita-Despesa'!$B:$AS,1,FALSE)</f>
        <v>Materiais</v>
      </c>
    </row>
    <row r="19805" spans="1:12" x14ac:dyDescent="0.3">
      <c r="A19805" s="82" t="str">
        <f t="shared" si="618"/>
        <v>2020</v>
      </c>
      <c r="B19805" s="260" t="s">
        <v>2228</v>
      </c>
      <c r="C19805" s="261" t="s">
        <v>138</v>
      </c>
      <c r="D19805" s="74" t="str">
        <f t="shared" si="619"/>
        <v>set/2020</v>
      </c>
      <c r="E19805" s="329">
        <v>44076</v>
      </c>
      <c r="F19805" s="282">
        <v>4053</v>
      </c>
      <c r="G19805" s="282" t="s">
        <v>2232</v>
      </c>
      <c r="H19805" s="265" t="s">
        <v>5810</v>
      </c>
      <c r="I19805" s="265" t="s">
        <v>2182</v>
      </c>
      <c r="J19805" s="333">
        <v>-3305</v>
      </c>
      <c r="K19805" s="83" t="str">
        <f>IFERROR(IFERROR(VLOOKUP(I19805,'DE-PARA'!B:D,3,0),VLOOKUP(I19805,'DE-PARA'!C:D,2,0)),"NÃO ENCONTRADO")</f>
        <v>Materiais</v>
      </c>
      <c r="L19805" s="50" t="str">
        <f>VLOOKUP(K19805,'Base -Receita-Despesa'!$B:$AS,1,FALSE)</f>
        <v>Materiais</v>
      </c>
    </row>
    <row r="19806" spans="1:12" x14ac:dyDescent="0.3">
      <c r="A19806" s="82" t="str">
        <f t="shared" si="618"/>
        <v>2020</v>
      </c>
      <c r="B19806" s="260" t="s">
        <v>2228</v>
      </c>
      <c r="C19806" s="261" t="s">
        <v>138</v>
      </c>
      <c r="D19806" s="74" t="str">
        <f t="shared" si="619"/>
        <v>set/2020</v>
      </c>
      <c r="E19806" s="329">
        <v>44076</v>
      </c>
      <c r="F19806" s="282">
        <v>42334</v>
      </c>
      <c r="G19806" s="282" t="s">
        <v>2229</v>
      </c>
      <c r="H19806" s="265" t="s">
        <v>2231</v>
      </c>
      <c r="I19806" s="265" t="s">
        <v>2206</v>
      </c>
      <c r="J19806" s="333">
        <v>-1080.51</v>
      </c>
      <c r="K19806" s="83" t="str">
        <f>IFERROR(IFERROR(VLOOKUP(I19806,'DE-PARA'!B:D,3,0),VLOOKUP(I19806,'DE-PARA'!C:D,2,0)),"NÃO ENCONTRADO")</f>
        <v>Serviços</v>
      </c>
      <c r="L19806" s="50" t="str">
        <f>VLOOKUP(K19806,'Base -Receita-Despesa'!$B:$AS,1,FALSE)</f>
        <v>Serviços</v>
      </c>
    </row>
    <row r="19807" spans="1:12" x14ac:dyDescent="0.3">
      <c r="A19807" s="82" t="str">
        <f t="shared" si="618"/>
        <v>2020</v>
      </c>
      <c r="B19807" s="260" t="s">
        <v>2228</v>
      </c>
      <c r="C19807" s="261" t="s">
        <v>138</v>
      </c>
      <c r="D19807" s="74" t="str">
        <f t="shared" si="619"/>
        <v>set/2020</v>
      </c>
      <c r="E19807" s="329">
        <v>44076</v>
      </c>
      <c r="F19807" s="282">
        <v>4599</v>
      </c>
      <c r="G19807" s="282" t="s">
        <v>2229</v>
      </c>
      <c r="H19807" s="265" t="s">
        <v>5866</v>
      </c>
      <c r="I19807" s="265" t="s">
        <v>2182</v>
      </c>
      <c r="J19807" s="334">
        <v>-199.9</v>
      </c>
      <c r="K19807" s="83" t="str">
        <f>IFERROR(IFERROR(VLOOKUP(I19807,'DE-PARA'!B:D,3,0),VLOOKUP(I19807,'DE-PARA'!C:D,2,0)),"NÃO ENCONTRADO")</f>
        <v>Materiais</v>
      </c>
      <c r="L19807" s="50" t="str">
        <f>VLOOKUP(K19807,'Base -Receita-Despesa'!$B:$AS,1,FALSE)</f>
        <v>Materiais</v>
      </c>
    </row>
    <row r="19808" spans="1:12" x14ac:dyDescent="0.3">
      <c r="A19808" s="82" t="str">
        <f t="shared" si="618"/>
        <v>2020</v>
      </c>
      <c r="B19808" s="260" t="s">
        <v>2228</v>
      </c>
      <c r="C19808" s="261" t="s">
        <v>138</v>
      </c>
      <c r="D19808" s="74" t="str">
        <f t="shared" si="619"/>
        <v>set/2020</v>
      </c>
      <c r="E19808" s="329">
        <v>44076</v>
      </c>
      <c r="F19808" s="282">
        <v>11</v>
      </c>
      <c r="G19808" s="282" t="s">
        <v>2229</v>
      </c>
      <c r="H19808" s="265" t="s">
        <v>5293</v>
      </c>
      <c r="I19808" s="265" t="s">
        <v>2177</v>
      </c>
      <c r="J19808" s="333">
        <v>-14000</v>
      </c>
      <c r="K19808" s="83" t="str">
        <f>IFERROR(IFERROR(VLOOKUP(I19808,'DE-PARA'!B:D,3,0),VLOOKUP(I19808,'DE-PARA'!C:D,2,0)),"NÃO ENCONTRADO")</f>
        <v>Pessoal</v>
      </c>
      <c r="L19808" s="50" t="str">
        <f>VLOOKUP(K19808,'Base -Receita-Despesa'!$B:$AS,1,FALSE)</f>
        <v>Pessoal</v>
      </c>
    </row>
    <row r="19809" spans="1:12" x14ac:dyDescent="0.3">
      <c r="A19809" s="82" t="str">
        <f t="shared" si="618"/>
        <v>2020</v>
      </c>
      <c r="B19809" s="260" t="s">
        <v>2228</v>
      </c>
      <c r="C19809" s="261" t="s">
        <v>138</v>
      </c>
      <c r="D19809" s="74" t="str">
        <f t="shared" si="619"/>
        <v>set/2020</v>
      </c>
      <c r="E19809" s="329">
        <v>44076</v>
      </c>
      <c r="F19809" s="282">
        <v>3093</v>
      </c>
      <c r="G19809" s="282" t="s">
        <v>2229</v>
      </c>
      <c r="H19809" s="265" t="s">
        <v>5867</v>
      </c>
      <c r="I19809" s="265" t="s">
        <v>2182</v>
      </c>
      <c r="J19809" s="333">
        <v>-4657.5</v>
      </c>
      <c r="K19809" s="83" t="str">
        <f>IFERROR(IFERROR(VLOOKUP(I19809,'DE-PARA'!B:D,3,0),VLOOKUP(I19809,'DE-PARA'!C:D,2,0)),"NÃO ENCONTRADO")</f>
        <v>Materiais</v>
      </c>
      <c r="L19809" s="50" t="str">
        <f>VLOOKUP(K19809,'Base -Receita-Despesa'!$B:$AS,1,FALSE)</f>
        <v>Materiais</v>
      </c>
    </row>
    <row r="19810" spans="1:12" x14ac:dyDescent="0.3">
      <c r="A19810" s="82" t="str">
        <f t="shared" si="618"/>
        <v>2020</v>
      </c>
      <c r="B19810" s="260" t="s">
        <v>2228</v>
      </c>
      <c r="C19810" s="261" t="s">
        <v>138</v>
      </c>
      <c r="D19810" s="74" t="str">
        <f t="shared" si="619"/>
        <v>set/2020</v>
      </c>
      <c r="E19810" s="329">
        <v>44076</v>
      </c>
      <c r="F19810" s="282">
        <v>44513</v>
      </c>
      <c r="G19810" s="282" t="s">
        <v>2229</v>
      </c>
      <c r="H19810" s="265" t="s">
        <v>5868</v>
      </c>
      <c r="I19810" s="265" t="s">
        <v>2182</v>
      </c>
      <c r="J19810" s="334">
        <v>-500</v>
      </c>
      <c r="K19810" s="83" t="str">
        <f>IFERROR(IFERROR(VLOOKUP(I19810,'DE-PARA'!B:D,3,0),VLOOKUP(I19810,'DE-PARA'!C:D,2,0)),"NÃO ENCONTRADO")</f>
        <v>Materiais</v>
      </c>
      <c r="L19810" s="50" t="str">
        <f>VLOOKUP(K19810,'Base -Receita-Despesa'!$B:$AS,1,FALSE)</f>
        <v>Materiais</v>
      </c>
    </row>
    <row r="19811" spans="1:12" x14ac:dyDescent="0.3">
      <c r="A19811" s="82" t="str">
        <f t="shared" si="618"/>
        <v>2020</v>
      </c>
      <c r="B19811" s="260" t="s">
        <v>2228</v>
      </c>
      <c r="C19811" s="261" t="s">
        <v>138</v>
      </c>
      <c r="D19811" s="74" t="str">
        <f t="shared" si="619"/>
        <v>set/2020</v>
      </c>
      <c r="E19811" s="329">
        <v>44076</v>
      </c>
      <c r="F19811" s="282">
        <v>80</v>
      </c>
      <c r="G19811" s="282" t="s">
        <v>2229</v>
      </c>
      <c r="H19811" s="265" t="s">
        <v>5869</v>
      </c>
      <c r="I19811" s="265" t="s">
        <v>2177</v>
      </c>
      <c r="J19811" s="333">
        <v>-20000</v>
      </c>
      <c r="K19811" s="83" t="str">
        <f>IFERROR(IFERROR(VLOOKUP(I19811,'DE-PARA'!B:D,3,0),VLOOKUP(I19811,'DE-PARA'!C:D,2,0)),"NÃO ENCONTRADO")</f>
        <v>Pessoal</v>
      </c>
      <c r="L19811" s="50" t="str">
        <f>VLOOKUP(K19811,'Base -Receita-Despesa'!$B:$AS,1,FALSE)</f>
        <v>Pessoal</v>
      </c>
    </row>
    <row r="19812" spans="1:12" x14ac:dyDescent="0.3">
      <c r="A19812" s="82" t="str">
        <f t="shared" si="618"/>
        <v>2020</v>
      </c>
      <c r="B19812" s="260" t="s">
        <v>2228</v>
      </c>
      <c r="C19812" s="261" t="s">
        <v>138</v>
      </c>
      <c r="D19812" s="74" t="str">
        <f t="shared" si="619"/>
        <v>set/2020</v>
      </c>
      <c r="E19812" s="329">
        <v>44076</v>
      </c>
      <c r="F19812" s="282" t="s">
        <v>139</v>
      </c>
      <c r="G19812" s="282" t="s">
        <v>2229</v>
      </c>
      <c r="H19812" s="265" t="s">
        <v>542</v>
      </c>
      <c r="I19812" s="265" t="s">
        <v>141</v>
      </c>
      <c r="J19812" s="333">
        <v>-4829.25</v>
      </c>
      <c r="K19812" s="83" t="str">
        <f>IFERROR(IFERROR(VLOOKUP(I19812,'DE-PARA'!B:D,3,0),VLOOKUP(I19812,'DE-PARA'!C:D,2,0)),"NÃO ENCONTRADO")</f>
        <v>Pessoal</v>
      </c>
      <c r="L19812" s="50" t="str">
        <f>VLOOKUP(K19812,'Base -Receita-Despesa'!$B:$AS,1,FALSE)</f>
        <v>Pessoal</v>
      </c>
    </row>
    <row r="19813" spans="1:12" x14ac:dyDescent="0.3">
      <c r="A19813" s="82" t="str">
        <f t="shared" si="618"/>
        <v>2020</v>
      </c>
      <c r="B19813" s="260" t="s">
        <v>2228</v>
      </c>
      <c r="C19813" s="261" t="s">
        <v>138</v>
      </c>
      <c r="D19813" s="74" t="str">
        <f t="shared" si="619"/>
        <v>set/2020</v>
      </c>
      <c r="E19813" s="329">
        <v>44076</v>
      </c>
      <c r="F19813" s="282" t="s">
        <v>139</v>
      </c>
      <c r="G19813" s="282" t="s">
        <v>2229</v>
      </c>
      <c r="H19813" s="265" t="s">
        <v>5870</v>
      </c>
      <c r="I19813" s="265" t="s">
        <v>141</v>
      </c>
      <c r="J19813" s="333">
        <v>-290757.23</v>
      </c>
      <c r="K19813" s="83" t="str">
        <f>IFERROR(IFERROR(VLOOKUP(I19813,'DE-PARA'!B:D,3,0),VLOOKUP(I19813,'DE-PARA'!C:D,2,0)),"NÃO ENCONTRADO")</f>
        <v>Pessoal</v>
      </c>
      <c r="L19813" s="50" t="str">
        <f>VLOOKUP(K19813,'Base -Receita-Despesa'!$B:$AS,1,FALSE)</f>
        <v>Pessoal</v>
      </c>
    </row>
    <row r="19814" spans="1:12" x14ac:dyDescent="0.3">
      <c r="A19814" s="82" t="str">
        <f t="shared" si="618"/>
        <v>2020</v>
      </c>
      <c r="B19814" s="260" t="s">
        <v>2228</v>
      </c>
      <c r="C19814" s="261" t="s">
        <v>138</v>
      </c>
      <c r="D19814" s="74" t="str">
        <f t="shared" si="619"/>
        <v>set/2020</v>
      </c>
      <c r="E19814" s="329">
        <v>44077</v>
      </c>
      <c r="F19814" s="282">
        <v>87</v>
      </c>
      <c r="G19814" s="282" t="s">
        <v>2229</v>
      </c>
      <c r="H19814" s="265" t="s">
        <v>5115</v>
      </c>
      <c r="I19814" s="265" t="s">
        <v>118</v>
      </c>
      <c r="J19814" s="333">
        <v>113647.57</v>
      </c>
      <c r="K19814" s="83" t="str">
        <f>IFERROR(IFERROR(VLOOKUP(I19814,'DE-PARA'!B:D,3,0),VLOOKUP(I19814,'DE-PARA'!C:D,2,0)),"NÃO ENCONTRADO")</f>
        <v>Serviços</v>
      </c>
      <c r="L19814" s="50" t="str">
        <f>VLOOKUP(K19814,'Base -Receita-Despesa'!$B:$AS,1,FALSE)</f>
        <v>Serviços</v>
      </c>
    </row>
    <row r="19815" spans="1:12" x14ac:dyDescent="0.3">
      <c r="A19815" s="82" t="str">
        <f t="shared" si="618"/>
        <v>2020</v>
      </c>
      <c r="B19815" s="260" t="s">
        <v>2228</v>
      </c>
      <c r="C19815" s="261" t="s">
        <v>138</v>
      </c>
      <c r="D19815" s="74" t="str">
        <f t="shared" si="619"/>
        <v>set/2020</v>
      </c>
      <c r="E19815" s="329">
        <v>44077</v>
      </c>
      <c r="F19815" s="282" t="s">
        <v>5807</v>
      </c>
      <c r="G19815" s="282" t="s">
        <v>2229</v>
      </c>
      <c r="H19815" s="265" t="s">
        <v>1044</v>
      </c>
      <c r="I19815" s="265" t="s">
        <v>2214</v>
      </c>
      <c r="J19815" s="334">
        <v>-600</v>
      </c>
      <c r="K19815" s="83" t="str">
        <f>IFERROR(IFERROR(VLOOKUP(I19815,'DE-PARA'!B:D,3,0),VLOOKUP(I19815,'DE-PARA'!C:D,2,0)),"NÃO ENCONTRADO")</f>
        <v>Outras Saídas</v>
      </c>
      <c r="L19815" s="50" t="str">
        <f>VLOOKUP(K19815,'Base -Receita-Despesa'!$B:$AS,1,FALSE)</f>
        <v>Outras Saídas</v>
      </c>
    </row>
    <row r="19816" spans="1:12" x14ac:dyDescent="0.3">
      <c r="A19816" s="82" t="str">
        <f t="shared" si="618"/>
        <v>2020</v>
      </c>
      <c r="B19816" s="260" t="s">
        <v>2228</v>
      </c>
      <c r="C19816" s="261" t="s">
        <v>138</v>
      </c>
      <c r="D19816" s="74" t="str">
        <f t="shared" si="619"/>
        <v>set/2020</v>
      </c>
      <c r="E19816" s="329">
        <v>44077</v>
      </c>
      <c r="F19816" s="282" t="s">
        <v>139</v>
      </c>
      <c r="G19816" s="282" t="s">
        <v>2229</v>
      </c>
      <c r="H19816" s="265" t="s">
        <v>5843</v>
      </c>
      <c r="I19816" s="265" t="s">
        <v>141</v>
      </c>
      <c r="J19816" s="333">
        <v>-1386.76</v>
      </c>
      <c r="K19816" s="83" t="str">
        <f>IFERROR(IFERROR(VLOOKUP(I19816,'DE-PARA'!B:D,3,0),VLOOKUP(I19816,'DE-PARA'!C:D,2,0)),"NÃO ENCONTRADO")</f>
        <v>Pessoal</v>
      </c>
      <c r="L19816" s="50" t="str">
        <f>VLOOKUP(K19816,'Base -Receita-Despesa'!$B:$AS,1,FALSE)</f>
        <v>Pessoal</v>
      </c>
    </row>
    <row r="19817" spans="1:12" x14ac:dyDescent="0.3">
      <c r="A19817" s="82" t="str">
        <f t="shared" si="618"/>
        <v>2020</v>
      </c>
      <c r="B19817" s="260" t="s">
        <v>2228</v>
      </c>
      <c r="C19817" s="261" t="s">
        <v>138</v>
      </c>
      <c r="D19817" s="74" t="str">
        <f t="shared" si="619"/>
        <v>set/2020</v>
      </c>
      <c r="E19817" s="329">
        <v>44077</v>
      </c>
      <c r="F19817" s="282">
        <v>87</v>
      </c>
      <c r="G19817" s="282" t="s">
        <v>2229</v>
      </c>
      <c r="H19817" s="265" t="s">
        <v>5115</v>
      </c>
      <c r="I19817" s="265" t="s">
        <v>118</v>
      </c>
      <c r="J19817" s="333">
        <v>-113647.57</v>
      </c>
      <c r="K19817" s="83" t="str">
        <f>IFERROR(IFERROR(VLOOKUP(I19817,'DE-PARA'!B:D,3,0),VLOOKUP(I19817,'DE-PARA'!C:D,2,0)),"NÃO ENCONTRADO")</f>
        <v>Serviços</v>
      </c>
      <c r="L19817" s="50" t="str">
        <f>VLOOKUP(K19817,'Base -Receita-Despesa'!$B:$AS,1,FALSE)</f>
        <v>Serviços</v>
      </c>
    </row>
    <row r="19818" spans="1:12" x14ac:dyDescent="0.3">
      <c r="A19818" s="82" t="str">
        <f t="shared" ref="A19818:A19881" si="620">IF(K19818="NÃO ENCONTRADO",0,RIGHT(D19818,4))</f>
        <v>2020</v>
      </c>
      <c r="B19818" s="260" t="s">
        <v>2228</v>
      </c>
      <c r="C19818" s="261" t="s">
        <v>138</v>
      </c>
      <c r="D19818" s="74" t="str">
        <f t="shared" si="619"/>
        <v>set/2020</v>
      </c>
      <c r="E19818" s="329">
        <v>44077</v>
      </c>
      <c r="F19818" s="282" t="s">
        <v>139</v>
      </c>
      <c r="G19818" s="282" t="s">
        <v>2229</v>
      </c>
      <c r="H19818" s="265" t="s">
        <v>5650</v>
      </c>
      <c r="I19818" s="265" t="s">
        <v>141</v>
      </c>
      <c r="J19818" s="333">
        <v>-1661.02</v>
      </c>
      <c r="K19818" s="83" t="str">
        <f>IFERROR(IFERROR(VLOOKUP(I19818,'DE-PARA'!B:D,3,0),VLOOKUP(I19818,'DE-PARA'!C:D,2,0)),"NÃO ENCONTRADO")</f>
        <v>Pessoal</v>
      </c>
      <c r="L19818" s="50" t="str">
        <f>VLOOKUP(K19818,'Base -Receita-Despesa'!$B:$AS,1,FALSE)</f>
        <v>Pessoal</v>
      </c>
    </row>
    <row r="19819" spans="1:12" x14ac:dyDescent="0.3">
      <c r="A19819" s="82" t="str">
        <f t="shared" si="620"/>
        <v>2020</v>
      </c>
      <c r="B19819" s="260" t="s">
        <v>2228</v>
      </c>
      <c r="C19819" s="261" t="s">
        <v>138</v>
      </c>
      <c r="D19819" s="74" t="str">
        <f t="shared" si="619"/>
        <v>set/2020</v>
      </c>
      <c r="E19819" s="329">
        <v>44077</v>
      </c>
      <c r="F19819" s="282" t="s">
        <v>139</v>
      </c>
      <c r="G19819" s="282" t="s">
        <v>2229</v>
      </c>
      <c r="H19819" s="265" t="s">
        <v>4614</v>
      </c>
      <c r="I19819" s="265" t="s">
        <v>141</v>
      </c>
      <c r="J19819" s="333">
        <v>-1448.13</v>
      </c>
      <c r="K19819" s="83" t="str">
        <f>IFERROR(IFERROR(VLOOKUP(I19819,'DE-PARA'!B:D,3,0),VLOOKUP(I19819,'DE-PARA'!C:D,2,0)),"NÃO ENCONTRADO")</f>
        <v>Pessoal</v>
      </c>
      <c r="L19819" s="50" t="str">
        <f>VLOOKUP(K19819,'Base -Receita-Despesa'!$B:$AS,1,FALSE)</f>
        <v>Pessoal</v>
      </c>
    </row>
    <row r="19820" spans="1:12" x14ac:dyDescent="0.3">
      <c r="A19820" s="82" t="str">
        <f t="shared" si="620"/>
        <v>2020</v>
      </c>
      <c r="B19820" s="260" t="s">
        <v>2228</v>
      </c>
      <c r="C19820" s="261" t="s">
        <v>138</v>
      </c>
      <c r="D19820" s="74" t="str">
        <f t="shared" si="619"/>
        <v>set/2020</v>
      </c>
      <c r="E19820" s="329">
        <v>44077</v>
      </c>
      <c r="F19820" s="282" t="s">
        <v>139</v>
      </c>
      <c r="G19820" s="282" t="s">
        <v>2229</v>
      </c>
      <c r="H19820" s="265" t="s">
        <v>5871</v>
      </c>
      <c r="I19820" s="265" t="s">
        <v>141</v>
      </c>
      <c r="J19820" s="334">
        <v>-342.95</v>
      </c>
      <c r="K19820" s="83" t="str">
        <f>IFERROR(IFERROR(VLOOKUP(I19820,'DE-PARA'!B:D,3,0),VLOOKUP(I19820,'DE-PARA'!C:D,2,0)),"NÃO ENCONTRADO")</f>
        <v>Pessoal</v>
      </c>
      <c r="L19820" s="50" t="str">
        <f>VLOOKUP(K19820,'Base -Receita-Despesa'!$B:$AS,1,FALSE)</f>
        <v>Pessoal</v>
      </c>
    </row>
    <row r="19821" spans="1:12" x14ac:dyDescent="0.3">
      <c r="A19821" s="82" t="str">
        <f t="shared" si="620"/>
        <v>2020</v>
      </c>
      <c r="B19821" s="260" t="s">
        <v>2228</v>
      </c>
      <c r="C19821" s="261" t="s">
        <v>138</v>
      </c>
      <c r="D19821" s="74" t="str">
        <f t="shared" si="619"/>
        <v>set/2020</v>
      </c>
      <c r="E19821" s="329">
        <v>44077</v>
      </c>
      <c r="F19821" s="282" t="s">
        <v>254</v>
      </c>
      <c r="G19821" s="282" t="s">
        <v>2229</v>
      </c>
      <c r="H19821" s="265" t="s">
        <v>5872</v>
      </c>
      <c r="I19821" s="265" t="s">
        <v>130</v>
      </c>
      <c r="J19821" s="333">
        <v>-6460.55</v>
      </c>
      <c r="K19821" s="83" t="str">
        <f>IFERROR(IFERROR(VLOOKUP(I19821,'DE-PARA'!B:D,3,0),VLOOKUP(I19821,'DE-PARA'!C:D,2,0)),"NÃO ENCONTRADO")</f>
        <v>Rescisões Trabalhistas</v>
      </c>
      <c r="L19821" s="50" t="str">
        <f>VLOOKUP(K19821,'Base -Receita-Despesa'!$B:$AS,1,FALSE)</f>
        <v>Rescisões Trabalhistas</v>
      </c>
    </row>
    <row r="19822" spans="1:12" x14ac:dyDescent="0.3">
      <c r="A19822" s="82" t="str">
        <f t="shared" si="620"/>
        <v>2020</v>
      </c>
      <c r="B19822" s="260" t="s">
        <v>2228</v>
      </c>
      <c r="C19822" s="261" t="s">
        <v>138</v>
      </c>
      <c r="D19822" s="74" t="str">
        <f t="shared" si="619"/>
        <v>set/2020</v>
      </c>
      <c r="E19822" s="329">
        <v>44077</v>
      </c>
      <c r="F19822" s="282" t="s">
        <v>1261</v>
      </c>
      <c r="G19822" s="282" t="s">
        <v>2229</v>
      </c>
      <c r="H19822" s="265" t="s">
        <v>879</v>
      </c>
      <c r="I19822" s="265" t="s">
        <v>135</v>
      </c>
      <c r="J19822" s="334">
        <v>-10</v>
      </c>
      <c r="K19822" s="83" t="str">
        <f>IFERROR(IFERROR(VLOOKUP(I19822,'DE-PARA'!B:D,3,0),VLOOKUP(I19822,'DE-PARA'!C:D,2,0)),"NÃO ENCONTRADO")</f>
        <v>Outras Saídas</v>
      </c>
      <c r="L19822" s="50" t="str">
        <f>VLOOKUP(K19822,'Base -Receita-Despesa'!$B:$AS,1,FALSE)</f>
        <v>Outras Saídas</v>
      </c>
    </row>
    <row r="19823" spans="1:12" x14ac:dyDescent="0.3">
      <c r="A19823" s="82" t="str">
        <f t="shared" si="620"/>
        <v>2020</v>
      </c>
      <c r="B19823" s="260" t="s">
        <v>2228</v>
      </c>
      <c r="C19823" s="261" t="s">
        <v>138</v>
      </c>
      <c r="D19823" s="74" t="str">
        <f t="shared" si="619"/>
        <v>set/2020</v>
      </c>
      <c r="E19823" s="329">
        <v>44077</v>
      </c>
      <c r="F19823" s="282" t="s">
        <v>1261</v>
      </c>
      <c r="G19823" s="282" t="s">
        <v>2229</v>
      </c>
      <c r="H19823" s="265" t="s">
        <v>879</v>
      </c>
      <c r="I19823" s="265" t="s">
        <v>135</v>
      </c>
      <c r="J19823" s="334">
        <v>-10</v>
      </c>
      <c r="K19823" s="83" t="str">
        <f>IFERROR(IFERROR(VLOOKUP(I19823,'DE-PARA'!B:D,3,0),VLOOKUP(I19823,'DE-PARA'!C:D,2,0)),"NÃO ENCONTRADO")</f>
        <v>Outras Saídas</v>
      </c>
      <c r="L19823" s="50" t="str">
        <f>VLOOKUP(K19823,'Base -Receita-Despesa'!$B:$AS,1,FALSE)</f>
        <v>Outras Saídas</v>
      </c>
    </row>
    <row r="19824" spans="1:12" x14ac:dyDescent="0.3">
      <c r="A19824" s="82" t="str">
        <f t="shared" si="620"/>
        <v>2020</v>
      </c>
      <c r="B19824" s="260" t="s">
        <v>2228</v>
      </c>
      <c r="C19824" s="261" t="s">
        <v>138</v>
      </c>
      <c r="D19824" s="74" t="str">
        <f t="shared" si="619"/>
        <v>set/2020</v>
      </c>
      <c r="E19824" s="329">
        <v>44077</v>
      </c>
      <c r="F19824" s="282" t="s">
        <v>1261</v>
      </c>
      <c r="G19824" s="282" t="s">
        <v>2229</v>
      </c>
      <c r="H19824" s="265" t="s">
        <v>879</v>
      </c>
      <c r="I19824" s="265" t="s">
        <v>135</v>
      </c>
      <c r="J19824" s="334">
        <v>-10</v>
      </c>
      <c r="K19824" s="83" t="str">
        <f>IFERROR(IFERROR(VLOOKUP(I19824,'DE-PARA'!B:D,3,0),VLOOKUP(I19824,'DE-PARA'!C:D,2,0)),"NÃO ENCONTRADO")</f>
        <v>Outras Saídas</v>
      </c>
      <c r="L19824" s="50" t="str">
        <f>VLOOKUP(K19824,'Base -Receita-Despesa'!$B:$AS,1,FALSE)</f>
        <v>Outras Saídas</v>
      </c>
    </row>
    <row r="19825" spans="1:12" x14ac:dyDescent="0.3">
      <c r="A19825" s="82" t="str">
        <f t="shared" si="620"/>
        <v>2020</v>
      </c>
      <c r="B19825" s="260" t="s">
        <v>2228</v>
      </c>
      <c r="C19825" s="261" t="s">
        <v>138</v>
      </c>
      <c r="D19825" s="74" t="str">
        <f t="shared" si="619"/>
        <v>set/2020</v>
      </c>
      <c r="E19825" s="329">
        <v>44077</v>
      </c>
      <c r="F19825" s="282" t="s">
        <v>1977</v>
      </c>
      <c r="G19825" s="282" t="s">
        <v>2229</v>
      </c>
      <c r="H19825" s="265" t="s">
        <v>5873</v>
      </c>
      <c r="I19825" s="265" t="s">
        <v>1979</v>
      </c>
      <c r="J19825" s="333">
        <v>-10126.27</v>
      </c>
      <c r="K19825" s="83" t="str">
        <f>IFERROR(IFERROR(VLOOKUP(I19825,'DE-PARA'!B:D,3,0),VLOOKUP(I19825,'DE-PARA'!C:D,2,0)),"NÃO ENCONTRADO")</f>
        <v>Pessoal</v>
      </c>
      <c r="L19825" s="50" t="str">
        <f>VLOOKUP(K19825,'Base -Receita-Despesa'!$B:$AS,1,FALSE)</f>
        <v>Pessoal</v>
      </c>
    </row>
    <row r="19826" spans="1:12" x14ac:dyDescent="0.3">
      <c r="A19826" s="82" t="str">
        <f t="shared" si="620"/>
        <v>2020</v>
      </c>
      <c r="B19826" s="260" t="s">
        <v>2228</v>
      </c>
      <c r="C19826" s="261" t="s">
        <v>138</v>
      </c>
      <c r="D19826" s="74" t="str">
        <f t="shared" si="619"/>
        <v>set/2020</v>
      </c>
      <c r="E19826" s="329">
        <v>44078</v>
      </c>
      <c r="F19826" s="282" t="s">
        <v>4377</v>
      </c>
      <c r="G19826" s="282" t="s">
        <v>2229</v>
      </c>
      <c r="H19826" s="265" t="s">
        <v>5874</v>
      </c>
      <c r="I19826" s="265" t="s">
        <v>128</v>
      </c>
      <c r="J19826" s="333">
        <v>-38568.620000000003</v>
      </c>
      <c r="K19826" s="83" t="str">
        <f>IFERROR(IFERROR(VLOOKUP(I19826,'DE-PARA'!B:D,3,0),VLOOKUP(I19826,'DE-PARA'!C:D,2,0)),"NÃO ENCONTRADO")</f>
        <v>Encargos sobre Folha de Pagamento</v>
      </c>
      <c r="L19826" s="50" t="str">
        <f>VLOOKUP(K19826,'Base -Receita-Despesa'!$B:$AS,1,FALSE)</f>
        <v>Encargos sobre Folha de Pagamento</v>
      </c>
    </row>
    <row r="19827" spans="1:12" x14ac:dyDescent="0.3">
      <c r="A19827" s="82" t="str">
        <f t="shared" si="620"/>
        <v>2020</v>
      </c>
      <c r="B19827" s="260" t="s">
        <v>2228</v>
      </c>
      <c r="C19827" s="261" t="s">
        <v>138</v>
      </c>
      <c r="D19827" s="74" t="str">
        <f t="shared" si="619"/>
        <v>set/2020</v>
      </c>
      <c r="E19827" s="329">
        <v>44078</v>
      </c>
      <c r="F19827" s="282" t="s">
        <v>5807</v>
      </c>
      <c r="G19827" s="282" t="s">
        <v>2229</v>
      </c>
      <c r="H19827" s="265" t="s">
        <v>837</v>
      </c>
      <c r="I19827" s="265" t="s">
        <v>2214</v>
      </c>
      <c r="J19827" s="334">
        <v>-123.27</v>
      </c>
      <c r="K19827" s="83" t="str">
        <f>IFERROR(IFERROR(VLOOKUP(I19827,'DE-PARA'!B:D,3,0),VLOOKUP(I19827,'DE-PARA'!C:D,2,0)),"NÃO ENCONTRADO")</f>
        <v>Outras Saídas</v>
      </c>
      <c r="L19827" s="50" t="str">
        <f>VLOOKUP(K19827,'Base -Receita-Despesa'!$B:$AS,1,FALSE)</f>
        <v>Outras Saídas</v>
      </c>
    </row>
    <row r="19828" spans="1:12" x14ac:dyDescent="0.3">
      <c r="A19828" s="82" t="str">
        <f t="shared" si="620"/>
        <v>2020</v>
      </c>
      <c r="B19828" s="260" t="s">
        <v>2228</v>
      </c>
      <c r="C19828" s="261" t="s">
        <v>138</v>
      </c>
      <c r="D19828" s="74" t="str">
        <f t="shared" si="619"/>
        <v>set/2020</v>
      </c>
      <c r="E19828" s="329">
        <v>44078</v>
      </c>
      <c r="F19828" s="282">
        <v>87</v>
      </c>
      <c r="G19828" s="282" t="s">
        <v>2229</v>
      </c>
      <c r="H19828" s="265" t="s">
        <v>5115</v>
      </c>
      <c r="I19828" s="265" t="s">
        <v>118</v>
      </c>
      <c r="J19828" s="333">
        <v>-113647.57</v>
      </c>
      <c r="K19828" s="83" t="str">
        <f>IFERROR(IFERROR(VLOOKUP(I19828,'DE-PARA'!B:D,3,0),VLOOKUP(I19828,'DE-PARA'!C:D,2,0)),"NÃO ENCONTRADO")</f>
        <v>Serviços</v>
      </c>
      <c r="L19828" s="50" t="str">
        <f>VLOOKUP(K19828,'Base -Receita-Despesa'!$B:$AS,1,FALSE)</f>
        <v>Serviços</v>
      </c>
    </row>
    <row r="19829" spans="1:12" x14ac:dyDescent="0.3">
      <c r="A19829" s="82" t="str">
        <f t="shared" si="620"/>
        <v>2020</v>
      </c>
      <c r="B19829" s="260" t="s">
        <v>2228</v>
      </c>
      <c r="C19829" s="261" t="s">
        <v>138</v>
      </c>
      <c r="D19829" s="74" t="str">
        <f t="shared" si="619"/>
        <v>set/2020</v>
      </c>
      <c r="E19829" s="329">
        <v>44078</v>
      </c>
      <c r="F19829" s="282">
        <v>141</v>
      </c>
      <c r="G19829" s="282" t="s">
        <v>2229</v>
      </c>
      <c r="H19829" s="270" t="s">
        <v>4753</v>
      </c>
      <c r="I19829" s="265" t="s">
        <v>2176</v>
      </c>
      <c r="J19829" s="333">
        <v>-11224.85</v>
      </c>
      <c r="K19829" s="83" t="str">
        <f>IFERROR(IFERROR(VLOOKUP(I19829,'DE-PARA'!B:D,3,0),VLOOKUP(I19829,'DE-PARA'!C:D,2,0)),"NÃO ENCONTRADO")</f>
        <v>Pessoal</v>
      </c>
      <c r="L19829" s="50" t="str">
        <f>VLOOKUP(K19829,'Base -Receita-Despesa'!$B:$AS,1,FALSE)</f>
        <v>Pessoal</v>
      </c>
    </row>
    <row r="19830" spans="1:12" x14ac:dyDescent="0.3">
      <c r="A19830" s="82" t="str">
        <f t="shared" si="620"/>
        <v>2020</v>
      </c>
      <c r="B19830" s="260" t="s">
        <v>2228</v>
      </c>
      <c r="C19830" s="261" t="s">
        <v>138</v>
      </c>
      <c r="D19830" s="74" t="str">
        <f t="shared" si="619"/>
        <v>set/2020</v>
      </c>
      <c r="E19830" s="329">
        <v>44078</v>
      </c>
      <c r="F19830" s="282">
        <v>140</v>
      </c>
      <c r="G19830" s="282" t="s">
        <v>2229</v>
      </c>
      <c r="H19830" s="270" t="s">
        <v>4753</v>
      </c>
      <c r="I19830" s="265" t="s">
        <v>2176</v>
      </c>
      <c r="J19830" s="333">
        <v>-176120.04</v>
      </c>
      <c r="K19830" s="83" t="str">
        <f>IFERROR(IFERROR(VLOOKUP(I19830,'DE-PARA'!B:D,3,0),VLOOKUP(I19830,'DE-PARA'!C:D,2,0)),"NÃO ENCONTRADO")</f>
        <v>Pessoal</v>
      </c>
      <c r="L19830" s="50" t="str">
        <f>VLOOKUP(K19830,'Base -Receita-Despesa'!$B:$AS,1,FALSE)</f>
        <v>Pessoal</v>
      </c>
    </row>
    <row r="19831" spans="1:12" x14ac:dyDescent="0.3">
      <c r="A19831" s="82" t="str">
        <f t="shared" si="620"/>
        <v>2020</v>
      </c>
      <c r="B19831" s="260" t="s">
        <v>2228</v>
      </c>
      <c r="C19831" s="261" t="s">
        <v>138</v>
      </c>
      <c r="D19831" s="74" t="str">
        <f t="shared" si="619"/>
        <v>set/2020</v>
      </c>
      <c r="E19831" s="329">
        <v>44078</v>
      </c>
      <c r="F19831" s="282">
        <v>142</v>
      </c>
      <c r="G19831" s="282" t="s">
        <v>2229</v>
      </c>
      <c r="H19831" s="270" t="s">
        <v>4753</v>
      </c>
      <c r="I19831" s="265" t="s">
        <v>2176</v>
      </c>
      <c r="J19831" s="333">
        <v>-5487</v>
      </c>
      <c r="K19831" s="83" t="str">
        <f>IFERROR(IFERROR(VLOOKUP(I19831,'DE-PARA'!B:D,3,0),VLOOKUP(I19831,'DE-PARA'!C:D,2,0)),"NÃO ENCONTRADO")</f>
        <v>Pessoal</v>
      </c>
      <c r="L19831" s="50" t="str">
        <f>VLOOKUP(K19831,'Base -Receita-Despesa'!$B:$AS,1,FALSE)</f>
        <v>Pessoal</v>
      </c>
    </row>
    <row r="19832" spans="1:12" x14ac:dyDescent="0.3">
      <c r="A19832" s="82" t="str">
        <f t="shared" si="620"/>
        <v>2020</v>
      </c>
      <c r="B19832" s="260" t="s">
        <v>2228</v>
      </c>
      <c r="C19832" s="261" t="s">
        <v>138</v>
      </c>
      <c r="D19832" s="74" t="str">
        <f t="shared" si="619"/>
        <v>set/2020</v>
      </c>
      <c r="E19832" s="329">
        <v>44078</v>
      </c>
      <c r="F19832" s="282" t="s">
        <v>4619</v>
      </c>
      <c r="G19832" s="282" t="s">
        <v>2229</v>
      </c>
      <c r="H19832" s="265" t="s">
        <v>5875</v>
      </c>
      <c r="I19832" s="265" t="s">
        <v>2170</v>
      </c>
      <c r="J19832" s="333">
        <v>-75007.460000000006</v>
      </c>
      <c r="K19832" s="83" t="str">
        <f>IFERROR(IFERROR(VLOOKUP(I19832,'DE-PARA'!B:D,3,0),VLOOKUP(I19832,'DE-PARA'!C:D,2,0)),"NÃO ENCONTRADO")</f>
        <v>Reembolso de Rateios(-)</v>
      </c>
      <c r="L19832" s="50" t="str">
        <f>VLOOKUP(K19832,'Base -Receita-Despesa'!$B:$AS,1,FALSE)</f>
        <v>Reembolso de Rateios(-)</v>
      </c>
    </row>
    <row r="19833" spans="1:12" x14ac:dyDescent="0.3">
      <c r="A19833" s="82" t="str">
        <f t="shared" si="620"/>
        <v>2020</v>
      </c>
      <c r="B19833" s="260" t="s">
        <v>2228</v>
      </c>
      <c r="C19833" s="261" t="s">
        <v>138</v>
      </c>
      <c r="D19833" s="74" t="str">
        <f t="shared" si="619"/>
        <v>set/2020</v>
      </c>
      <c r="E19833" s="329">
        <v>44078</v>
      </c>
      <c r="F19833" s="282" t="s">
        <v>1261</v>
      </c>
      <c r="G19833" s="282" t="s">
        <v>2229</v>
      </c>
      <c r="H19833" s="265" t="s">
        <v>879</v>
      </c>
      <c r="I19833" s="265" t="s">
        <v>135</v>
      </c>
      <c r="J19833" s="334">
        <v>-10</v>
      </c>
      <c r="K19833" s="83" t="str">
        <f>IFERROR(IFERROR(VLOOKUP(I19833,'DE-PARA'!B:D,3,0),VLOOKUP(I19833,'DE-PARA'!C:D,2,0)),"NÃO ENCONTRADO")</f>
        <v>Outras Saídas</v>
      </c>
      <c r="L19833" s="50" t="str">
        <f>VLOOKUP(K19833,'Base -Receita-Despesa'!$B:$AS,1,FALSE)</f>
        <v>Outras Saídas</v>
      </c>
    </row>
    <row r="19834" spans="1:12" x14ac:dyDescent="0.3">
      <c r="A19834" s="82" t="str">
        <f t="shared" si="620"/>
        <v>2020</v>
      </c>
      <c r="B19834" s="260" t="s">
        <v>2228</v>
      </c>
      <c r="C19834" s="261" t="s">
        <v>138</v>
      </c>
      <c r="D19834" s="74" t="str">
        <f t="shared" si="619"/>
        <v>set/2020</v>
      </c>
      <c r="E19834" s="329">
        <v>44078</v>
      </c>
      <c r="F19834" s="282" t="s">
        <v>1261</v>
      </c>
      <c r="G19834" s="282" t="s">
        <v>2229</v>
      </c>
      <c r="H19834" s="265" t="s">
        <v>879</v>
      </c>
      <c r="I19834" s="265" t="s">
        <v>135</v>
      </c>
      <c r="J19834" s="334">
        <v>-10</v>
      </c>
      <c r="K19834" s="83" t="str">
        <f>IFERROR(IFERROR(VLOOKUP(I19834,'DE-PARA'!B:D,3,0),VLOOKUP(I19834,'DE-PARA'!C:D,2,0)),"NÃO ENCONTRADO")</f>
        <v>Outras Saídas</v>
      </c>
      <c r="L19834" s="50" t="str">
        <f>VLOOKUP(K19834,'Base -Receita-Despesa'!$B:$AS,1,FALSE)</f>
        <v>Outras Saídas</v>
      </c>
    </row>
    <row r="19835" spans="1:12" x14ac:dyDescent="0.3">
      <c r="A19835" s="82" t="str">
        <f t="shared" si="620"/>
        <v>2020</v>
      </c>
      <c r="B19835" s="260" t="s">
        <v>2228</v>
      </c>
      <c r="C19835" s="261" t="s">
        <v>138</v>
      </c>
      <c r="D19835" s="74" t="str">
        <f t="shared" si="619"/>
        <v>set/2020</v>
      </c>
      <c r="E19835" s="329">
        <v>44078</v>
      </c>
      <c r="F19835" s="282" t="s">
        <v>1261</v>
      </c>
      <c r="G19835" s="282" t="s">
        <v>2229</v>
      </c>
      <c r="H19835" s="265" t="s">
        <v>262</v>
      </c>
      <c r="I19835" s="265" t="s">
        <v>135</v>
      </c>
      <c r="J19835" s="334">
        <v>-223.86</v>
      </c>
      <c r="K19835" s="83" t="str">
        <f>IFERROR(IFERROR(VLOOKUP(I19835,'DE-PARA'!B:D,3,0),VLOOKUP(I19835,'DE-PARA'!C:D,2,0)),"NÃO ENCONTRADO")</f>
        <v>Outras Saídas</v>
      </c>
      <c r="L19835" s="50" t="str">
        <f>VLOOKUP(K19835,'Base -Receita-Despesa'!$B:$AS,1,FALSE)</f>
        <v>Outras Saídas</v>
      </c>
    </row>
    <row r="19836" spans="1:12" x14ac:dyDescent="0.3">
      <c r="A19836" s="82" t="str">
        <f t="shared" si="620"/>
        <v>2020</v>
      </c>
      <c r="B19836" s="260" t="s">
        <v>2228</v>
      </c>
      <c r="C19836" s="261" t="s">
        <v>138</v>
      </c>
      <c r="D19836" s="74" t="str">
        <f t="shared" si="619"/>
        <v>set/2020</v>
      </c>
      <c r="E19836" s="329">
        <v>44078</v>
      </c>
      <c r="F19836" s="282" t="s">
        <v>1070</v>
      </c>
      <c r="G19836" s="282" t="s">
        <v>2229</v>
      </c>
      <c r="H19836" s="265" t="s">
        <v>1071</v>
      </c>
      <c r="I19836" s="265" t="s">
        <v>2237</v>
      </c>
      <c r="J19836" s="333">
        <v>69125.399999999994</v>
      </c>
      <c r="K19836" s="83" t="str">
        <f>IFERROR(IFERROR(VLOOKUP(I19836,'DE-PARA'!B:D,3,0),VLOOKUP(I19836,'DE-PARA'!C:D,2,0)),"NÃO ENCONTRADO")</f>
        <v>Entrada Conta Aplicação (+)</v>
      </c>
      <c r="L19836" s="50" t="str">
        <f>VLOOKUP(K19836,'Base -Receita-Despesa'!$B:$AS,1,FALSE)</f>
        <v>ENTRADA CONTA APLICAÇÃO (+)</v>
      </c>
    </row>
    <row r="19837" spans="1:12" x14ac:dyDescent="0.3">
      <c r="A19837" s="82" t="str">
        <f t="shared" si="620"/>
        <v>2020</v>
      </c>
      <c r="B19837" s="260" t="s">
        <v>2240</v>
      </c>
      <c r="C19837" s="261" t="s">
        <v>138</v>
      </c>
      <c r="D19837" s="74" t="str">
        <f t="shared" si="619"/>
        <v>set/2020</v>
      </c>
      <c r="E19837" s="329">
        <v>44082</v>
      </c>
      <c r="F19837" s="282" t="s">
        <v>1261</v>
      </c>
      <c r="G19837" s="282" t="s">
        <v>2229</v>
      </c>
      <c r="H19837" s="265" t="s">
        <v>5876</v>
      </c>
      <c r="I19837" s="265" t="s">
        <v>135</v>
      </c>
      <c r="J19837" s="334">
        <v>-36.5</v>
      </c>
      <c r="K19837" s="83" t="str">
        <f>IFERROR(IFERROR(VLOOKUP(I19837,'DE-PARA'!B:D,3,0),VLOOKUP(I19837,'DE-PARA'!C:D,2,0)),"NÃO ENCONTRADO")</f>
        <v>Outras Saídas</v>
      </c>
      <c r="L19837" s="50" t="str">
        <f>VLOOKUP(K19837,'Base -Receita-Despesa'!$B:$AS,1,FALSE)</f>
        <v>Outras Saídas</v>
      </c>
    </row>
    <row r="19838" spans="1:12" x14ac:dyDescent="0.3">
      <c r="A19838" s="82" t="str">
        <f t="shared" si="620"/>
        <v>2020</v>
      </c>
      <c r="B19838" s="260" t="s">
        <v>2228</v>
      </c>
      <c r="C19838" s="261" t="s">
        <v>138</v>
      </c>
      <c r="D19838" s="74" t="str">
        <f t="shared" si="619"/>
        <v>set/2020</v>
      </c>
      <c r="E19838" s="329">
        <v>44082</v>
      </c>
      <c r="F19838" s="282">
        <v>30985</v>
      </c>
      <c r="G19838" s="282" t="s">
        <v>2324</v>
      </c>
      <c r="H19838" s="265" t="s">
        <v>5273</v>
      </c>
      <c r="I19838" s="265" t="s">
        <v>2181</v>
      </c>
      <c r="J19838" s="333">
        <v>-2319.89</v>
      </c>
      <c r="K19838" s="83" t="str">
        <f>IFERROR(IFERROR(VLOOKUP(I19838,'DE-PARA'!B:D,3,0),VLOOKUP(I19838,'DE-PARA'!C:D,2,0)),"NÃO ENCONTRADO")</f>
        <v>Materiais</v>
      </c>
      <c r="L19838" s="50" t="str">
        <f>VLOOKUP(K19838,'Base -Receita-Despesa'!$B:$AS,1,FALSE)</f>
        <v>Materiais</v>
      </c>
    </row>
    <row r="19839" spans="1:12" x14ac:dyDescent="0.3">
      <c r="A19839" s="82" t="str">
        <f t="shared" si="620"/>
        <v>2020</v>
      </c>
      <c r="B19839" s="260" t="s">
        <v>2228</v>
      </c>
      <c r="C19839" s="261" t="s">
        <v>138</v>
      </c>
      <c r="D19839" s="74" t="str">
        <f t="shared" si="619"/>
        <v>set/2020</v>
      </c>
      <c r="E19839" s="329">
        <v>44082</v>
      </c>
      <c r="F19839" s="282">
        <v>313460</v>
      </c>
      <c r="G19839" s="282" t="s">
        <v>2229</v>
      </c>
      <c r="H19839" s="265" t="s">
        <v>222</v>
      </c>
      <c r="I19839" s="265" t="s">
        <v>2181</v>
      </c>
      <c r="J19839" s="334">
        <v>-825.49</v>
      </c>
      <c r="K19839" s="83" t="str">
        <f>IFERROR(IFERROR(VLOOKUP(I19839,'DE-PARA'!B:D,3,0),VLOOKUP(I19839,'DE-PARA'!C:D,2,0)),"NÃO ENCONTRADO")</f>
        <v>Materiais</v>
      </c>
      <c r="L19839" s="50" t="str">
        <f>VLOOKUP(K19839,'Base -Receita-Despesa'!$B:$AS,1,FALSE)</f>
        <v>Materiais</v>
      </c>
    </row>
    <row r="19840" spans="1:12" x14ac:dyDescent="0.3">
      <c r="A19840" s="82" t="str">
        <f t="shared" si="620"/>
        <v>2020</v>
      </c>
      <c r="B19840" s="260" t="s">
        <v>2228</v>
      </c>
      <c r="C19840" s="261" t="s">
        <v>138</v>
      </c>
      <c r="D19840" s="74" t="str">
        <f t="shared" si="619"/>
        <v>set/2020</v>
      </c>
      <c r="E19840" s="329">
        <v>44082</v>
      </c>
      <c r="F19840" s="282">
        <v>93595</v>
      </c>
      <c r="G19840" s="282" t="s">
        <v>2324</v>
      </c>
      <c r="H19840" s="265" t="s">
        <v>5856</v>
      </c>
      <c r="I19840" s="265" t="s">
        <v>2181</v>
      </c>
      <c r="J19840" s="333">
        <v>-3580.83</v>
      </c>
      <c r="K19840" s="83" t="str">
        <f>IFERROR(IFERROR(VLOOKUP(I19840,'DE-PARA'!B:D,3,0),VLOOKUP(I19840,'DE-PARA'!C:D,2,0)),"NÃO ENCONTRADO")</f>
        <v>Materiais</v>
      </c>
      <c r="L19840" s="50" t="str">
        <f>VLOOKUP(K19840,'Base -Receita-Despesa'!$B:$AS,1,FALSE)</f>
        <v>Materiais</v>
      </c>
    </row>
    <row r="19841" spans="1:12" x14ac:dyDescent="0.3">
      <c r="A19841" s="82" t="str">
        <f t="shared" si="620"/>
        <v>2020</v>
      </c>
      <c r="B19841" s="260" t="s">
        <v>2228</v>
      </c>
      <c r="C19841" s="261" t="s">
        <v>138</v>
      </c>
      <c r="D19841" s="74" t="str">
        <f t="shared" si="619"/>
        <v>set/2020</v>
      </c>
      <c r="E19841" s="329">
        <v>44082</v>
      </c>
      <c r="F19841" s="282">
        <v>11478</v>
      </c>
      <c r="G19841" s="282" t="s">
        <v>2229</v>
      </c>
      <c r="H19841" s="265" t="s">
        <v>5570</v>
      </c>
      <c r="I19841" s="265" t="s">
        <v>2182</v>
      </c>
      <c r="J19841" s="334">
        <v>-710</v>
      </c>
      <c r="K19841" s="83" t="str">
        <f>IFERROR(IFERROR(VLOOKUP(I19841,'DE-PARA'!B:D,3,0),VLOOKUP(I19841,'DE-PARA'!C:D,2,0)),"NÃO ENCONTRADO")</f>
        <v>Materiais</v>
      </c>
      <c r="L19841" s="50" t="str">
        <f>VLOOKUP(K19841,'Base -Receita-Despesa'!$B:$AS,1,FALSE)</f>
        <v>Materiais</v>
      </c>
    </row>
    <row r="19842" spans="1:12" x14ac:dyDescent="0.3">
      <c r="A19842" s="82" t="str">
        <f t="shared" si="620"/>
        <v>2020</v>
      </c>
      <c r="B19842" s="260" t="s">
        <v>2228</v>
      </c>
      <c r="C19842" s="261" t="s">
        <v>138</v>
      </c>
      <c r="D19842" s="74" t="str">
        <f t="shared" si="619"/>
        <v>set/2020</v>
      </c>
      <c r="E19842" s="329">
        <v>44082</v>
      </c>
      <c r="F19842" s="282">
        <v>15033</v>
      </c>
      <c r="G19842" s="282" t="s">
        <v>2229</v>
      </c>
      <c r="H19842" s="265" t="s">
        <v>4468</v>
      </c>
      <c r="I19842" s="265" t="s">
        <v>2183</v>
      </c>
      <c r="J19842" s="333">
        <v>-2087</v>
      </c>
      <c r="K19842" s="83" t="str">
        <f>IFERROR(IFERROR(VLOOKUP(I19842,'DE-PARA'!B:D,3,0),VLOOKUP(I19842,'DE-PARA'!C:D,2,0)),"NÃO ENCONTRADO")</f>
        <v>Materiais</v>
      </c>
      <c r="L19842" s="50" t="str">
        <f>VLOOKUP(K19842,'Base -Receita-Despesa'!$B:$AS,1,FALSE)</f>
        <v>Materiais</v>
      </c>
    </row>
    <row r="19843" spans="1:12" x14ac:dyDescent="0.3">
      <c r="A19843" s="82" t="str">
        <f t="shared" si="620"/>
        <v>2020</v>
      </c>
      <c r="B19843" s="260" t="s">
        <v>2228</v>
      </c>
      <c r="C19843" s="261" t="s">
        <v>138</v>
      </c>
      <c r="D19843" s="74" t="str">
        <f t="shared" si="619"/>
        <v>set/2020</v>
      </c>
      <c r="E19843" s="329">
        <v>44082</v>
      </c>
      <c r="F19843" s="282">
        <v>540075</v>
      </c>
      <c r="G19843" s="282" t="s">
        <v>2229</v>
      </c>
      <c r="H19843" s="265" t="s">
        <v>257</v>
      </c>
      <c r="I19843" s="265" t="s">
        <v>120</v>
      </c>
      <c r="J19843" s="334">
        <v>-989.6</v>
      </c>
      <c r="K19843" s="83" t="str">
        <f>IFERROR(IFERROR(VLOOKUP(I19843,'DE-PARA'!B:D,3,0),VLOOKUP(I19843,'DE-PARA'!C:D,2,0)),"NÃO ENCONTRADO")</f>
        <v>Serviços</v>
      </c>
      <c r="L19843" s="50" t="str">
        <f>VLOOKUP(K19843,'Base -Receita-Despesa'!$B:$AS,1,FALSE)</f>
        <v>Serviços</v>
      </c>
    </row>
    <row r="19844" spans="1:12" x14ac:dyDescent="0.3">
      <c r="A19844" s="82" t="str">
        <f t="shared" si="620"/>
        <v>2020</v>
      </c>
      <c r="B19844" s="260" t="s">
        <v>2228</v>
      </c>
      <c r="C19844" s="261" t="s">
        <v>138</v>
      </c>
      <c r="D19844" s="74" t="str">
        <f t="shared" ref="D19844:D19907" si="621">TEXT(E19844,"mmm/aaaa")</f>
        <v>set/2020</v>
      </c>
      <c r="E19844" s="329">
        <v>44082</v>
      </c>
      <c r="F19844" s="282">
        <v>2121097600</v>
      </c>
      <c r="G19844" s="282" t="s">
        <v>2229</v>
      </c>
      <c r="H19844" s="265" t="s">
        <v>4529</v>
      </c>
      <c r="I19844" s="265" t="s">
        <v>155</v>
      </c>
      <c r="J19844" s="333">
        <v>-3097.3</v>
      </c>
      <c r="K19844" s="83" t="str">
        <f>IFERROR(IFERROR(VLOOKUP(I19844,'DE-PARA'!B:D,3,0),VLOOKUP(I19844,'DE-PARA'!C:D,2,0)),"NÃO ENCONTRADO")</f>
        <v>Concessionárias (água, luz e telefone)</v>
      </c>
      <c r="L19844" s="50" t="str">
        <f>VLOOKUP(K19844,'Base -Receita-Despesa'!$B:$AS,1,FALSE)</f>
        <v>Concessionárias (água, luz e telefone)</v>
      </c>
    </row>
    <row r="19845" spans="1:12" x14ac:dyDescent="0.3">
      <c r="A19845" s="82" t="str">
        <f t="shared" si="620"/>
        <v>2020</v>
      </c>
      <c r="B19845" s="260" t="s">
        <v>2228</v>
      </c>
      <c r="C19845" s="261" t="s">
        <v>138</v>
      </c>
      <c r="D19845" s="74" t="str">
        <f t="shared" si="621"/>
        <v>set/2020</v>
      </c>
      <c r="E19845" s="329">
        <v>44082</v>
      </c>
      <c r="F19845" s="282" t="s">
        <v>1261</v>
      </c>
      <c r="G19845" s="282" t="s">
        <v>2229</v>
      </c>
      <c r="H19845" s="265" t="s">
        <v>5852</v>
      </c>
      <c r="I19845" s="265" t="s">
        <v>135</v>
      </c>
      <c r="J19845" s="334">
        <v>-12.3</v>
      </c>
      <c r="K19845" s="83" t="str">
        <f>IFERROR(IFERROR(VLOOKUP(I19845,'DE-PARA'!B:D,3,0),VLOOKUP(I19845,'DE-PARA'!C:D,2,0)),"NÃO ENCONTRADO")</f>
        <v>Outras Saídas</v>
      </c>
      <c r="L19845" s="50" t="str">
        <f>VLOOKUP(K19845,'Base -Receita-Despesa'!$B:$AS,1,FALSE)</f>
        <v>Outras Saídas</v>
      </c>
    </row>
    <row r="19846" spans="1:12" x14ac:dyDescent="0.3">
      <c r="A19846" s="82" t="str">
        <f t="shared" si="620"/>
        <v>2020</v>
      </c>
      <c r="B19846" s="260" t="s">
        <v>2228</v>
      </c>
      <c r="C19846" s="261" t="s">
        <v>138</v>
      </c>
      <c r="D19846" s="74" t="str">
        <f t="shared" si="621"/>
        <v>set/2020</v>
      </c>
      <c r="E19846" s="329">
        <v>44082</v>
      </c>
      <c r="F19846" s="282" t="s">
        <v>1070</v>
      </c>
      <c r="G19846" s="282" t="s">
        <v>2229</v>
      </c>
      <c r="H19846" s="265" t="s">
        <v>1071</v>
      </c>
      <c r="I19846" s="265" t="s">
        <v>2237</v>
      </c>
      <c r="J19846" s="333">
        <v>13622.41</v>
      </c>
      <c r="K19846" s="83" t="str">
        <f>IFERROR(IFERROR(VLOOKUP(I19846,'DE-PARA'!B:D,3,0),VLOOKUP(I19846,'DE-PARA'!C:D,2,0)),"NÃO ENCONTRADO")</f>
        <v>Entrada Conta Aplicação (+)</v>
      </c>
      <c r="L19846" s="50" t="str">
        <f>VLOOKUP(K19846,'Base -Receita-Despesa'!$B:$AS,1,FALSE)</f>
        <v>ENTRADA CONTA APLICAÇÃO (+)</v>
      </c>
    </row>
    <row r="19847" spans="1:12" x14ac:dyDescent="0.3">
      <c r="A19847" s="82" t="str">
        <f t="shared" si="620"/>
        <v>2020</v>
      </c>
      <c r="B19847" s="260" t="s">
        <v>2228</v>
      </c>
      <c r="C19847" s="261" t="s">
        <v>138</v>
      </c>
      <c r="D19847" s="74" t="str">
        <f t="shared" si="621"/>
        <v>set/2020</v>
      </c>
      <c r="E19847" s="329">
        <v>44083</v>
      </c>
      <c r="F19847" s="282">
        <v>10293</v>
      </c>
      <c r="G19847" s="282" t="s">
        <v>2229</v>
      </c>
      <c r="H19847" s="265" t="s">
        <v>5877</v>
      </c>
      <c r="I19847" s="265" t="s">
        <v>241</v>
      </c>
      <c r="J19847" s="334">
        <v>-218</v>
      </c>
      <c r="K19847" s="83" t="str">
        <f>IFERROR(IFERROR(VLOOKUP(I19847,'DE-PARA'!B:D,3,0),VLOOKUP(I19847,'DE-PARA'!C:D,2,0)),"NÃO ENCONTRADO")</f>
        <v>Serviços</v>
      </c>
      <c r="L19847" s="50" t="str">
        <f>VLOOKUP(K19847,'Base -Receita-Despesa'!$B:$AS,1,FALSE)</f>
        <v>Serviços</v>
      </c>
    </row>
    <row r="19848" spans="1:12" x14ac:dyDescent="0.3">
      <c r="A19848" s="82" t="str">
        <f t="shared" si="620"/>
        <v>2020</v>
      </c>
      <c r="B19848" s="260" t="s">
        <v>2228</v>
      </c>
      <c r="C19848" s="261" t="s">
        <v>138</v>
      </c>
      <c r="D19848" s="74" t="str">
        <f t="shared" si="621"/>
        <v>set/2020</v>
      </c>
      <c r="E19848" s="329">
        <v>44083</v>
      </c>
      <c r="F19848" s="282" t="s">
        <v>131</v>
      </c>
      <c r="G19848" s="282" t="s">
        <v>2229</v>
      </c>
      <c r="H19848" s="265" t="s">
        <v>2411</v>
      </c>
      <c r="I19848" s="265" t="s">
        <v>133</v>
      </c>
      <c r="J19848" s="333">
        <v>-4561</v>
      </c>
      <c r="K19848" s="83" t="str">
        <f>IFERROR(IFERROR(VLOOKUP(I19848,'DE-PARA'!B:D,3,0),VLOOKUP(I19848,'DE-PARA'!C:D,2,0)),"NÃO ENCONTRADO")</f>
        <v>Pessoal</v>
      </c>
      <c r="L19848" s="50" t="str">
        <f>VLOOKUP(K19848,'Base -Receita-Despesa'!$B:$AS,1,FALSE)</f>
        <v>Pessoal</v>
      </c>
    </row>
    <row r="19849" spans="1:12" x14ac:dyDescent="0.3">
      <c r="A19849" s="82" t="str">
        <f t="shared" si="620"/>
        <v>2020</v>
      </c>
      <c r="B19849" s="260" t="s">
        <v>2228</v>
      </c>
      <c r="C19849" s="261" t="s">
        <v>138</v>
      </c>
      <c r="D19849" s="74" t="str">
        <f t="shared" si="621"/>
        <v>set/2020</v>
      </c>
      <c r="E19849" s="329">
        <v>44083</v>
      </c>
      <c r="F19849" s="282" t="s">
        <v>1261</v>
      </c>
      <c r="G19849" s="282" t="s">
        <v>2229</v>
      </c>
      <c r="H19849" s="265" t="s">
        <v>879</v>
      </c>
      <c r="I19849" s="265" t="s">
        <v>135</v>
      </c>
      <c r="J19849" s="334">
        <v>-10</v>
      </c>
      <c r="K19849" s="83" t="str">
        <f>IFERROR(IFERROR(VLOOKUP(I19849,'DE-PARA'!B:D,3,0),VLOOKUP(I19849,'DE-PARA'!C:D,2,0)),"NÃO ENCONTRADO")</f>
        <v>Outras Saídas</v>
      </c>
      <c r="L19849" s="50" t="str">
        <f>VLOOKUP(K19849,'Base -Receita-Despesa'!$B:$AS,1,FALSE)</f>
        <v>Outras Saídas</v>
      </c>
    </row>
    <row r="19850" spans="1:12" x14ac:dyDescent="0.3">
      <c r="A19850" s="82" t="str">
        <f t="shared" si="620"/>
        <v>2020</v>
      </c>
      <c r="B19850" s="260" t="s">
        <v>2228</v>
      </c>
      <c r="C19850" s="261" t="s">
        <v>138</v>
      </c>
      <c r="D19850" s="74" t="str">
        <f t="shared" si="621"/>
        <v>set/2020</v>
      </c>
      <c r="E19850" s="329">
        <v>44083</v>
      </c>
      <c r="F19850" s="282" t="s">
        <v>1070</v>
      </c>
      <c r="G19850" s="282" t="s">
        <v>2229</v>
      </c>
      <c r="H19850" s="265" t="s">
        <v>1071</v>
      </c>
      <c r="I19850" s="265" t="s">
        <v>2237</v>
      </c>
      <c r="J19850" s="333">
        <v>4789</v>
      </c>
      <c r="K19850" s="83" t="str">
        <f>IFERROR(IFERROR(VLOOKUP(I19850,'DE-PARA'!B:D,3,0),VLOOKUP(I19850,'DE-PARA'!C:D,2,0)),"NÃO ENCONTRADO")</f>
        <v>Entrada Conta Aplicação (+)</v>
      </c>
      <c r="L19850" s="50" t="str">
        <f>VLOOKUP(K19850,'Base -Receita-Despesa'!$B:$AS,1,FALSE)</f>
        <v>ENTRADA CONTA APLICAÇÃO (+)</v>
      </c>
    </row>
    <row r="19851" spans="1:12" x14ac:dyDescent="0.3">
      <c r="A19851" s="82" t="str">
        <f t="shared" si="620"/>
        <v>2020</v>
      </c>
      <c r="B19851" s="260" t="s">
        <v>2228</v>
      </c>
      <c r="C19851" s="261" t="s">
        <v>138</v>
      </c>
      <c r="D19851" s="74" t="str">
        <f t="shared" si="621"/>
        <v>set/2020</v>
      </c>
      <c r="E19851" s="329">
        <v>44084</v>
      </c>
      <c r="F19851" s="282">
        <v>4000</v>
      </c>
      <c r="G19851" s="282" t="s">
        <v>2229</v>
      </c>
      <c r="H19851" s="265" t="s">
        <v>2231</v>
      </c>
      <c r="I19851" s="265" t="s">
        <v>2185</v>
      </c>
      <c r="J19851" s="333">
        <v>-4507.62</v>
      </c>
      <c r="K19851" s="83" t="str">
        <f>IFERROR(IFERROR(VLOOKUP(I19851,'DE-PARA'!B:D,3,0),VLOOKUP(I19851,'DE-PARA'!C:D,2,0)),"NÃO ENCONTRADO")</f>
        <v>Materiais</v>
      </c>
      <c r="L19851" s="50" t="str">
        <f>VLOOKUP(K19851,'Base -Receita-Despesa'!$B:$AS,1,FALSE)</f>
        <v>Materiais</v>
      </c>
    </row>
    <row r="19852" spans="1:12" x14ac:dyDescent="0.3">
      <c r="A19852" s="82" t="str">
        <f t="shared" si="620"/>
        <v>2020</v>
      </c>
      <c r="B19852" s="260" t="s">
        <v>2228</v>
      </c>
      <c r="C19852" s="261" t="s">
        <v>138</v>
      </c>
      <c r="D19852" s="74" t="str">
        <f t="shared" si="621"/>
        <v>set/2020</v>
      </c>
      <c r="E19852" s="329">
        <v>44084</v>
      </c>
      <c r="F19852" s="282" t="s">
        <v>437</v>
      </c>
      <c r="G19852" s="282" t="s">
        <v>2229</v>
      </c>
      <c r="H19852" s="265" t="s">
        <v>2362</v>
      </c>
      <c r="I19852" s="265" t="s">
        <v>439</v>
      </c>
      <c r="J19852" s="333">
        <v>-1045</v>
      </c>
      <c r="K19852" s="83" t="str">
        <f>IFERROR(IFERROR(VLOOKUP(I19852,'DE-PARA'!B:D,3,0),VLOOKUP(I19852,'DE-PARA'!C:D,2,0)),"NÃO ENCONTRADO")</f>
        <v>Aluguéis</v>
      </c>
      <c r="L19852" s="50" t="str">
        <f>VLOOKUP(K19852,'Base -Receita-Despesa'!$B:$AS,1,FALSE)</f>
        <v>Aluguéis</v>
      </c>
    </row>
    <row r="19853" spans="1:12" x14ac:dyDescent="0.3">
      <c r="A19853" s="82" t="str">
        <f t="shared" si="620"/>
        <v>2020</v>
      </c>
      <c r="B19853" s="260" t="s">
        <v>2228</v>
      </c>
      <c r="C19853" s="261" t="s">
        <v>138</v>
      </c>
      <c r="D19853" s="74" t="str">
        <f t="shared" si="621"/>
        <v>set/2020</v>
      </c>
      <c r="E19853" s="329">
        <v>44084</v>
      </c>
      <c r="F19853" s="282">
        <v>58679</v>
      </c>
      <c r="G19853" s="282" t="s">
        <v>2229</v>
      </c>
      <c r="H19853" s="265" t="s">
        <v>5306</v>
      </c>
      <c r="I19853" s="265" t="s">
        <v>2188</v>
      </c>
      <c r="J19853" s="333">
        <v>-1462.91</v>
      </c>
      <c r="K19853" s="83" t="str">
        <f>IFERROR(IFERROR(VLOOKUP(I19853,'DE-PARA'!B:D,3,0),VLOOKUP(I19853,'DE-PARA'!C:D,2,0)),"NÃO ENCONTRADO")</f>
        <v>Materiais</v>
      </c>
      <c r="L19853" s="50" t="str">
        <f>VLOOKUP(K19853,'Base -Receita-Despesa'!$B:$AS,1,FALSE)</f>
        <v>Materiais</v>
      </c>
    </row>
    <row r="19854" spans="1:12" x14ac:dyDescent="0.3">
      <c r="A19854" s="82" t="str">
        <f t="shared" si="620"/>
        <v>2020</v>
      </c>
      <c r="B19854" s="260" t="s">
        <v>2228</v>
      </c>
      <c r="C19854" s="261" t="s">
        <v>138</v>
      </c>
      <c r="D19854" s="74" t="str">
        <f t="shared" si="621"/>
        <v>set/2020</v>
      </c>
      <c r="E19854" s="329">
        <v>44084</v>
      </c>
      <c r="F19854" s="282">
        <v>2404</v>
      </c>
      <c r="G19854" s="282" t="s">
        <v>2229</v>
      </c>
      <c r="H19854" s="265" t="s">
        <v>5456</v>
      </c>
      <c r="I19854" s="265" t="s">
        <v>200</v>
      </c>
      <c r="J19854" s="333">
        <v>-9263.5</v>
      </c>
      <c r="K19854" s="83" t="str">
        <f>IFERROR(IFERROR(VLOOKUP(I19854,'DE-PARA'!B:D,3,0),VLOOKUP(I19854,'DE-PARA'!C:D,2,0)),"NÃO ENCONTRADO")</f>
        <v>Serviços</v>
      </c>
      <c r="L19854" s="50" t="str">
        <f>VLOOKUP(K19854,'Base -Receita-Despesa'!$B:$AS,1,FALSE)</f>
        <v>Serviços</v>
      </c>
    </row>
    <row r="19855" spans="1:12" x14ac:dyDescent="0.3">
      <c r="A19855" s="82" t="str">
        <f t="shared" si="620"/>
        <v>2020</v>
      </c>
      <c r="B19855" s="260" t="s">
        <v>2228</v>
      </c>
      <c r="C19855" s="261" t="s">
        <v>138</v>
      </c>
      <c r="D19855" s="74" t="str">
        <f t="shared" si="621"/>
        <v>set/2020</v>
      </c>
      <c r="E19855" s="329">
        <v>44084</v>
      </c>
      <c r="F19855" s="282">
        <v>2442</v>
      </c>
      <c r="G19855" s="282" t="s">
        <v>2229</v>
      </c>
      <c r="H19855" s="265" t="s">
        <v>5456</v>
      </c>
      <c r="I19855" s="265" t="s">
        <v>200</v>
      </c>
      <c r="J19855" s="333">
        <v>-17300</v>
      </c>
      <c r="K19855" s="83" t="str">
        <f>IFERROR(IFERROR(VLOOKUP(I19855,'DE-PARA'!B:D,3,0),VLOOKUP(I19855,'DE-PARA'!C:D,2,0)),"NÃO ENCONTRADO")</f>
        <v>Serviços</v>
      </c>
      <c r="L19855" s="50" t="str">
        <f>VLOOKUP(K19855,'Base -Receita-Despesa'!$B:$AS,1,FALSE)</f>
        <v>Serviços</v>
      </c>
    </row>
    <row r="19856" spans="1:12" x14ac:dyDescent="0.3">
      <c r="A19856" s="82" t="str">
        <f t="shared" si="620"/>
        <v>2020</v>
      </c>
      <c r="B19856" s="260" t="s">
        <v>2228</v>
      </c>
      <c r="C19856" s="261" t="s">
        <v>138</v>
      </c>
      <c r="D19856" s="74" t="str">
        <f t="shared" si="621"/>
        <v>set/2020</v>
      </c>
      <c r="E19856" s="329">
        <v>44084</v>
      </c>
      <c r="F19856" s="282">
        <v>2441</v>
      </c>
      <c r="G19856" s="282" t="s">
        <v>2229</v>
      </c>
      <c r="H19856" s="265" t="s">
        <v>5456</v>
      </c>
      <c r="I19856" s="265" t="s">
        <v>200</v>
      </c>
      <c r="J19856" s="333">
        <v>-11533.33</v>
      </c>
      <c r="K19856" s="83" t="str">
        <f>IFERROR(IFERROR(VLOOKUP(I19856,'DE-PARA'!B:D,3,0),VLOOKUP(I19856,'DE-PARA'!C:D,2,0)),"NÃO ENCONTRADO")</f>
        <v>Serviços</v>
      </c>
      <c r="L19856" s="50" t="str">
        <f>VLOOKUP(K19856,'Base -Receita-Despesa'!$B:$AS,1,FALSE)</f>
        <v>Serviços</v>
      </c>
    </row>
    <row r="19857" spans="1:12" x14ac:dyDescent="0.3">
      <c r="A19857" s="82" t="str">
        <f t="shared" si="620"/>
        <v>2020</v>
      </c>
      <c r="B19857" s="260" t="s">
        <v>2228</v>
      </c>
      <c r="C19857" s="261" t="s">
        <v>138</v>
      </c>
      <c r="D19857" s="74" t="str">
        <f t="shared" si="621"/>
        <v>set/2020</v>
      </c>
      <c r="E19857" s="329">
        <v>44084</v>
      </c>
      <c r="F19857" s="282">
        <v>5374</v>
      </c>
      <c r="G19857" s="282" t="s">
        <v>2229</v>
      </c>
      <c r="H19857" s="265" t="s">
        <v>4441</v>
      </c>
      <c r="I19857" s="265" t="s">
        <v>2189</v>
      </c>
      <c r="J19857" s="334">
        <v>-486</v>
      </c>
      <c r="K19857" s="83" t="str">
        <f>IFERROR(IFERROR(VLOOKUP(I19857,'DE-PARA'!B:D,3,0),VLOOKUP(I19857,'DE-PARA'!C:D,2,0)),"NÃO ENCONTRADO")</f>
        <v>Materiais</v>
      </c>
      <c r="L19857" s="50" t="str">
        <f>VLOOKUP(K19857,'Base -Receita-Despesa'!$B:$AS,1,FALSE)</f>
        <v>Materiais</v>
      </c>
    </row>
    <row r="19858" spans="1:12" x14ac:dyDescent="0.3">
      <c r="A19858" s="82" t="str">
        <f t="shared" si="620"/>
        <v>2020</v>
      </c>
      <c r="B19858" s="260" t="s">
        <v>2228</v>
      </c>
      <c r="C19858" s="261" t="s">
        <v>138</v>
      </c>
      <c r="D19858" s="74" t="str">
        <f t="shared" si="621"/>
        <v>set/2020</v>
      </c>
      <c r="E19858" s="329">
        <v>44084</v>
      </c>
      <c r="F19858" s="282">
        <v>5334</v>
      </c>
      <c r="G19858" s="282" t="s">
        <v>2229</v>
      </c>
      <c r="H19858" s="265" t="s">
        <v>4441</v>
      </c>
      <c r="I19858" s="265" t="s">
        <v>2182</v>
      </c>
      <c r="J19858" s="333">
        <v>-1208.98</v>
      </c>
      <c r="K19858" s="83" t="str">
        <f>IFERROR(IFERROR(VLOOKUP(I19858,'DE-PARA'!B:D,3,0),VLOOKUP(I19858,'DE-PARA'!C:D,2,0)),"NÃO ENCONTRADO")</f>
        <v>Materiais</v>
      </c>
      <c r="L19858" s="50" t="str">
        <f>VLOOKUP(K19858,'Base -Receita-Despesa'!$B:$AS,1,FALSE)</f>
        <v>Materiais</v>
      </c>
    </row>
    <row r="19859" spans="1:12" x14ac:dyDescent="0.3">
      <c r="A19859" s="82" t="str">
        <f t="shared" si="620"/>
        <v>2020</v>
      </c>
      <c r="B19859" s="260" t="s">
        <v>2228</v>
      </c>
      <c r="C19859" s="261" t="s">
        <v>138</v>
      </c>
      <c r="D19859" s="74" t="str">
        <f t="shared" si="621"/>
        <v>set/2020</v>
      </c>
      <c r="E19859" s="329">
        <v>44084</v>
      </c>
      <c r="F19859" s="282">
        <v>5375</v>
      </c>
      <c r="G19859" s="282" t="s">
        <v>2229</v>
      </c>
      <c r="H19859" s="265" t="s">
        <v>4441</v>
      </c>
      <c r="I19859" s="265" t="s">
        <v>2181</v>
      </c>
      <c r="J19859" s="334">
        <v>-179</v>
      </c>
      <c r="K19859" s="83" t="str">
        <f>IFERROR(IFERROR(VLOOKUP(I19859,'DE-PARA'!B:D,3,0),VLOOKUP(I19859,'DE-PARA'!C:D,2,0)),"NÃO ENCONTRADO")</f>
        <v>Materiais</v>
      </c>
      <c r="L19859" s="50" t="str">
        <f>VLOOKUP(K19859,'Base -Receita-Despesa'!$B:$AS,1,FALSE)</f>
        <v>Materiais</v>
      </c>
    </row>
    <row r="19860" spans="1:12" x14ac:dyDescent="0.3">
      <c r="A19860" s="82" t="str">
        <f t="shared" si="620"/>
        <v>2020</v>
      </c>
      <c r="B19860" s="260" t="s">
        <v>2228</v>
      </c>
      <c r="C19860" s="261" t="s">
        <v>138</v>
      </c>
      <c r="D19860" s="74" t="str">
        <f t="shared" si="621"/>
        <v>set/2020</v>
      </c>
      <c r="E19860" s="329">
        <v>44084</v>
      </c>
      <c r="F19860" s="282">
        <v>5396</v>
      </c>
      <c r="G19860" s="282" t="s">
        <v>2229</v>
      </c>
      <c r="H19860" s="265" t="s">
        <v>4441</v>
      </c>
      <c r="I19860" s="265" t="s">
        <v>2189</v>
      </c>
      <c r="J19860" s="334">
        <v>-79.8</v>
      </c>
      <c r="K19860" s="83" t="str">
        <f>IFERROR(IFERROR(VLOOKUP(I19860,'DE-PARA'!B:D,3,0),VLOOKUP(I19860,'DE-PARA'!C:D,2,0)),"NÃO ENCONTRADO")</f>
        <v>Materiais</v>
      </c>
      <c r="L19860" s="50" t="str">
        <f>VLOOKUP(K19860,'Base -Receita-Despesa'!$B:$AS,1,FALSE)</f>
        <v>Materiais</v>
      </c>
    </row>
    <row r="19861" spans="1:12" x14ac:dyDescent="0.3">
      <c r="A19861" s="82" t="str">
        <f t="shared" si="620"/>
        <v>2020</v>
      </c>
      <c r="B19861" s="260" t="s">
        <v>2228</v>
      </c>
      <c r="C19861" s="261" t="s">
        <v>138</v>
      </c>
      <c r="D19861" s="74" t="str">
        <f t="shared" si="621"/>
        <v>set/2020</v>
      </c>
      <c r="E19861" s="329">
        <v>44084</v>
      </c>
      <c r="F19861" s="282" t="s">
        <v>1261</v>
      </c>
      <c r="G19861" s="282" t="s">
        <v>2229</v>
      </c>
      <c r="H19861" s="265" t="s">
        <v>879</v>
      </c>
      <c r="I19861" s="265" t="s">
        <v>135</v>
      </c>
      <c r="J19861" s="334">
        <v>-10</v>
      </c>
      <c r="K19861" s="83" t="str">
        <f>IFERROR(IFERROR(VLOOKUP(I19861,'DE-PARA'!B:D,3,0),VLOOKUP(I19861,'DE-PARA'!C:D,2,0)),"NÃO ENCONTRADO")</f>
        <v>Outras Saídas</v>
      </c>
      <c r="L19861" s="50" t="str">
        <f>VLOOKUP(K19861,'Base -Receita-Despesa'!$B:$AS,1,FALSE)</f>
        <v>Outras Saídas</v>
      </c>
    </row>
    <row r="19862" spans="1:12" x14ac:dyDescent="0.3">
      <c r="A19862" s="82" t="str">
        <f t="shared" si="620"/>
        <v>2020</v>
      </c>
      <c r="B19862" s="260" t="s">
        <v>2228</v>
      </c>
      <c r="C19862" s="261" t="s">
        <v>138</v>
      </c>
      <c r="D19862" s="74" t="str">
        <f t="shared" si="621"/>
        <v>set/2020</v>
      </c>
      <c r="E19862" s="329">
        <v>44084</v>
      </c>
      <c r="F19862" s="282" t="s">
        <v>1261</v>
      </c>
      <c r="G19862" s="282" t="s">
        <v>2229</v>
      </c>
      <c r="H19862" s="265" t="s">
        <v>879</v>
      </c>
      <c r="I19862" s="265" t="s">
        <v>135</v>
      </c>
      <c r="J19862" s="334">
        <v>-10</v>
      </c>
      <c r="K19862" s="83" t="str">
        <f>IFERROR(IFERROR(VLOOKUP(I19862,'DE-PARA'!B:D,3,0),VLOOKUP(I19862,'DE-PARA'!C:D,2,0)),"NÃO ENCONTRADO")</f>
        <v>Outras Saídas</v>
      </c>
      <c r="L19862" s="50" t="str">
        <f>VLOOKUP(K19862,'Base -Receita-Despesa'!$B:$AS,1,FALSE)</f>
        <v>Outras Saídas</v>
      </c>
    </row>
    <row r="19863" spans="1:12" x14ac:dyDescent="0.3">
      <c r="A19863" s="82" t="str">
        <f t="shared" si="620"/>
        <v>2020</v>
      </c>
      <c r="B19863" s="260" t="s">
        <v>2228</v>
      </c>
      <c r="C19863" s="261" t="s">
        <v>138</v>
      </c>
      <c r="D19863" s="74" t="str">
        <f t="shared" si="621"/>
        <v>set/2020</v>
      </c>
      <c r="E19863" s="329">
        <v>44084</v>
      </c>
      <c r="F19863" s="282" t="s">
        <v>1261</v>
      </c>
      <c r="G19863" s="282" t="s">
        <v>2229</v>
      </c>
      <c r="H19863" s="265" t="s">
        <v>879</v>
      </c>
      <c r="I19863" s="265" t="s">
        <v>135</v>
      </c>
      <c r="J19863" s="334">
        <v>-10</v>
      </c>
      <c r="K19863" s="83" t="str">
        <f>IFERROR(IFERROR(VLOOKUP(I19863,'DE-PARA'!B:D,3,0),VLOOKUP(I19863,'DE-PARA'!C:D,2,0)),"NÃO ENCONTRADO")</f>
        <v>Outras Saídas</v>
      </c>
      <c r="L19863" s="50" t="str">
        <f>VLOOKUP(K19863,'Base -Receita-Despesa'!$B:$AS,1,FALSE)</f>
        <v>Outras Saídas</v>
      </c>
    </row>
    <row r="19864" spans="1:12" x14ac:dyDescent="0.3">
      <c r="A19864" s="82" t="str">
        <f t="shared" si="620"/>
        <v>2020</v>
      </c>
      <c r="B19864" s="260" t="s">
        <v>2228</v>
      </c>
      <c r="C19864" s="261" t="s">
        <v>138</v>
      </c>
      <c r="D19864" s="74" t="str">
        <f t="shared" si="621"/>
        <v>set/2020</v>
      </c>
      <c r="E19864" s="329">
        <v>44084</v>
      </c>
      <c r="F19864" s="282" t="s">
        <v>1261</v>
      </c>
      <c r="G19864" s="282" t="s">
        <v>2229</v>
      </c>
      <c r="H19864" s="265" t="s">
        <v>879</v>
      </c>
      <c r="I19864" s="265" t="s">
        <v>135</v>
      </c>
      <c r="J19864" s="334">
        <v>-10</v>
      </c>
      <c r="K19864" s="83" t="str">
        <f>IFERROR(IFERROR(VLOOKUP(I19864,'DE-PARA'!B:D,3,0),VLOOKUP(I19864,'DE-PARA'!C:D,2,0)),"NÃO ENCONTRADO")</f>
        <v>Outras Saídas</v>
      </c>
      <c r="L19864" s="50" t="str">
        <f>VLOOKUP(K19864,'Base -Receita-Despesa'!$B:$AS,1,FALSE)</f>
        <v>Outras Saídas</v>
      </c>
    </row>
    <row r="19865" spans="1:12" x14ac:dyDescent="0.3">
      <c r="A19865" s="82" t="str">
        <f t="shared" si="620"/>
        <v>2020</v>
      </c>
      <c r="B19865" s="260" t="s">
        <v>2228</v>
      </c>
      <c r="C19865" s="261" t="s">
        <v>138</v>
      </c>
      <c r="D19865" s="74" t="str">
        <f t="shared" si="621"/>
        <v>set/2020</v>
      </c>
      <c r="E19865" s="329">
        <v>44084</v>
      </c>
      <c r="F19865" s="282" t="s">
        <v>1070</v>
      </c>
      <c r="G19865" s="282" t="s">
        <v>2229</v>
      </c>
      <c r="H19865" s="265" t="s">
        <v>1071</v>
      </c>
      <c r="I19865" s="265" t="s">
        <v>2237</v>
      </c>
      <c r="J19865" s="333">
        <v>47106.14</v>
      </c>
      <c r="K19865" s="83" t="str">
        <f>IFERROR(IFERROR(VLOOKUP(I19865,'DE-PARA'!B:D,3,0),VLOOKUP(I19865,'DE-PARA'!C:D,2,0)),"NÃO ENCONTRADO")</f>
        <v>Entrada Conta Aplicação (+)</v>
      </c>
      <c r="L19865" s="50" t="str">
        <f>VLOOKUP(K19865,'Base -Receita-Despesa'!$B:$AS,1,FALSE)</f>
        <v>ENTRADA CONTA APLICAÇÃO (+)</v>
      </c>
    </row>
    <row r="19866" spans="1:12" x14ac:dyDescent="0.3">
      <c r="A19866" s="82" t="str">
        <f t="shared" si="620"/>
        <v>2020</v>
      </c>
      <c r="B19866" s="260" t="s">
        <v>2228</v>
      </c>
      <c r="C19866" s="261" t="s">
        <v>138</v>
      </c>
      <c r="D19866" s="74" t="str">
        <f t="shared" si="621"/>
        <v>set/2020</v>
      </c>
      <c r="E19866" s="329">
        <v>44085</v>
      </c>
      <c r="F19866" s="282">
        <v>2358</v>
      </c>
      <c r="G19866" s="282" t="s">
        <v>2229</v>
      </c>
      <c r="H19866" s="265" t="s">
        <v>5133</v>
      </c>
      <c r="I19866" s="265" t="s">
        <v>145</v>
      </c>
      <c r="J19866" s="333">
        <v>-3500</v>
      </c>
      <c r="K19866" s="83" t="str">
        <f>IFERROR(IFERROR(VLOOKUP(I19866,'DE-PARA'!B:D,3,0),VLOOKUP(I19866,'DE-PARA'!C:D,2,0)),"NÃO ENCONTRADO")</f>
        <v>Serviços</v>
      </c>
      <c r="L19866" s="50" t="str">
        <f>VLOOKUP(K19866,'Base -Receita-Despesa'!$B:$AS,1,FALSE)</f>
        <v>Serviços</v>
      </c>
    </row>
    <row r="19867" spans="1:12" x14ac:dyDescent="0.3">
      <c r="A19867" s="82" t="str">
        <f t="shared" si="620"/>
        <v>2020</v>
      </c>
      <c r="B19867" s="348" t="s">
        <v>2228</v>
      </c>
      <c r="C19867" s="349" t="s">
        <v>138</v>
      </c>
      <c r="D19867" s="350" t="str">
        <f t="shared" si="621"/>
        <v>set/2020</v>
      </c>
      <c r="E19867" s="351">
        <v>44085</v>
      </c>
      <c r="F19867" s="352" t="s">
        <v>5127</v>
      </c>
      <c r="G19867" s="352" t="s">
        <v>2229</v>
      </c>
      <c r="H19867" s="353" t="s">
        <v>2251</v>
      </c>
      <c r="I19867" s="353" t="s">
        <v>126</v>
      </c>
      <c r="J19867" s="354">
        <v>-400000</v>
      </c>
      <c r="K19867" s="83" t="str">
        <f>IFERROR(IFERROR(VLOOKUP(I19867,'DE-PARA'!B:D,3,0),VLOOKUP(I19867,'DE-PARA'!C:D,2,0)),"NÃO ENCONTRADO")</f>
        <v>TEV – Transferências Entre Contas (Entradas)</v>
      </c>
      <c r="L19867" s="50" t="str">
        <f>VLOOKUP(K19867,'Base -Receita-Despesa'!$B:$AS,1,FALSE)</f>
        <v>TEV – Transferências Entre Contas (Entradas)</v>
      </c>
    </row>
    <row r="19868" spans="1:12" x14ac:dyDescent="0.3">
      <c r="A19868" s="82" t="str">
        <f t="shared" si="620"/>
        <v>2020</v>
      </c>
      <c r="B19868" s="260" t="s">
        <v>2228</v>
      </c>
      <c r="C19868" s="261" t="s">
        <v>138</v>
      </c>
      <c r="D19868" s="74" t="str">
        <f t="shared" si="621"/>
        <v>set/2020</v>
      </c>
      <c r="E19868" s="329">
        <v>44085</v>
      </c>
      <c r="F19868" s="282" t="s">
        <v>1261</v>
      </c>
      <c r="G19868" s="282" t="s">
        <v>2229</v>
      </c>
      <c r="H19868" s="265" t="s">
        <v>879</v>
      </c>
      <c r="I19868" s="265" t="s">
        <v>135</v>
      </c>
      <c r="J19868" s="334">
        <v>-10</v>
      </c>
      <c r="K19868" s="83" t="str">
        <f>IFERROR(IFERROR(VLOOKUP(I19868,'DE-PARA'!B:D,3,0),VLOOKUP(I19868,'DE-PARA'!C:D,2,0)),"NÃO ENCONTRADO")</f>
        <v>Outras Saídas</v>
      </c>
      <c r="L19868" s="50" t="str">
        <f>VLOOKUP(K19868,'Base -Receita-Despesa'!$B:$AS,1,FALSE)</f>
        <v>Outras Saídas</v>
      </c>
    </row>
    <row r="19869" spans="1:12" x14ac:dyDescent="0.3">
      <c r="A19869" s="82" t="str">
        <f t="shared" si="620"/>
        <v>2020</v>
      </c>
      <c r="B19869" s="260" t="s">
        <v>2228</v>
      </c>
      <c r="C19869" s="261" t="s">
        <v>138</v>
      </c>
      <c r="D19869" s="74" t="str">
        <f t="shared" si="621"/>
        <v>set/2020</v>
      </c>
      <c r="E19869" s="329">
        <v>44085</v>
      </c>
      <c r="F19869" s="282" t="s">
        <v>1070</v>
      </c>
      <c r="G19869" s="282" t="s">
        <v>2229</v>
      </c>
      <c r="H19869" s="265" t="s">
        <v>1071</v>
      </c>
      <c r="I19869" s="265" t="s">
        <v>2237</v>
      </c>
      <c r="J19869" s="333">
        <v>-403510</v>
      </c>
      <c r="K19869" s="83" t="str">
        <f>IFERROR(IFERROR(VLOOKUP(I19869,'DE-PARA'!B:D,3,0),VLOOKUP(I19869,'DE-PARA'!C:D,2,0)),"NÃO ENCONTRADO")</f>
        <v>Entrada Conta Aplicação (+)</v>
      </c>
      <c r="L19869" s="50" t="str">
        <f>VLOOKUP(K19869,'Base -Receita-Despesa'!$B:$AS,1,FALSE)</f>
        <v>ENTRADA CONTA APLICAÇÃO (+)</v>
      </c>
    </row>
    <row r="19870" spans="1:12" x14ac:dyDescent="0.3">
      <c r="A19870" s="82" t="str">
        <f t="shared" si="620"/>
        <v>2020</v>
      </c>
      <c r="B19870" s="260" t="s">
        <v>2240</v>
      </c>
      <c r="C19870" s="261" t="s">
        <v>138</v>
      </c>
      <c r="D19870" s="74" t="str">
        <f t="shared" si="621"/>
        <v>set/2020</v>
      </c>
      <c r="E19870" s="329">
        <v>44088</v>
      </c>
      <c r="F19870" s="282" t="s">
        <v>5130</v>
      </c>
      <c r="G19870" s="282" t="s">
        <v>2229</v>
      </c>
      <c r="H19870" s="265" t="s">
        <v>72</v>
      </c>
      <c r="I19870" s="265" t="s">
        <v>1064</v>
      </c>
      <c r="J19870" s="333">
        <v>-2000000</v>
      </c>
      <c r="K19870" s="83" t="str">
        <f>IFERROR(IFERROR(VLOOKUP(I19870,'DE-PARA'!B:D,3,0),VLOOKUP(I19870,'DE-PARA'!C:D,2,0)),"NÃO ENCONTRADO")</f>
        <v>Saídas Da C/A Por Regates (-)</v>
      </c>
      <c r="L19870" s="50" t="str">
        <f>VLOOKUP(K19870,'Base -Receita-Despesa'!$B:$AS,1,FALSE)</f>
        <v>SAÍDAS DA C/A POR REGATES (-)</v>
      </c>
    </row>
    <row r="19871" spans="1:12" x14ac:dyDescent="0.3">
      <c r="A19871" s="82" t="str">
        <f t="shared" si="620"/>
        <v>2020</v>
      </c>
      <c r="B19871" s="260" t="s">
        <v>2240</v>
      </c>
      <c r="C19871" s="261" t="s">
        <v>138</v>
      </c>
      <c r="D19871" s="74" t="str">
        <f t="shared" si="621"/>
        <v>set/2020</v>
      </c>
      <c r="E19871" s="329">
        <v>44088</v>
      </c>
      <c r="F19871" s="282" t="s">
        <v>1070</v>
      </c>
      <c r="G19871" s="282" t="s">
        <v>2229</v>
      </c>
      <c r="H19871" s="265" t="s">
        <v>1071</v>
      </c>
      <c r="I19871" s="265" t="s">
        <v>2237</v>
      </c>
      <c r="J19871" s="333">
        <v>1633672.53</v>
      </c>
      <c r="K19871" s="83" t="str">
        <f>IFERROR(IFERROR(VLOOKUP(I19871,'DE-PARA'!B:D,3,0),VLOOKUP(I19871,'DE-PARA'!C:D,2,0)),"NÃO ENCONTRADO")</f>
        <v>Entrada Conta Aplicação (+)</v>
      </c>
      <c r="L19871" s="50" t="str">
        <f>VLOOKUP(K19871,'Base -Receita-Despesa'!$B:$AS,1,FALSE)</f>
        <v>ENTRADA CONTA APLICAÇÃO (+)</v>
      </c>
    </row>
    <row r="19872" spans="1:12" x14ac:dyDescent="0.3">
      <c r="A19872" s="82" t="str">
        <f t="shared" si="620"/>
        <v>2020</v>
      </c>
      <c r="B19872" s="260" t="s">
        <v>2228</v>
      </c>
      <c r="C19872" s="261" t="s">
        <v>138</v>
      </c>
      <c r="D19872" s="74" t="str">
        <f t="shared" si="621"/>
        <v>set/2020</v>
      </c>
      <c r="E19872" s="329">
        <v>44088</v>
      </c>
      <c r="F19872" s="282" t="s">
        <v>5130</v>
      </c>
      <c r="G19872" s="282" t="s">
        <v>2229</v>
      </c>
      <c r="H19872" s="265" t="s">
        <v>72</v>
      </c>
      <c r="I19872" s="265" t="s">
        <v>1064</v>
      </c>
      <c r="J19872" s="333">
        <v>-1000000</v>
      </c>
      <c r="K19872" s="83" t="str">
        <f>IFERROR(IFERROR(VLOOKUP(I19872,'DE-PARA'!B:D,3,0),VLOOKUP(I19872,'DE-PARA'!C:D,2,0)),"NÃO ENCONTRADO")</f>
        <v>Saídas Da C/A Por Regates (-)</v>
      </c>
      <c r="L19872" s="50" t="str">
        <f>VLOOKUP(K19872,'Base -Receita-Despesa'!$B:$AS,1,FALSE)</f>
        <v>SAÍDAS DA C/A POR REGATES (-)</v>
      </c>
    </row>
    <row r="19873" spans="1:12" x14ac:dyDescent="0.3">
      <c r="A19873" s="82" t="str">
        <f t="shared" si="620"/>
        <v>2020</v>
      </c>
      <c r="B19873" s="260" t="s">
        <v>2228</v>
      </c>
      <c r="C19873" s="261" t="s">
        <v>138</v>
      </c>
      <c r="D19873" s="74" t="str">
        <f t="shared" si="621"/>
        <v>set/2020</v>
      </c>
      <c r="E19873" s="329">
        <v>44088</v>
      </c>
      <c r="F19873" s="282">
        <v>40785</v>
      </c>
      <c r="G19873" s="282" t="s">
        <v>2229</v>
      </c>
      <c r="H19873" s="265" t="s">
        <v>5700</v>
      </c>
      <c r="I19873" s="265" t="s">
        <v>2182</v>
      </c>
      <c r="J19873" s="334">
        <v>-309</v>
      </c>
      <c r="K19873" s="83" t="str">
        <f>IFERROR(IFERROR(VLOOKUP(I19873,'DE-PARA'!B:D,3,0),VLOOKUP(I19873,'DE-PARA'!C:D,2,0)),"NÃO ENCONTRADO")</f>
        <v>Materiais</v>
      </c>
      <c r="L19873" s="50" t="str">
        <f>VLOOKUP(K19873,'Base -Receita-Despesa'!$B:$AS,1,FALSE)</f>
        <v>Materiais</v>
      </c>
    </row>
    <row r="19874" spans="1:12" x14ac:dyDescent="0.3">
      <c r="A19874" s="82" t="str">
        <f t="shared" si="620"/>
        <v>2020</v>
      </c>
      <c r="B19874" s="260" t="s">
        <v>2228</v>
      </c>
      <c r="C19874" s="261" t="s">
        <v>138</v>
      </c>
      <c r="D19874" s="74" t="str">
        <f t="shared" si="621"/>
        <v>set/2020</v>
      </c>
      <c r="E19874" s="329">
        <v>44088</v>
      </c>
      <c r="F19874" s="282">
        <v>15062</v>
      </c>
      <c r="G19874" s="282" t="s">
        <v>2229</v>
      </c>
      <c r="H19874" s="265" t="s">
        <v>4468</v>
      </c>
      <c r="I19874" s="265" t="s">
        <v>2183</v>
      </c>
      <c r="J19874" s="333">
        <v>-1055.5</v>
      </c>
      <c r="K19874" s="83" t="str">
        <f>IFERROR(IFERROR(VLOOKUP(I19874,'DE-PARA'!B:D,3,0),VLOOKUP(I19874,'DE-PARA'!C:D,2,0)),"NÃO ENCONTRADO")</f>
        <v>Materiais</v>
      </c>
      <c r="L19874" s="50" t="str">
        <f>VLOOKUP(K19874,'Base -Receita-Despesa'!$B:$AS,1,FALSE)</f>
        <v>Materiais</v>
      </c>
    </row>
    <row r="19875" spans="1:12" x14ac:dyDescent="0.3">
      <c r="A19875" s="82" t="str">
        <f t="shared" si="620"/>
        <v>2020</v>
      </c>
      <c r="B19875" s="260" t="s">
        <v>2228</v>
      </c>
      <c r="C19875" s="261" t="s">
        <v>138</v>
      </c>
      <c r="D19875" s="74" t="str">
        <f t="shared" si="621"/>
        <v>set/2020</v>
      </c>
      <c r="E19875" s="329">
        <v>44088</v>
      </c>
      <c r="F19875" s="282">
        <v>15105</v>
      </c>
      <c r="G19875" s="282" t="s">
        <v>2229</v>
      </c>
      <c r="H19875" s="265" t="s">
        <v>4468</v>
      </c>
      <c r="I19875" s="265" t="s">
        <v>2183</v>
      </c>
      <c r="J19875" s="333">
        <v>-1440</v>
      </c>
      <c r="K19875" s="83" t="str">
        <f>IFERROR(IFERROR(VLOOKUP(I19875,'DE-PARA'!B:D,3,0),VLOOKUP(I19875,'DE-PARA'!C:D,2,0)),"NÃO ENCONTRADO")</f>
        <v>Materiais</v>
      </c>
      <c r="L19875" s="50" t="str">
        <f>VLOOKUP(K19875,'Base -Receita-Despesa'!$B:$AS,1,FALSE)</f>
        <v>Materiais</v>
      </c>
    </row>
    <row r="19876" spans="1:12" x14ac:dyDescent="0.3">
      <c r="A19876" s="82" t="str">
        <f t="shared" si="620"/>
        <v>2020</v>
      </c>
      <c r="B19876" s="260" t="s">
        <v>2228</v>
      </c>
      <c r="C19876" s="261" t="s">
        <v>138</v>
      </c>
      <c r="D19876" s="74" t="str">
        <f t="shared" si="621"/>
        <v>set/2020</v>
      </c>
      <c r="E19876" s="329">
        <v>44088</v>
      </c>
      <c r="F19876" s="282">
        <v>83296</v>
      </c>
      <c r="G19876" s="282" t="s">
        <v>2229</v>
      </c>
      <c r="H19876" s="265" t="s">
        <v>5878</v>
      </c>
      <c r="I19876" s="265" t="s">
        <v>2181</v>
      </c>
      <c r="J19876" s="333">
        <v>-2149.77</v>
      </c>
      <c r="K19876" s="83" t="str">
        <f>IFERROR(IFERROR(VLOOKUP(I19876,'DE-PARA'!B:D,3,0),VLOOKUP(I19876,'DE-PARA'!C:D,2,0)),"NÃO ENCONTRADO")</f>
        <v>Materiais</v>
      </c>
      <c r="L19876" s="50" t="str">
        <f>VLOOKUP(K19876,'Base -Receita-Despesa'!$B:$AS,1,FALSE)</f>
        <v>Materiais</v>
      </c>
    </row>
    <row r="19877" spans="1:12" x14ac:dyDescent="0.3">
      <c r="A19877" s="82" t="str">
        <f t="shared" si="620"/>
        <v>2020</v>
      </c>
      <c r="B19877" s="260" t="s">
        <v>2228</v>
      </c>
      <c r="C19877" s="261" t="s">
        <v>138</v>
      </c>
      <c r="D19877" s="74" t="str">
        <f t="shared" si="621"/>
        <v>set/2020</v>
      </c>
      <c r="E19877" s="329">
        <v>44088</v>
      </c>
      <c r="F19877" s="282">
        <v>401894</v>
      </c>
      <c r="G19877" s="282" t="s">
        <v>2229</v>
      </c>
      <c r="H19877" s="265" t="s">
        <v>4707</v>
      </c>
      <c r="I19877" s="265" t="s">
        <v>2188</v>
      </c>
      <c r="J19877" s="334">
        <v>-881.28</v>
      </c>
      <c r="K19877" s="83" t="str">
        <f>IFERROR(IFERROR(VLOOKUP(I19877,'DE-PARA'!B:D,3,0),VLOOKUP(I19877,'DE-PARA'!C:D,2,0)),"NÃO ENCONTRADO")</f>
        <v>Materiais</v>
      </c>
      <c r="L19877" s="50" t="str">
        <f>VLOOKUP(K19877,'Base -Receita-Despesa'!$B:$AS,1,FALSE)</f>
        <v>Materiais</v>
      </c>
    </row>
    <row r="19878" spans="1:12" x14ac:dyDescent="0.3">
      <c r="A19878" s="82" t="str">
        <f t="shared" si="620"/>
        <v>2020</v>
      </c>
      <c r="B19878" s="260" t="s">
        <v>2228</v>
      </c>
      <c r="C19878" s="261" t="s">
        <v>138</v>
      </c>
      <c r="D19878" s="74" t="str">
        <f t="shared" si="621"/>
        <v>set/2020</v>
      </c>
      <c r="E19878" s="329">
        <v>44088</v>
      </c>
      <c r="F19878" s="282">
        <v>22548</v>
      </c>
      <c r="G19878" s="282" t="s">
        <v>2229</v>
      </c>
      <c r="H19878" s="265" t="s">
        <v>2401</v>
      </c>
      <c r="I19878" s="265" t="s">
        <v>2182</v>
      </c>
      <c r="J19878" s="334">
        <v>-910</v>
      </c>
      <c r="K19878" s="83" t="str">
        <f>IFERROR(IFERROR(VLOOKUP(I19878,'DE-PARA'!B:D,3,0),VLOOKUP(I19878,'DE-PARA'!C:D,2,0)),"NÃO ENCONTRADO")</f>
        <v>Materiais</v>
      </c>
      <c r="L19878" s="50" t="str">
        <f>VLOOKUP(K19878,'Base -Receita-Despesa'!$B:$AS,1,FALSE)</f>
        <v>Materiais</v>
      </c>
    </row>
    <row r="19879" spans="1:12" x14ac:dyDescent="0.3">
      <c r="A19879" s="82" t="str">
        <f t="shared" si="620"/>
        <v>2020</v>
      </c>
      <c r="B19879" s="260" t="s">
        <v>2228</v>
      </c>
      <c r="C19879" s="261" t="s">
        <v>138</v>
      </c>
      <c r="D19879" s="74" t="str">
        <f t="shared" si="621"/>
        <v>set/2020</v>
      </c>
      <c r="E19879" s="329">
        <v>44088</v>
      </c>
      <c r="F19879" s="282">
        <v>128506</v>
      </c>
      <c r="G19879" s="282" t="s">
        <v>2229</v>
      </c>
      <c r="H19879" s="265" t="s">
        <v>528</v>
      </c>
      <c r="I19879" s="265" t="s">
        <v>2182</v>
      </c>
      <c r="J19879" s="333">
        <v>-1950</v>
      </c>
      <c r="K19879" s="83" t="str">
        <f>IFERROR(IFERROR(VLOOKUP(I19879,'DE-PARA'!B:D,3,0),VLOOKUP(I19879,'DE-PARA'!C:D,2,0)),"NÃO ENCONTRADO")</f>
        <v>Materiais</v>
      </c>
      <c r="L19879" s="50" t="str">
        <f>VLOOKUP(K19879,'Base -Receita-Despesa'!$B:$AS,1,FALSE)</f>
        <v>Materiais</v>
      </c>
    </row>
    <row r="19880" spans="1:12" x14ac:dyDescent="0.3">
      <c r="A19880" s="82" t="str">
        <f t="shared" si="620"/>
        <v>2020</v>
      </c>
      <c r="B19880" s="260" t="s">
        <v>2228</v>
      </c>
      <c r="C19880" s="261" t="s">
        <v>138</v>
      </c>
      <c r="D19880" s="74" t="str">
        <f t="shared" si="621"/>
        <v>set/2020</v>
      </c>
      <c r="E19880" s="329">
        <v>44088</v>
      </c>
      <c r="F19880" s="282" t="s">
        <v>1070</v>
      </c>
      <c r="G19880" s="282" t="s">
        <v>2229</v>
      </c>
      <c r="H19880" s="265" t="s">
        <v>1071</v>
      </c>
      <c r="I19880" s="265" t="s">
        <v>2237</v>
      </c>
      <c r="J19880" s="333">
        <v>1008695.55</v>
      </c>
      <c r="K19880" s="83" t="str">
        <f>IFERROR(IFERROR(VLOOKUP(I19880,'DE-PARA'!B:D,3,0),VLOOKUP(I19880,'DE-PARA'!C:D,2,0)),"NÃO ENCONTRADO")</f>
        <v>Entrada Conta Aplicação (+)</v>
      </c>
      <c r="L19880" s="50" t="str">
        <f>VLOOKUP(K19880,'Base -Receita-Despesa'!$B:$AS,1,FALSE)</f>
        <v>ENTRADA CONTA APLICAÇÃO (+)</v>
      </c>
    </row>
    <row r="19881" spans="1:12" x14ac:dyDescent="0.3">
      <c r="A19881" s="82" t="str">
        <f t="shared" si="620"/>
        <v>2020</v>
      </c>
      <c r="B19881" s="260" t="s">
        <v>2240</v>
      </c>
      <c r="C19881" s="261" t="s">
        <v>138</v>
      </c>
      <c r="D19881" s="74" t="str">
        <f t="shared" si="621"/>
        <v>set/2020</v>
      </c>
      <c r="E19881" s="329">
        <v>44089</v>
      </c>
      <c r="F19881" s="282" t="s">
        <v>161</v>
      </c>
      <c r="G19881" s="282" t="s">
        <v>2229</v>
      </c>
      <c r="H19881" s="265" t="s">
        <v>161</v>
      </c>
      <c r="I19881" s="265" t="s">
        <v>2168</v>
      </c>
      <c r="J19881" s="333">
        <v>1618989.97</v>
      </c>
      <c r="K19881" s="83" t="str">
        <f>IFERROR(IFERROR(VLOOKUP(I19881,'DE-PARA'!B:D,3,0),VLOOKUP(I19881,'DE-PARA'!C:D,2,0)),"NÃO ENCONTRADO")</f>
        <v>Repasses Contrato de Gestão</v>
      </c>
      <c r="L19881" s="50" t="str">
        <f>VLOOKUP(K19881,'Base -Receita-Despesa'!$B:$AS,1,FALSE)</f>
        <v>Repasses Contrato de Gestão</v>
      </c>
    </row>
    <row r="19882" spans="1:12" x14ac:dyDescent="0.3">
      <c r="A19882" s="82" t="str">
        <f t="shared" ref="A19882:A19945" si="622">IF(K19882="NÃO ENCONTRADO",0,RIGHT(D19882,4))</f>
        <v>2020</v>
      </c>
      <c r="B19882" s="260" t="s">
        <v>2240</v>
      </c>
      <c r="C19882" s="261" t="s">
        <v>138</v>
      </c>
      <c r="D19882" s="74" t="str">
        <f t="shared" si="621"/>
        <v>set/2020</v>
      </c>
      <c r="E19882" s="329">
        <v>44089</v>
      </c>
      <c r="F19882" s="282" t="s">
        <v>161</v>
      </c>
      <c r="G19882" s="282" t="s">
        <v>2229</v>
      </c>
      <c r="H19882" s="265" t="s">
        <v>161</v>
      </c>
      <c r="I19882" s="265" t="s">
        <v>2168</v>
      </c>
      <c r="J19882" s="333">
        <v>54997.59</v>
      </c>
      <c r="K19882" s="83" t="str">
        <f>IFERROR(IFERROR(VLOOKUP(I19882,'DE-PARA'!B:D,3,0),VLOOKUP(I19882,'DE-PARA'!C:D,2,0)),"NÃO ENCONTRADO")</f>
        <v>Repasses Contrato de Gestão</v>
      </c>
      <c r="L19882" s="50" t="str">
        <f>VLOOKUP(K19882,'Base -Receita-Despesa'!$B:$AS,1,FALSE)</f>
        <v>Repasses Contrato de Gestão</v>
      </c>
    </row>
    <row r="19883" spans="1:12" x14ac:dyDescent="0.3">
      <c r="A19883" s="82" t="str">
        <f t="shared" si="622"/>
        <v>2020</v>
      </c>
      <c r="B19883" s="362" t="s">
        <v>2240</v>
      </c>
      <c r="C19883" s="363" t="s">
        <v>138</v>
      </c>
      <c r="D19883" s="364" t="str">
        <f t="shared" si="621"/>
        <v>set/2020</v>
      </c>
      <c r="E19883" s="365">
        <v>44089</v>
      </c>
      <c r="F19883" s="366" t="s">
        <v>5127</v>
      </c>
      <c r="G19883" s="366" t="s">
        <v>2229</v>
      </c>
      <c r="H19883" s="367" t="s">
        <v>2251</v>
      </c>
      <c r="I19883" s="367" t="s">
        <v>126</v>
      </c>
      <c r="J19883" s="368">
        <v>-500000</v>
      </c>
      <c r="K19883" s="83" t="str">
        <f>IFERROR(IFERROR(VLOOKUP(I19883,'DE-PARA'!B:D,3,0),VLOOKUP(I19883,'DE-PARA'!C:D,2,0)),"NÃO ENCONTRADO")</f>
        <v>TEV – Transferências Entre Contas (Entradas)</v>
      </c>
      <c r="L19883" s="50" t="str">
        <f>VLOOKUP(K19883,'Base -Receita-Despesa'!$B:$AS,1,FALSE)</f>
        <v>TEV – Transferências Entre Contas (Entradas)</v>
      </c>
    </row>
    <row r="19884" spans="1:12" x14ac:dyDescent="0.3">
      <c r="A19884" s="82" t="str">
        <f t="shared" si="622"/>
        <v>2020</v>
      </c>
      <c r="B19884" s="362" t="s">
        <v>2228</v>
      </c>
      <c r="C19884" s="363" t="s">
        <v>138</v>
      </c>
      <c r="D19884" s="364" t="str">
        <f t="shared" si="621"/>
        <v>set/2020</v>
      </c>
      <c r="E19884" s="365">
        <v>44089</v>
      </c>
      <c r="F19884" s="366" t="s">
        <v>5127</v>
      </c>
      <c r="G19884" s="366" t="s">
        <v>2229</v>
      </c>
      <c r="H19884" s="367" t="s">
        <v>2251</v>
      </c>
      <c r="I19884" s="367" t="s">
        <v>126</v>
      </c>
      <c r="J19884" s="368">
        <v>500000</v>
      </c>
      <c r="K19884" s="83" t="str">
        <f>IFERROR(IFERROR(VLOOKUP(I19884,'DE-PARA'!B:D,3,0),VLOOKUP(I19884,'DE-PARA'!C:D,2,0)),"NÃO ENCONTRADO")</f>
        <v>TEV – Transferências Entre Contas (Entradas)</v>
      </c>
      <c r="L19884" s="50" t="str">
        <f>VLOOKUP(K19884,'Base -Receita-Despesa'!$B:$AS,1,FALSE)</f>
        <v>TEV – Transferências Entre Contas (Entradas)</v>
      </c>
    </row>
    <row r="19885" spans="1:12" x14ac:dyDescent="0.3">
      <c r="A19885" s="82" t="str">
        <f t="shared" si="622"/>
        <v>2020</v>
      </c>
      <c r="B19885" s="348" t="s">
        <v>2228</v>
      </c>
      <c r="C19885" s="349" t="s">
        <v>138</v>
      </c>
      <c r="D19885" s="350" t="str">
        <f t="shared" si="621"/>
        <v>set/2020</v>
      </c>
      <c r="E19885" s="351">
        <v>44089</v>
      </c>
      <c r="F19885" s="352" t="s">
        <v>5127</v>
      </c>
      <c r="G19885" s="352" t="s">
        <v>2229</v>
      </c>
      <c r="H19885" s="353" t="s">
        <v>2251</v>
      </c>
      <c r="I19885" s="353" t="s">
        <v>126</v>
      </c>
      <c r="J19885" s="354">
        <v>400000</v>
      </c>
      <c r="K19885" s="83" t="str">
        <f>IFERROR(IFERROR(VLOOKUP(I19885,'DE-PARA'!B:D,3,0),VLOOKUP(I19885,'DE-PARA'!C:D,2,0)),"NÃO ENCONTRADO")</f>
        <v>TEV – Transferências Entre Contas (Entradas)</v>
      </c>
      <c r="L19885" s="50" t="str">
        <f>VLOOKUP(K19885,'Base -Receita-Despesa'!$B:$AS,1,FALSE)</f>
        <v>TEV – Transferências Entre Contas (Entradas)</v>
      </c>
    </row>
    <row r="19886" spans="1:12" x14ac:dyDescent="0.3">
      <c r="A19886" s="82" t="str">
        <f t="shared" si="622"/>
        <v>2020</v>
      </c>
      <c r="B19886" s="260" t="s">
        <v>2228</v>
      </c>
      <c r="C19886" s="261" t="s">
        <v>138</v>
      </c>
      <c r="D19886" s="74" t="str">
        <f t="shared" si="621"/>
        <v>set/2020</v>
      </c>
      <c r="E19886" s="329">
        <v>44089</v>
      </c>
      <c r="F19886" s="282" t="s">
        <v>5879</v>
      </c>
      <c r="G19886" s="282" t="s">
        <v>2229</v>
      </c>
      <c r="H19886" s="265" t="s">
        <v>5115</v>
      </c>
      <c r="I19886" s="265" t="s">
        <v>118</v>
      </c>
      <c r="J19886" s="333">
        <v>-5351.36</v>
      </c>
      <c r="K19886" s="83" t="str">
        <f>IFERROR(IFERROR(VLOOKUP(I19886,'DE-PARA'!B:D,3,0),VLOOKUP(I19886,'DE-PARA'!C:D,2,0)),"NÃO ENCONTRADO")</f>
        <v>Serviços</v>
      </c>
      <c r="L19886" s="50" t="str">
        <f>VLOOKUP(K19886,'Base -Receita-Despesa'!$B:$AS,1,FALSE)</f>
        <v>Serviços</v>
      </c>
    </row>
    <row r="19887" spans="1:12" x14ac:dyDescent="0.3">
      <c r="A19887" s="82" t="str">
        <f t="shared" si="622"/>
        <v>2020</v>
      </c>
      <c r="B19887" s="260" t="s">
        <v>2228</v>
      </c>
      <c r="C19887" s="261" t="s">
        <v>138</v>
      </c>
      <c r="D19887" s="74" t="str">
        <f t="shared" si="621"/>
        <v>set/2020</v>
      </c>
      <c r="E19887" s="329">
        <v>44089</v>
      </c>
      <c r="F19887" s="282">
        <v>22590</v>
      </c>
      <c r="G19887" s="282" t="s">
        <v>2229</v>
      </c>
      <c r="H19887" s="265" t="s">
        <v>2401</v>
      </c>
      <c r="I19887" s="265" t="s">
        <v>2181</v>
      </c>
      <c r="J19887" s="334">
        <v>-578</v>
      </c>
      <c r="K19887" s="83" t="str">
        <f>IFERROR(IFERROR(VLOOKUP(I19887,'DE-PARA'!B:D,3,0),VLOOKUP(I19887,'DE-PARA'!C:D,2,0)),"NÃO ENCONTRADO")</f>
        <v>Materiais</v>
      </c>
      <c r="L19887" s="50" t="str">
        <f>VLOOKUP(K19887,'Base -Receita-Despesa'!$B:$AS,1,FALSE)</f>
        <v>Materiais</v>
      </c>
    </row>
    <row r="19888" spans="1:12" x14ac:dyDescent="0.3">
      <c r="A19888" s="82" t="str">
        <f t="shared" si="622"/>
        <v>2020</v>
      </c>
      <c r="B19888" s="260" t="s">
        <v>2228</v>
      </c>
      <c r="C19888" s="261" t="s">
        <v>138</v>
      </c>
      <c r="D19888" s="74" t="str">
        <f t="shared" si="621"/>
        <v>set/2020</v>
      </c>
      <c r="E19888" s="329">
        <v>44089</v>
      </c>
      <c r="F19888" s="282">
        <v>350</v>
      </c>
      <c r="G19888" s="282" t="s">
        <v>2229</v>
      </c>
      <c r="H19888" s="265" t="s">
        <v>5809</v>
      </c>
      <c r="I19888" s="265" t="s">
        <v>164</v>
      </c>
      <c r="J19888" s="333">
        <v>-6600</v>
      </c>
      <c r="K19888" s="83" t="str">
        <f>IFERROR(IFERROR(VLOOKUP(I19888,'DE-PARA'!B:D,3,0),VLOOKUP(I19888,'DE-PARA'!C:D,2,0)),"NÃO ENCONTRADO")</f>
        <v>Concessionárias (água, luz e telefone)</v>
      </c>
      <c r="L19888" s="50" t="str">
        <f>VLOOKUP(K19888,'Base -Receita-Despesa'!$B:$AS,1,FALSE)</f>
        <v>Concessionárias (água, luz e telefone)</v>
      </c>
    </row>
    <row r="19889" spans="1:12" x14ac:dyDescent="0.3">
      <c r="A19889" s="82" t="str">
        <f t="shared" si="622"/>
        <v>2020</v>
      </c>
      <c r="B19889" s="260" t="s">
        <v>2228</v>
      </c>
      <c r="C19889" s="261" t="s">
        <v>138</v>
      </c>
      <c r="D19889" s="74" t="str">
        <f t="shared" si="621"/>
        <v>set/2020</v>
      </c>
      <c r="E19889" s="329">
        <v>44089</v>
      </c>
      <c r="F19889" s="282">
        <v>20224</v>
      </c>
      <c r="G19889" s="282" t="s">
        <v>2229</v>
      </c>
      <c r="H19889" s="265" t="s">
        <v>5152</v>
      </c>
      <c r="I19889" s="265" t="s">
        <v>618</v>
      </c>
      <c r="J19889" s="333">
        <v>-21792.959999999999</v>
      </c>
      <c r="K19889" s="83" t="str">
        <f>IFERROR(IFERROR(VLOOKUP(I19889,'DE-PARA'!B:D,3,0),VLOOKUP(I19889,'DE-PARA'!C:D,2,0)),"NÃO ENCONTRADO")</f>
        <v>Serviços</v>
      </c>
      <c r="L19889" s="50" t="str">
        <f>VLOOKUP(K19889,'Base -Receita-Despesa'!$B:$AS,1,FALSE)</f>
        <v>Serviços</v>
      </c>
    </row>
    <row r="19890" spans="1:12" x14ac:dyDescent="0.3">
      <c r="A19890" s="82" t="str">
        <f t="shared" si="622"/>
        <v>2020</v>
      </c>
      <c r="B19890" s="260" t="s">
        <v>2228</v>
      </c>
      <c r="C19890" s="261" t="s">
        <v>138</v>
      </c>
      <c r="D19890" s="74" t="str">
        <f t="shared" si="621"/>
        <v>set/2020</v>
      </c>
      <c r="E19890" s="329">
        <v>44089</v>
      </c>
      <c r="F19890" s="282">
        <v>2162</v>
      </c>
      <c r="G19890" s="282" t="s">
        <v>2229</v>
      </c>
      <c r="H19890" s="265" t="s">
        <v>5275</v>
      </c>
      <c r="I19890" s="265" t="s">
        <v>157</v>
      </c>
      <c r="J19890" s="333">
        <v>-3177.11</v>
      </c>
      <c r="K19890" s="83" t="str">
        <f>IFERROR(IFERROR(VLOOKUP(I19890,'DE-PARA'!B:D,3,0),VLOOKUP(I19890,'DE-PARA'!C:D,2,0)),"NÃO ENCONTRADO")</f>
        <v>Materiais</v>
      </c>
      <c r="L19890" s="50" t="str">
        <f>VLOOKUP(K19890,'Base -Receita-Despesa'!$B:$AS,1,FALSE)</f>
        <v>Materiais</v>
      </c>
    </row>
    <row r="19891" spans="1:12" x14ac:dyDescent="0.3">
      <c r="A19891" s="82" t="str">
        <f t="shared" si="622"/>
        <v>2020</v>
      </c>
      <c r="B19891" s="260" t="s">
        <v>2228</v>
      </c>
      <c r="C19891" s="261" t="s">
        <v>138</v>
      </c>
      <c r="D19891" s="74" t="str">
        <f t="shared" si="621"/>
        <v>set/2020</v>
      </c>
      <c r="E19891" s="329">
        <v>44089</v>
      </c>
      <c r="F19891" s="282">
        <v>2157</v>
      </c>
      <c r="G19891" s="282" t="s">
        <v>2229</v>
      </c>
      <c r="H19891" s="265" t="s">
        <v>5275</v>
      </c>
      <c r="I19891" s="265" t="s">
        <v>157</v>
      </c>
      <c r="J19891" s="333">
        <v>-7427.4</v>
      </c>
      <c r="K19891" s="83" t="str">
        <f>IFERROR(IFERROR(VLOOKUP(I19891,'DE-PARA'!B:D,3,0),VLOOKUP(I19891,'DE-PARA'!C:D,2,0)),"NÃO ENCONTRADO")</f>
        <v>Materiais</v>
      </c>
      <c r="L19891" s="50" t="str">
        <f>VLOOKUP(K19891,'Base -Receita-Despesa'!$B:$AS,1,FALSE)</f>
        <v>Materiais</v>
      </c>
    </row>
    <row r="19892" spans="1:12" x14ac:dyDescent="0.3">
      <c r="A19892" s="82" t="str">
        <f t="shared" si="622"/>
        <v>2020</v>
      </c>
      <c r="B19892" s="260" t="s">
        <v>2228</v>
      </c>
      <c r="C19892" s="261" t="s">
        <v>138</v>
      </c>
      <c r="D19892" s="74" t="str">
        <f t="shared" si="621"/>
        <v>set/2020</v>
      </c>
      <c r="E19892" s="329">
        <v>44089</v>
      </c>
      <c r="F19892" s="282">
        <v>2163</v>
      </c>
      <c r="G19892" s="282" t="s">
        <v>2229</v>
      </c>
      <c r="H19892" s="265" t="s">
        <v>5275</v>
      </c>
      <c r="I19892" s="265" t="s">
        <v>157</v>
      </c>
      <c r="J19892" s="333">
        <v>-6129.11</v>
      </c>
      <c r="K19892" s="83" t="str">
        <f>IFERROR(IFERROR(VLOOKUP(I19892,'DE-PARA'!B:D,3,0),VLOOKUP(I19892,'DE-PARA'!C:D,2,0)),"NÃO ENCONTRADO")</f>
        <v>Materiais</v>
      </c>
      <c r="L19892" s="50" t="str">
        <f>VLOOKUP(K19892,'Base -Receita-Despesa'!$B:$AS,1,FALSE)</f>
        <v>Materiais</v>
      </c>
    </row>
    <row r="19893" spans="1:12" x14ac:dyDescent="0.3">
      <c r="A19893" s="82" t="str">
        <f t="shared" si="622"/>
        <v>2020</v>
      </c>
      <c r="B19893" s="260" t="s">
        <v>2228</v>
      </c>
      <c r="C19893" s="261" t="s">
        <v>138</v>
      </c>
      <c r="D19893" s="74" t="str">
        <f t="shared" si="621"/>
        <v>set/2020</v>
      </c>
      <c r="E19893" s="329">
        <v>44089</v>
      </c>
      <c r="F19893" s="282">
        <v>2155</v>
      </c>
      <c r="G19893" s="282" t="s">
        <v>2229</v>
      </c>
      <c r="H19893" s="265" t="s">
        <v>5275</v>
      </c>
      <c r="I19893" s="265" t="s">
        <v>157</v>
      </c>
      <c r="J19893" s="333">
        <v>-2618.56</v>
      </c>
      <c r="K19893" s="83" t="str">
        <f>IFERROR(IFERROR(VLOOKUP(I19893,'DE-PARA'!B:D,3,0),VLOOKUP(I19893,'DE-PARA'!C:D,2,0)),"NÃO ENCONTRADO")</f>
        <v>Materiais</v>
      </c>
      <c r="L19893" s="50" t="str">
        <f>VLOOKUP(K19893,'Base -Receita-Despesa'!$B:$AS,1,FALSE)</f>
        <v>Materiais</v>
      </c>
    </row>
    <row r="19894" spans="1:12" x14ac:dyDescent="0.3">
      <c r="A19894" s="82" t="str">
        <f t="shared" si="622"/>
        <v>2020</v>
      </c>
      <c r="B19894" s="260" t="s">
        <v>2228</v>
      </c>
      <c r="C19894" s="261" t="s">
        <v>138</v>
      </c>
      <c r="D19894" s="74" t="str">
        <f t="shared" si="621"/>
        <v>set/2020</v>
      </c>
      <c r="E19894" s="329">
        <v>44089</v>
      </c>
      <c r="F19894" s="282">
        <v>21217</v>
      </c>
      <c r="G19894" s="282" t="s">
        <v>2229</v>
      </c>
      <c r="H19894" s="265" t="s">
        <v>4876</v>
      </c>
      <c r="I19894" s="265" t="s">
        <v>2204</v>
      </c>
      <c r="J19894" s="333">
        <v>-3132.58</v>
      </c>
      <c r="K19894" s="83" t="str">
        <f>IFERROR(IFERROR(VLOOKUP(I19894,'DE-PARA'!B:D,3,0),VLOOKUP(I19894,'DE-PARA'!C:D,2,0)),"NÃO ENCONTRADO")</f>
        <v>Serviços</v>
      </c>
      <c r="L19894" s="50" t="str">
        <f>VLOOKUP(K19894,'Base -Receita-Despesa'!$B:$AS,1,FALSE)</f>
        <v>Serviços</v>
      </c>
    </row>
    <row r="19895" spans="1:12" x14ac:dyDescent="0.3">
      <c r="A19895" s="82" t="str">
        <f t="shared" si="622"/>
        <v>2020</v>
      </c>
      <c r="B19895" s="260" t="s">
        <v>2228</v>
      </c>
      <c r="C19895" s="261" t="s">
        <v>138</v>
      </c>
      <c r="D19895" s="74" t="str">
        <f t="shared" si="621"/>
        <v>set/2020</v>
      </c>
      <c r="E19895" s="329">
        <v>44089</v>
      </c>
      <c r="F19895" s="282" t="s">
        <v>254</v>
      </c>
      <c r="G19895" s="282" t="s">
        <v>2229</v>
      </c>
      <c r="H19895" s="265" t="s">
        <v>5880</v>
      </c>
      <c r="I19895" s="265" t="s">
        <v>130</v>
      </c>
      <c r="J19895" s="334">
        <v>-211.6</v>
      </c>
      <c r="K19895" s="83" t="str">
        <f>IFERROR(IFERROR(VLOOKUP(I19895,'DE-PARA'!B:D,3,0),VLOOKUP(I19895,'DE-PARA'!C:D,2,0)),"NÃO ENCONTRADO")</f>
        <v>Rescisões Trabalhistas</v>
      </c>
      <c r="L19895" s="50" t="str">
        <f>VLOOKUP(K19895,'Base -Receita-Despesa'!$B:$AS,1,FALSE)</f>
        <v>Rescisões Trabalhistas</v>
      </c>
    </row>
    <row r="19896" spans="1:12" x14ac:dyDescent="0.3">
      <c r="A19896" s="82" t="str">
        <f t="shared" si="622"/>
        <v>2020</v>
      </c>
      <c r="B19896" s="260" t="s">
        <v>2228</v>
      </c>
      <c r="C19896" s="261" t="s">
        <v>138</v>
      </c>
      <c r="D19896" s="74" t="str">
        <f t="shared" si="621"/>
        <v>set/2020</v>
      </c>
      <c r="E19896" s="329">
        <v>44089</v>
      </c>
      <c r="F19896" s="282" t="s">
        <v>1261</v>
      </c>
      <c r="G19896" s="282" t="s">
        <v>2229</v>
      </c>
      <c r="H19896" s="265" t="s">
        <v>879</v>
      </c>
      <c r="I19896" s="265" t="s">
        <v>135</v>
      </c>
      <c r="J19896" s="334">
        <v>-10</v>
      </c>
      <c r="K19896" s="83" t="str">
        <f>IFERROR(IFERROR(VLOOKUP(I19896,'DE-PARA'!B:D,3,0),VLOOKUP(I19896,'DE-PARA'!C:D,2,0)),"NÃO ENCONTRADO")</f>
        <v>Outras Saídas</v>
      </c>
      <c r="L19896" s="50" t="str">
        <f>VLOOKUP(K19896,'Base -Receita-Despesa'!$B:$AS,1,FALSE)</f>
        <v>Outras Saídas</v>
      </c>
    </row>
    <row r="19897" spans="1:12" x14ac:dyDescent="0.3">
      <c r="A19897" s="82" t="str">
        <f t="shared" si="622"/>
        <v>2020</v>
      </c>
      <c r="B19897" s="260" t="s">
        <v>2228</v>
      </c>
      <c r="C19897" s="261" t="s">
        <v>138</v>
      </c>
      <c r="D19897" s="74" t="str">
        <f t="shared" si="621"/>
        <v>set/2020</v>
      </c>
      <c r="E19897" s="329">
        <v>44089</v>
      </c>
      <c r="F19897" s="282" t="s">
        <v>1261</v>
      </c>
      <c r="G19897" s="282" t="s">
        <v>2229</v>
      </c>
      <c r="H19897" s="265" t="s">
        <v>879</v>
      </c>
      <c r="I19897" s="265" t="s">
        <v>135</v>
      </c>
      <c r="J19897" s="334">
        <v>-10</v>
      </c>
      <c r="K19897" s="83" t="str">
        <f>IFERROR(IFERROR(VLOOKUP(I19897,'DE-PARA'!B:D,3,0),VLOOKUP(I19897,'DE-PARA'!C:D,2,0)),"NÃO ENCONTRADO")</f>
        <v>Outras Saídas</v>
      </c>
      <c r="L19897" s="50" t="str">
        <f>VLOOKUP(K19897,'Base -Receita-Despesa'!$B:$AS,1,FALSE)</f>
        <v>Outras Saídas</v>
      </c>
    </row>
    <row r="19898" spans="1:12" x14ac:dyDescent="0.3">
      <c r="A19898" s="82" t="str">
        <f t="shared" si="622"/>
        <v>2020</v>
      </c>
      <c r="B19898" s="260" t="s">
        <v>2228</v>
      </c>
      <c r="C19898" s="261" t="s">
        <v>138</v>
      </c>
      <c r="D19898" s="74" t="str">
        <f t="shared" si="621"/>
        <v>set/2020</v>
      </c>
      <c r="E19898" s="329">
        <v>44089</v>
      </c>
      <c r="F19898" s="282" t="s">
        <v>1261</v>
      </c>
      <c r="G19898" s="282" t="s">
        <v>2229</v>
      </c>
      <c r="H19898" s="265" t="s">
        <v>879</v>
      </c>
      <c r="I19898" s="265" t="s">
        <v>135</v>
      </c>
      <c r="J19898" s="334">
        <v>-10</v>
      </c>
      <c r="K19898" s="83" t="str">
        <f>IFERROR(IFERROR(VLOOKUP(I19898,'DE-PARA'!B:D,3,0),VLOOKUP(I19898,'DE-PARA'!C:D,2,0)),"NÃO ENCONTRADO")</f>
        <v>Outras Saídas</v>
      </c>
      <c r="L19898" s="50" t="str">
        <f>VLOOKUP(K19898,'Base -Receita-Despesa'!$B:$AS,1,FALSE)</f>
        <v>Outras Saídas</v>
      </c>
    </row>
    <row r="19899" spans="1:12" x14ac:dyDescent="0.3">
      <c r="A19899" s="82" t="str">
        <f t="shared" si="622"/>
        <v>2020</v>
      </c>
      <c r="B19899" s="260" t="s">
        <v>2228</v>
      </c>
      <c r="C19899" s="261" t="s">
        <v>138</v>
      </c>
      <c r="D19899" s="74" t="str">
        <f t="shared" si="621"/>
        <v>set/2020</v>
      </c>
      <c r="E19899" s="329">
        <v>44089</v>
      </c>
      <c r="F19899" s="282" t="s">
        <v>1261</v>
      </c>
      <c r="G19899" s="282" t="s">
        <v>2229</v>
      </c>
      <c r="H19899" s="265" t="s">
        <v>879</v>
      </c>
      <c r="I19899" s="265" t="s">
        <v>135</v>
      </c>
      <c r="J19899" s="334">
        <v>-10</v>
      </c>
      <c r="K19899" s="83" t="str">
        <f>IFERROR(IFERROR(VLOOKUP(I19899,'DE-PARA'!B:D,3,0),VLOOKUP(I19899,'DE-PARA'!C:D,2,0)),"NÃO ENCONTRADO")</f>
        <v>Outras Saídas</v>
      </c>
      <c r="L19899" s="50" t="str">
        <f>VLOOKUP(K19899,'Base -Receita-Despesa'!$B:$AS,1,FALSE)</f>
        <v>Outras Saídas</v>
      </c>
    </row>
    <row r="19900" spans="1:12" x14ac:dyDescent="0.3">
      <c r="A19900" s="82" t="str">
        <f t="shared" si="622"/>
        <v>2020</v>
      </c>
      <c r="B19900" s="260" t="s">
        <v>2240</v>
      </c>
      <c r="C19900" s="261" t="s">
        <v>138</v>
      </c>
      <c r="D19900" s="74" t="str">
        <f t="shared" si="621"/>
        <v>set/2020</v>
      </c>
      <c r="E19900" s="329">
        <v>44090</v>
      </c>
      <c r="F19900" s="282" t="s">
        <v>5130</v>
      </c>
      <c r="G19900" s="282" t="s">
        <v>2229</v>
      </c>
      <c r="H19900" s="265" t="s">
        <v>72</v>
      </c>
      <c r="I19900" s="265" t="s">
        <v>1064</v>
      </c>
      <c r="J19900" s="333">
        <v>-4950279.83</v>
      </c>
      <c r="K19900" s="83" t="str">
        <f>IFERROR(IFERROR(VLOOKUP(I19900,'DE-PARA'!B:D,3,0),VLOOKUP(I19900,'DE-PARA'!C:D,2,0)),"NÃO ENCONTRADO")</f>
        <v>Saídas Da C/A Por Regates (-)</v>
      </c>
      <c r="L19900" s="50" t="str">
        <f>VLOOKUP(K19900,'Base -Receita-Despesa'!$B:$AS,1,FALSE)</f>
        <v>SAÍDAS DA C/A POR REGATES (-)</v>
      </c>
    </row>
    <row r="19901" spans="1:12" x14ac:dyDescent="0.3">
      <c r="A19901" s="82" t="str">
        <f t="shared" si="622"/>
        <v>2020</v>
      </c>
      <c r="B19901" s="355" t="s">
        <v>2240</v>
      </c>
      <c r="C19901" s="356" t="s">
        <v>138</v>
      </c>
      <c r="D19901" s="357" t="str">
        <f t="shared" si="621"/>
        <v>set/2020</v>
      </c>
      <c r="E19901" s="358">
        <v>44090</v>
      </c>
      <c r="F19901" s="359" t="s">
        <v>5127</v>
      </c>
      <c r="G19901" s="359" t="s">
        <v>2229</v>
      </c>
      <c r="H19901" s="360" t="s">
        <v>2251</v>
      </c>
      <c r="I19901" s="360" t="s">
        <v>126</v>
      </c>
      <c r="J19901" s="361">
        <v>-500000</v>
      </c>
      <c r="K19901" s="83" t="str">
        <f>IFERROR(IFERROR(VLOOKUP(I19901,'DE-PARA'!B:D,3,0),VLOOKUP(I19901,'DE-PARA'!C:D,2,0)),"NÃO ENCONTRADO")</f>
        <v>TEV – Transferências Entre Contas (Entradas)</v>
      </c>
      <c r="L19901" s="50" t="str">
        <f>VLOOKUP(K19901,'Base -Receita-Despesa'!$B:$AS,1,FALSE)</f>
        <v>TEV – Transferências Entre Contas (Entradas)</v>
      </c>
    </row>
    <row r="19902" spans="1:12" x14ac:dyDescent="0.3">
      <c r="A19902" s="82" t="str">
        <f t="shared" si="622"/>
        <v>2020</v>
      </c>
      <c r="B19902" s="260" t="s">
        <v>2240</v>
      </c>
      <c r="C19902" s="261" t="s">
        <v>138</v>
      </c>
      <c r="D19902" s="74" t="str">
        <f t="shared" si="621"/>
        <v>set/2020</v>
      </c>
      <c r="E19902" s="329">
        <v>44090</v>
      </c>
      <c r="F19902" s="282" t="s">
        <v>1070</v>
      </c>
      <c r="G19902" s="282" t="s">
        <v>2229</v>
      </c>
      <c r="H19902" s="265" t="s">
        <v>1071</v>
      </c>
      <c r="I19902" s="265" t="s">
        <v>2237</v>
      </c>
      <c r="J19902" s="333">
        <v>4276292.2699999996</v>
      </c>
      <c r="K19902" s="83" t="str">
        <f>IFERROR(IFERROR(VLOOKUP(I19902,'DE-PARA'!B:D,3,0),VLOOKUP(I19902,'DE-PARA'!C:D,2,0)),"NÃO ENCONTRADO")</f>
        <v>Entrada Conta Aplicação (+)</v>
      </c>
      <c r="L19902" s="50" t="str">
        <f>VLOOKUP(K19902,'Base -Receita-Despesa'!$B:$AS,1,FALSE)</f>
        <v>ENTRADA CONTA APLICAÇÃO (+)</v>
      </c>
    </row>
    <row r="19903" spans="1:12" x14ac:dyDescent="0.3">
      <c r="A19903" s="82" t="str">
        <f t="shared" si="622"/>
        <v>2020</v>
      </c>
      <c r="B19903" s="260" t="s">
        <v>2228</v>
      </c>
      <c r="C19903" s="261" t="s">
        <v>138</v>
      </c>
      <c r="D19903" s="74" t="str">
        <f t="shared" si="621"/>
        <v>set/2020</v>
      </c>
      <c r="E19903" s="329">
        <v>44090</v>
      </c>
      <c r="F19903" s="282" t="s">
        <v>5130</v>
      </c>
      <c r="G19903" s="282" t="s">
        <v>2229</v>
      </c>
      <c r="H19903" s="265" t="s">
        <v>72</v>
      </c>
      <c r="I19903" s="265" t="s">
        <v>1064</v>
      </c>
      <c r="J19903" s="333">
        <v>-3000000</v>
      </c>
      <c r="K19903" s="83" t="str">
        <f>IFERROR(IFERROR(VLOOKUP(I19903,'DE-PARA'!B:D,3,0),VLOOKUP(I19903,'DE-PARA'!C:D,2,0)),"NÃO ENCONTRADO")</f>
        <v>Saídas Da C/A Por Regates (-)</v>
      </c>
      <c r="L19903" s="50" t="str">
        <f>VLOOKUP(K19903,'Base -Receita-Despesa'!$B:$AS,1,FALSE)</f>
        <v>SAÍDAS DA C/A POR REGATES (-)</v>
      </c>
    </row>
    <row r="19904" spans="1:12" x14ac:dyDescent="0.3">
      <c r="A19904" s="82" t="str">
        <f t="shared" si="622"/>
        <v>2020</v>
      </c>
      <c r="B19904" s="355" t="s">
        <v>2228</v>
      </c>
      <c r="C19904" s="356" t="s">
        <v>138</v>
      </c>
      <c r="D19904" s="357" t="str">
        <f t="shared" si="621"/>
        <v>set/2020</v>
      </c>
      <c r="E19904" s="358">
        <v>44090</v>
      </c>
      <c r="F19904" s="359" t="s">
        <v>5127</v>
      </c>
      <c r="G19904" s="359" t="s">
        <v>2229</v>
      </c>
      <c r="H19904" s="360" t="s">
        <v>2251</v>
      </c>
      <c r="I19904" s="360" t="s">
        <v>126</v>
      </c>
      <c r="J19904" s="361">
        <v>500000</v>
      </c>
      <c r="K19904" s="83" t="str">
        <f>IFERROR(IFERROR(VLOOKUP(I19904,'DE-PARA'!B:D,3,0),VLOOKUP(I19904,'DE-PARA'!C:D,2,0)),"NÃO ENCONTRADO")</f>
        <v>TEV – Transferências Entre Contas (Entradas)</v>
      </c>
      <c r="L19904" s="50" t="str">
        <f>VLOOKUP(K19904,'Base -Receita-Despesa'!$B:$AS,1,FALSE)</f>
        <v>TEV – Transferências Entre Contas (Entradas)</v>
      </c>
    </row>
    <row r="19905" spans="1:12" x14ac:dyDescent="0.3">
      <c r="A19905" s="82" t="str">
        <f t="shared" si="622"/>
        <v>2020</v>
      </c>
      <c r="B19905" s="260" t="s">
        <v>2228</v>
      </c>
      <c r="C19905" s="261" t="s">
        <v>138</v>
      </c>
      <c r="D19905" s="74" t="str">
        <f t="shared" si="621"/>
        <v>set/2020</v>
      </c>
      <c r="E19905" s="329">
        <v>44090</v>
      </c>
      <c r="F19905" s="282">
        <v>128731</v>
      </c>
      <c r="G19905" s="282" t="s">
        <v>2229</v>
      </c>
      <c r="H19905" s="265" t="s">
        <v>528</v>
      </c>
      <c r="I19905" s="265" t="s">
        <v>2181</v>
      </c>
      <c r="J19905" s="333">
        <v>-10568.9</v>
      </c>
      <c r="K19905" s="83" t="str">
        <f>IFERROR(IFERROR(VLOOKUP(I19905,'DE-PARA'!B:D,3,0),VLOOKUP(I19905,'DE-PARA'!C:D,2,0)),"NÃO ENCONTRADO")</f>
        <v>Materiais</v>
      </c>
      <c r="L19905" s="50" t="str">
        <f>VLOOKUP(K19905,'Base -Receita-Despesa'!$B:$AS,1,FALSE)</f>
        <v>Materiais</v>
      </c>
    </row>
    <row r="19906" spans="1:12" x14ac:dyDescent="0.3">
      <c r="A19906" s="82" t="str">
        <f t="shared" si="622"/>
        <v>2020</v>
      </c>
      <c r="B19906" s="260" t="s">
        <v>2228</v>
      </c>
      <c r="C19906" s="261" t="s">
        <v>138</v>
      </c>
      <c r="D19906" s="74" t="str">
        <f t="shared" si="621"/>
        <v>set/2020</v>
      </c>
      <c r="E19906" s="329">
        <v>44090</v>
      </c>
      <c r="F19906" s="282">
        <v>128756</v>
      </c>
      <c r="G19906" s="282" t="s">
        <v>2229</v>
      </c>
      <c r="H19906" s="265" t="s">
        <v>528</v>
      </c>
      <c r="I19906" s="265" t="s">
        <v>2181</v>
      </c>
      <c r="J19906" s="334">
        <v>-201</v>
      </c>
      <c r="K19906" s="83" t="str">
        <f>IFERROR(IFERROR(VLOOKUP(I19906,'DE-PARA'!B:D,3,0),VLOOKUP(I19906,'DE-PARA'!C:D,2,0)),"NÃO ENCONTRADO")</f>
        <v>Materiais</v>
      </c>
      <c r="L19906" s="50" t="str">
        <f>VLOOKUP(K19906,'Base -Receita-Despesa'!$B:$AS,1,FALSE)</f>
        <v>Materiais</v>
      </c>
    </row>
    <row r="19907" spans="1:12" x14ac:dyDescent="0.3">
      <c r="A19907" s="82" t="str">
        <f t="shared" si="622"/>
        <v>2020</v>
      </c>
      <c r="B19907" s="260" t="s">
        <v>2228</v>
      </c>
      <c r="C19907" s="261" t="s">
        <v>138</v>
      </c>
      <c r="D19907" s="74" t="str">
        <f t="shared" si="621"/>
        <v>set/2020</v>
      </c>
      <c r="E19907" s="329">
        <v>44090</v>
      </c>
      <c r="F19907" s="282">
        <v>1335299</v>
      </c>
      <c r="G19907" s="282" t="s">
        <v>2229</v>
      </c>
      <c r="H19907" s="265" t="s">
        <v>339</v>
      </c>
      <c r="I19907" s="265" t="s">
        <v>2181</v>
      </c>
      <c r="J19907" s="333">
        <v>-5733</v>
      </c>
      <c r="K19907" s="83" t="str">
        <f>IFERROR(IFERROR(VLOOKUP(I19907,'DE-PARA'!B:D,3,0),VLOOKUP(I19907,'DE-PARA'!C:D,2,0)),"NÃO ENCONTRADO")</f>
        <v>Materiais</v>
      </c>
      <c r="L19907" s="50" t="str">
        <f>VLOOKUP(K19907,'Base -Receita-Despesa'!$B:$AS,1,FALSE)</f>
        <v>Materiais</v>
      </c>
    </row>
    <row r="19908" spans="1:12" x14ac:dyDescent="0.3">
      <c r="A19908" s="82" t="str">
        <f t="shared" si="622"/>
        <v>2020</v>
      </c>
      <c r="B19908" s="260" t="s">
        <v>2228</v>
      </c>
      <c r="C19908" s="261" t="s">
        <v>138</v>
      </c>
      <c r="D19908" s="74" t="str">
        <f t="shared" ref="D19908:D19971" si="623">TEXT(E19908,"mmm/aaaa")</f>
        <v>set/2020</v>
      </c>
      <c r="E19908" s="329">
        <v>44090</v>
      </c>
      <c r="F19908" s="282">
        <v>902421</v>
      </c>
      <c r="G19908" s="282" t="s">
        <v>2229</v>
      </c>
      <c r="H19908" s="265" t="s">
        <v>5696</v>
      </c>
      <c r="I19908" s="265" t="s">
        <v>2182</v>
      </c>
      <c r="J19908" s="334">
        <v>-353</v>
      </c>
      <c r="K19908" s="83" t="str">
        <f>IFERROR(IFERROR(VLOOKUP(I19908,'DE-PARA'!B:D,3,0),VLOOKUP(I19908,'DE-PARA'!C:D,2,0)),"NÃO ENCONTRADO")</f>
        <v>Materiais</v>
      </c>
      <c r="L19908" s="50" t="str">
        <f>VLOOKUP(K19908,'Base -Receita-Despesa'!$B:$AS,1,FALSE)</f>
        <v>Materiais</v>
      </c>
    </row>
    <row r="19909" spans="1:12" x14ac:dyDescent="0.3">
      <c r="A19909" s="82" t="str">
        <f t="shared" si="622"/>
        <v>2020</v>
      </c>
      <c r="B19909" s="260" t="s">
        <v>2228</v>
      </c>
      <c r="C19909" s="261" t="s">
        <v>138</v>
      </c>
      <c r="D19909" s="74" t="str">
        <f t="shared" si="623"/>
        <v>set/2020</v>
      </c>
      <c r="E19909" s="329">
        <v>44090</v>
      </c>
      <c r="F19909" s="282">
        <v>902551</v>
      </c>
      <c r="G19909" s="282" t="s">
        <v>2229</v>
      </c>
      <c r="H19909" s="265" t="s">
        <v>5696</v>
      </c>
      <c r="I19909" s="265" t="s">
        <v>2181</v>
      </c>
      <c r="J19909" s="334">
        <v>-108.07</v>
      </c>
      <c r="K19909" s="83" t="str">
        <f>IFERROR(IFERROR(VLOOKUP(I19909,'DE-PARA'!B:D,3,0),VLOOKUP(I19909,'DE-PARA'!C:D,2,0)),"NÃO ENCONTRADO")</f>
        <v>Materiais</v>
      </c>
      <c r="L19909" s="50" t="str">
        <f>VLOOKUP(K19909,'Base -Receita-Despesa'!$B:$AS,1,FALSE)</f>
        <v>Materiais</v>
      </c>
    </row>
    <row r="19910" spans="1:12" x14ac:dyDescent="0.3">
      <c r="A19910" s="82" t="str">
        <f t="shared" si="622"/>
        <v>2020</v>
      </c>
      <c r="B19910" s="260" t="s">
        <v>2228</v>
      </c>
      <c r="C19910" s="261" t="s">
        <v>138</v>
      </c>
      <c r="D19910" s="74" t="str">
        <f t="shared" si="623"/>
        <v>set/2020</v>
      </c>
      <c r="E19910" s="329">
        <v>44090</v>
      </c>
      <c r="F19910" s="282">
        <v>902427</v>
      </c>
      <c r="G19910" s="282" t="s">
        <v>2229</v>
      </c>
      <c r="H19910" s="265" t="s">
        <v>5696</v>
      </c>
      <c r="I19910" s="265" t="s">
        <v>2182</v>
      </c>
      <c r="J19910" s="334">
        <v>-193.2</v>
      </c>
      <c r="K19910" s="83" t="str">
        <f>IFERROR(IFERROR(VLOOKUP(I19910,'DE-PARA'!B:D,3,0),VLOOKUP(I19910,'DE-PARA'!C:D,2,0)),"NÃO ENCONTRADO")</f>
        <v>Materiais</v>
      </c>
      <c r="L19910" s="50" t="str">
        <f>VLOOKUP(K19910,'Base -Receita-Despesa'!$B:$AS,1,FALSE)</f>
        <v>Materiais</v>
      </c>
    </row>
    <row r="19911" spans="1:12" x14ac:dyDescent="0.3">
      <c r="A19911" s="82" t="str">
        <f t="shared" si="622"/>
        <v>2020</v>
      </c>
      <c r="B19911" s="260" t="s">
        <v>2228</v>
      </c>
      <c r="C19911" s="261" t="s">
        <v>138</v>
      </c>
      <c r="D19911" s="74" t="str">
        <f t="shared" si="623"/>
        <v>set/2020</v>
      </c>
      <c r="E19911" s="329">
        <v>44090</v>
      </c>
      <c r="F19911" s="282">
        <v>75890</v>
      </c>
      <c r="G19911" s="282" t="s">
        <v>2229</v>
      </c>
      <c r="H19911" s="265" t="s">
        <v>5881</v>
      </c>
      <c r="I19911" s="265" t="s">
        <v>2181</v>
      </c>
      <c r="J19911" s="334">
        <v>-260</v>
      </c>
      <c r="K19911" s="83" t="str">
        <f>IFERROR(IFERROR(VLOOKUP(I19911,'DE-PARA'!B:D,3,0),VLOOKUP(I19911,'DE-PARA'!C:D,2,0)),"NÃO ENCONTRADO")</f>
        <v>Materiais</v>
      </c>
      <c r="L19911" s="50" t="str">
        <f>VLOOKUP(K19911,'Base -Receita-Despesa'!$B:$AS,1,FALSE)</f>
        <v>Materiais</v>
      </c>
    </row>
    <row r="19912" spans="1:12" x14ac:dyDescent="0.3">
      <c r="A19912" s="82" t="str">
        <f t="shared" si="622"/>
        <v>2020</v>
      </c>
      <c r="B19912" s="260" t="s">
        <v>2228</v>
      </c>
      <c r="C19912" s="261" t="s">
        <v>138</v>
      </c>
      <c r="D19912" s="74" t="str">
        <f t="shared" si="623"/>
        <v>set/2020</v>
      </c>
      <c r="E19912" s="329">
        <v>44090</v>
      </c>
      <c r="F19912" s="282">
        <v>34292</v>
      </c>
      <c r="G19912" s="282" t="s">
        <v>2229</v>
      </c>
      <c r="H19912" s="265" t="s">
        <v>5273</v>
      </c>
      <c r="I19912" s="265" t="s">
        <v>2181</v>
      </c>
      <c r="J19912" s="333">
        <v>-5396.71</v>
      </c>
      <c r="K19912" s="83" t="str">
        <f>IFERROR(IFERROR(VLOOKUP(I19912,'DE-PARA'!B:D,3,0),VLOOKUP(I19912,'DE-PARA'!C:D,2,0)),"NÃO ENCONTRADO")</f>
        <v>Materiais</v>
      </c>
      <c r="L19912" s="50" t="str">
        <f>VLOOKUP(K19912,'Base -Receita-Despesa'!$B:$AS,1,FALSE)</f>
        <v>Materiais</v>
      </c>
    </row>
    <row r="19913" spans="1:12" x14ac:dyDescent="0.3">
      <c r="A19913" s="82" t="str">
        <f t="shared" si="622"/>
        <v>2020</v>
      </c>
      <c r="B19913" s="260" t="s">
        <v>2228</v>
      </c>
      <c r="C19913" s="261" t="s">
        <v>138</v>
      </c>
      <c r="D19913" s="74" t="str">
        <f t="shared" si="623"/>
        <v>set/2020</v>
      </c>
      <c r="E19913" s="329">
        <v>44090</v>
      </c>
      <c r="F19913" s="282">
        <v>43384</v>
      </c>
      <c r="G19913" s="282" t="s">
        <v>2229</v>
      </c>
      <c r="H19913" s="265" t="s">
        <v>5882</v>
      </c>
      <c r="I19913" s="265" t="s">
        <v>120</v>
      </c>
      <c r="J19913" s="334">
        <v>-514.89</v>
      </c>
      <c r="K19913" s="83" t="str">
        <f>IFERROR(IFERROR(VLOOKUP(I19913,'DE-PARA'!B:D,3,0),VLOOKUP(I19913,'DE-PARA'!C:D,2,0)),"NÃO ENCONTRADO")</f>
        <v>Serviços</v>
      </c>
      <c r="L19913" s="50" t="str">
        <f>VLOOKUP(K19913,'Base -Receita-Despesa'!$B:$AS,1,FALSE)</f>
        <v>Serviços</v>
      </c>
    </row>
    <row r="19914" spans="1:12" x14ac:dyDescent="0.3">
      <c r="A19914" s="82" t="str">
        <f t="shared" si="622"/>
        <v>2020</v>
      </c>
      <c r="B19914" s="260" t="s">
        <v>2228</v>
      </c>
      <c r="C19914" s="261" t="s">
        <v>138</v>
      </c>
      <c r="D19914" s="74" t="str">
        <f t="shared" si="623"/>
        <v>set/2020</v>
      </c>
      <c r="E19914" s="329">
        <v>44090</v>
      </c>
      <c r="F19914" s="282">
        <v>4034</v>
      </c>
      <c r="G19914" s="282" t="s">
        <v>2229</v>
      </c>
      <c r="H19914" s="265" t="s">
        <v>2231</v>
      </c>
      <c r="I19914" s="265" t="s">
        <v>2185</v>
      </c>
      <c r="J19914" s="333">
        <v>-3990.34</v>
      </c>
      <c r="K19914" s="83" t="str">
        <f>IFERROR(IFERROR(VLOOKUP(I19914,'DE-PARA'!B:D,3,0),VLOOKUP(I19914,'DE-PARA'!C:D,2,0)),"NÃO ENCONTRADO")</f>
        <v>Materiais</v>
      </c>
      <c r="L19914" s="50" t="str">
        <f>VLOOKUP(K19914,'Base -Receita-Despesa'!$B:$AS,1,FALSE)</f>
        <v>Materiais</v>
      </c>
    </row>
    <row r="19915" spans="1:12" x14ac:dyDescent="0.3">
      <c r="A19915" s="82" t="str">
        <f t="shared" si="622"/>
        <v>2020</v>
      </c>
      <c r="B19915" s="260" t="s">
        <v>2228</v>
      </c>
      <c r="C19915" s="261" t="s">
        <v>138</v>
      </c>
      <c r="D19915" s="74" t="str">
        <f t="shared" si="623"/>
        <v>set/2020</v>
      </c>
      <c r="E19915" s="329">
        <v>44090</v>
      </c>
      <c r="F19915" s="282" t="s">
        <v>5883</v>
      </c>
      <c r="G19915" s="282" t="s">
        <v>2229</v>
      </c>
      <c r="H19915" s="265" t="s">
        <v>5884</v>
      </c>
      <c r="I19915" s="265" t="s">
        <v>195</v>
      </c>
      <c r="J19915" s="333">
        <v>-3749.48</v>
      </c>
      <c r="K19915" s="83" t="str">
        <f>IFERROR(IFERROR(VLOOKUP(I19915,'DE-PARA'!B:D,3,0),VLOOKUP(I19915,'DE-PARA'!C:D,2,0)),"NÃO ENCONTRADO")</f>
        <v>Encargos sobre Folha de Pagamento</v>
      </c>
      <c r="L19915" s="50" t="str">
        <f>VLOOKUP(K19915,'Base -Receita-Despesa'!$B:$AS,1,FALSE)</f>
        <v>Encargos sobre Folha de Pagamento</v>
      </c>
    </row>
    <row r="19916" spans="1:12" x14ac:dyDescent="0.3">
      <c r="A19916" s="82" t="str">
        <f t="shared" si="622"/>
        <v>2020</v>
      </c>
      <c r="B19916" s="260" t="s">
        <v>2228</v>
      </c>
      <c r="C19916" s="261" t="s">
        <v>138</v>
      </c>
      <c r="D19916" s="74" t="str">
        <f t="shared" si="623"/>
        <v>set/2020</v>
      </c>
      <c r="E19916" s="329">
        <v>44090</v>
      </c>
      <c r="F19916" s="282">
        <v>364</v>
      </c>
      <c r="G19916" s="282" t="s">
        <v>2229</v>
      </c>
      <c r="H19916" s="265" t="s">
        <v>5885</v>
      </c>
      <c r="I19916" s="265" t="s">
        <v>2181</v>
      </c>
      <c r="J19916" s="334">
        <v>-900</v>
      </c>
      <c r="K19916" s="83" t="str">
        <f>IFERROR(IFERROR(VLOOKUP(I19916,'DE-PARA'!B:D,3,0),VLOOKUP(I19916,'DE-PARA'!C:D,2,0)),"NÃO ENCONTRADO")</f>
        <v>Materiais</v>
      </c>
      <c r="L19916" s="50" t="str">
        <f>VLOOKUP(K19916,'Base -Receita-Despesa'!$B:$AS,1,FALSE)</f>
        <v>Materiais</v>
      </c>
    </row>
    <row r="19917" spans="1:12" x14ac:dyDescent="0.3">
      <c r="A19917" s="82" t="str">
        <f t="shared" si="622"/>
        <v>2020</v>
      </c>
      <c r="B19917" s="260" t="s">
        <v>2228</v>
      </c>
      <c r="C19917" s="261" t="s">
        <v>138</v>
      </c>
      <c r="D19917" s="74" t="str">
        <f t="shared" si="623"/>
        <v>set/2020</v>
      </c>
      <c r="E19917" s="329">
        <v>44090</v>
      </c>
      <c r="F19917" s="282" t="s">
        <v>1261</v>
      </c>
      <c r="G19917" s="282" t="s">
        <v>2229</v>
      </c>
      <c r="H19917" s="265" t="s">
        <v>879</v>
      </c>
      <c r="I19917" s="265" t="s">
        <v>135</v>
      </c>
      <c r="J19917" s="334">
        <v>-10</v>
      </c>
      <c r="K19917" s="83" t="str">
        <f>IFERROR(IFERROR(VLOOKUP(I19917,'DE-PARA'!B:D,3,0),VLOOKUP(I19917,'DE-PARA'!C:D,2,0)),"NÃO ENCONTRADO")</f>
        <v>Outras Saídas</v>
      </c>
      <c r="L19917" s="50" t="str">
        <f>VLOOKUP(K19917,'Base -Receita-Despesa'!$B:$AS,1,FALSE)</f>
        <v>Outras Saídas</v>
      </c>
    </row>
    <row r="19918" spans="1:12" x14ac:dyDescent="0.3">
      <c r="A19918" s="82" t="str">
        <f t="shared" si="622"/>
        <v>2020</v>
      </c>
      <c r="B19918" s="260" t="s">
        <v>2228</v>
      </c>
      <c r="C19918" s="261" t="s">
        <v>138</v>
      </c>
      <c r="D19918" s="74" t="str">
        <f t="shared" si="623"/>
        <v>set/2020</v>
      </c>
      <c r="E19918" s="329">
        <v>44090</v>
      </c>
      <c r="F19918" s="282" t="s">
        <v>1070</v>
      </c>
      <c r="G19918" s="282" t="s">
        <v>2229</v>
      </c>
      <c r="H19918" s="265" t="s">
        <v>1071</v>
      </c>
      <c r="I19918" s="265" t="s">
        <v>2237</v>
      </c>
      <c r="J19918" s="333">
        <v>1689037.27</v>
      </c>
      <c r="K19918" s="83" t="str">
        <f>IFERROR(IFERROR(VLOOKUP(I19918,'DE-PARA'!B:D,3,0),VLOOKUP(I19918,'DE-PARA'!C:D,2,0)),"NÃO ENCONTRADO")</f>
        <v>Entrada Conta Aplicação (+)</v>
      </c>
      <c r="L19918" s="50" t="str">
        <f>VLOOKUP(K19918,'Base -Receita-Despesa'!$B:$AS,1,FALSE)</f>
        <v>ENTRADA CONTA APLICAÇÃO (+)</v>
      </c>
    </row>
    <row r="19919" spans="1:12" x14ac:dyDescent="0.3">
      <c r="A19919" s="82" t="str">
        <f t="shared" si="622"/>
        <v>2020</v>
      </c>
      <c r="B19919" s="260" t="s">
        <v>2228</v>
      </c>
      <c r="C19919" s="261" t="s">
        <v>138</v>
      </c>
      <c r="D19919" s="74" t="str">
        <f t="shared" si="623"/>
        <v>set/2020</v>
      </c>
      <c r="E19919" s="329">
        <v>44091</v>
      </c>
      <c r="F19919" s="282" t="s">
        <v>5886</v>
      </c>
      <c r="G19919" s="282" t="s">
        <v>2229</v>
      </c>
      <c r="H19919" s="265" t="s">
        <v>2470</v>
      </c>
      <c r="I19919" s="265" t="s">
        <v>151</v>
      </c>
      <c r="J19919" s="333">
        <v>-1255.6600000000001</v>
      </c>
      <c r="K19919" s="83" t="str">
        <f>IFERROR(IFERROR(VLOOKUP(I19919,'DE-PARA'!B:D,3,0),VLOOKUP(I19919,'DE-PARA'!C:D,2,0)),"NÃO ENCONTRADO")</f>
        <v>Concessionárias (água, luz e telefone)</v>
      </c>
      <c r="L19919" s="50" t="str">
        <f>VLOOKUP(K19919,'Base -Receita-Despesa'!$B:$AS,1,FALSE)</f>
        <v>Concessionárias (água, luz e telefone)</v>
      </c>
    </row>
    <row r="19920" spans="1:12" x14ac:dyDescent="0.3">
      <c r="A19920" s="82" t="str">
        <f t="shared" si="622"/>
        <v>2020</v>
      </c>
      <c r="B19920" s="260" t="s">
        <v>2228</v>
      </c>
      <c r="C19920" s="261" t="s">
        <v>138</v>
      </c>
      <c r="D19920" s="74" t="str">
        <f t="shared" si="623"/>
        <v>set/2020</v>
      </c>
      <c r="E19920" s="329">
        <v>44091</v>
      </c>
      <c r="F19920" s="282">
        <v>5836</v>
      </c>
      <c r="G19920" s="282" t="s">
        <v>2229</v>
      </c>
      <c r="H19920" s="265" t="s">
        <v>5773</v>
      </c>
      <c r="I19920" s="265" t="s">
        <v>2181</v>
      </c>
      <c r="J19920" s="334">
        <v>-465</v>
      </c>
      <c r="K19920" s="83" t="str">
        <f>IFERROR(IFERROR(VLOOKUP(I19920,'DE-PARA'!B:D,3,0),VLOOKUP(I19920,'DE-PARA'!C:D,2,0)),"NÃO ENCONTRADO")</f>
        <v>Materiais</v>
      </c>
      <c r="L19920" s="50" t="str">
        <f>VLOOKUP(K19920,'Base -Receita-Despesa'!$B:$AS,1,FALSE)</f>
        <v>Materiais</v>
      </c>
    </row>
    <row r="19921" spans="1:12" x14ac:dyDescent="0.3">
      <c r="A19921" s="82" t="str">
        <f t="shared" si="622"/>
        <v>2020</v>
      </c>
      <c r="B19921" s="260" t="s">
        <v>2228</v>
      </c>
      <c r="C19921" s="261" t="s">
        <v>138</v>
      </c>
      <c r="D19921" s="74" t="str">
        <f t="shared" si="623"/>
        <v>set/2020</v>
      </c>
      <c r="E19921" s="329">
        <v>44091</v>
      </c>
      <c r="F19921" s="282">
        <v>314283</v>
      </c>
      <c r="G19921" s="282" t="s">
        <v>2229</v>
      </c>
      <c r="H19921" s="265" t="s">
        <v>222</v>
      </c>
      <c r="I19921" s="265" t="s">
        <v>2181</v>
      </c>
      <c r="J19921" s="334">
        <v>-883.37</v>
      </c>
      <c r="K19921" s="83" t="str">
        <f>IFERROR(IFERROR(VLOOKUP(I19921,'DE-PARA'!B:D,3,0),VLOOKUP(I19921,'DE-PARA'!C:D,2,0)),"NÃO ENCONTRADO")</f>
        <v>Materiais</v>
      </c>
      <c r="L19921" s="50" t="str">
        <f>VLOOKUP(K19921,'Base -Receita-Despesa'!$B:$AS,1,FALSE)</f>
        <v>Materiais</v>
      </c>
    </row>
    <row r="19922" spans="1:12" x14ac:dyDescent="0.3">
      <c r="A19922" s="82" t="str">
        <f t="shared" si="622"/>
        <v>2020</v>
      </c>
      <c r="B19922" s="260" t="s">
        <v>2228</v>
      </c>
      <c r="C19922" s="261" t="s">
        <v>138</v>
      </c>
      <c r="D19922" s="74" t="str">
        <f t="shared" si="623"/>
        <v>set/2020</v>
      </c>
      <c r="E19922" s="329">
        <v>44091</v>
      </c>
      <c r="F19922" s="282" t="s">
        <v>4539</v>
      </c>
      <c r="G19922" s="282" t="s">
        <v>2229</v>
      </c>
      <c r="H19922" s="265" t="s">
        <v>5887</v>
      </c>
      <c r="I19922" s="265" t="s">
        <v>195</v>
      </c>
      <c r="J19922" s="333">
        <v>-153103.18</v>
      </c>
      <c r="K19922" s="83" t="str">
        <f>IFERROR(IFERROR(VLOOKUP(I19922,'DE-PARA'!B:D,3,0),VLOOKUP(I19922,'DE-PARA'!C:D,2,0)),"NÃO ENCONTRADO")</f>
        <v>Encargos sobre Folha de Pagamento</v>
      </c>
      <c r="L19922" s="50" t="str">
        <f>VLOOKUP(K19922,'Base -Receita-Despesa'!$B:$AS,1,FALSE)</f>
        <v>Encargos sobre Folha de Pagamento</v>
      </c>
    </row>
    <row r="19923" spans="1:12" x14ac:dyDescent="0.3">
      <c r="A19923" s="82" t="str">
        <f t="shared" si="622"/>
        <v>2020</v>
      </c>
      <c r="B19923" s="260" t="s">
        <v>2228</v>
      </c>
      <c r="C19923" s="261" t="s">
        <v>138</v>
      </c>
      <c r="D19923" s="74" t="str">
        <f t="shared" si="623"/>
        <v>set/2020</v>
      </c>
      <c r="E19923" s="329">
        <v>44091</v>
      </c>
      <c r="F19923" s="282">
        <v>125876</v>
      </c>
      <c r="G19923" s="282" t="s">
        <v>2229</v>
      </c>
      <c r="H19923" s="265" t="s">
        <v>5888</v>
      </c>
      <c r="I19923" s="265" t="s">
        <v>2182</v>
      </c>
      <c r="J19923" s="333">
        <v>-1160</v>
      </c>
      <c r="K19923" s="83" t="str">
        <f>IFERROR(IFERROR(VLOOKUP(I19923,'DE-PARA'!B:D,3,0),VLOOKUP(I19923,'DE-PARA'!C:D,2,0)),"NÃO ENCONTRADO")</f>
        <v>Materiais</v>
      </c>
      <c r="L19923" s="50" t="str">
        <f>VLOOKUP(K19923,'Base -Receita-Despesa'!$B:$AS,1,FALSE)</f>
        <v>Materiais</v>
      </c>
    </row>
    <row r="19924" spans="1:12" x14ac:dyDescent="0.3">
      <c r="A19924" s="82" t="str">
        <f t="shared" si="622"/>
        <v>2020</v>
      </c>
      <c r="B19924" s="260" t="s">
        <v>2228</v>
      </c>
      <c r="C19924" s="261" t="s">
        <v>138</v>
      </c>
      <c r="D19924" s="74" t="str">
        <f t="shared" si="623"/>
        <v>set/2020</v>
      </c>
      <c r="E19924" s="329">
        <v>44091</v>
      </c>
      <c r="F19924" s="282">
        <v>551</v>
      </c>
      <c r="G19924" s="282" t="s">
        <v>2229</v>
      </c>
      <c r="H19924" s="265" t="s">
        <v>4736</v>
      </c>
      <c r="I19924" s="265" t="s">
        <v>188</v>
      </c>
      <c r="J19924" s="333">
        <v>-6750.36</v>
      </c>
      <c r="K19924" s="83" t="str">
        <f>IFERROR(IFERROR(VLOOKUP(I19924,'DE-PARA'!B:D,3,0),VLOOKUP(I19924,'DE-PARA'!C:D,2,0)),"NÃO ENCONTRADO")</f>
        <v>Serviços</v>
      </c>
      <c r="L19924" s="50" t="str">
        <f>VLOOKUP(K19924,'Base -Receita-Despesa'!$B:$AS,1,FALSE)</f>
        <v>Serviços</v>
      </c>
    </row>
    <row r="19925" spans="1:12" x14ac:dyDescent="0.3">
      <c r="A19925" s="82" t="str">
        <f t="shared" si="622"/>
        <v>2020</v>
      </c>
      <c r="B19925" s="260" t="s">
        <v>2228</v>
      </c>
      <c r="C19925" s="261" t="s">
        <v>138</v>
      </c>
      <c r="D19925" s="74" t="str">
        <f t="shared" si="623"/>
        <v>set/2020</v>
      </c>
      <c r="E19925" s="329">
        <v>44091</v>
      </c>
      <c r="F19925" s="282">
        <v>1027</v>
      </c>
      <c r="G19925" s="282" t="s">
        <v>2229</v>
      </c>
      <c r="H19925" s="265" t="s">
        <v>4393</v>
      </c>
      <c r="I19925" s="265" t="s">
        <v>116</v>
      </c>
      <c r="J19925" s="333">
        <v>-8134.56</v>
      </c>
      <c r="K19925" s="83" t="str">
        <f>IFERROR(IFERROR(VLOOKUP(I19925,'DE-PARA'!B:D,3,0),VLOOKUP(I19925,'DE-PARA'!C:D,2,0)),"NÃO ENCONTRADO")</f>
        <v>Serviços</v>
      </c>
      <c r="L19925" s="50" t="str">
        <f>VLOOKUP(K19925,'Base -Receita-Despesa'!$B:$AS,1,FALSE)</f>
        <v>Serviços</v>
      </c>
    </row>
    <row r="19926" spans="1:12" x14ac:dyDescent="0.3">
      <c r="A19926" s="82" t="str">
        <f t="shared" si="622"/>
        <v>2020</v>
      </c>
      <c r="B19926" s="260" t="s">
        <v>2228</v>
      </c>
      <c r="C19926" s="261" t="s">
        <v>138</v>
      </c>
      <c r="D19926" s="74" t="str">
        <f t="shared" si="623"/>
        <v>set/2020</v>
      </c>
      <c r="E19926" s="329">
        <v>44091</v>
      </c>
      <c r="F19926" s="282">
        <v>1026</v>
      </c>
      <c r="G19926" s="282" t="s">
        <v>2229</v>
      </c>
      <c r="H19926" s="265" t="s">
        <v>4393</v>
      </c>
      <c r="I19926" s="265" t="s">
        <v>116</v>
      </c>
      <c r="J19926" s="333">
        <v>-14344.43</v>
      </c>
      <c r="K19926" s="83" t="str">
        <f>IFERROR(IFERROR(VLOOKUP(I19926,'DE-PARA'!B:D,3,0),VLOOKUP(I19926,'DE-PARA'!C:D,2,0)),"NÃO ENCONTRADO")</f>
        <v>Serviços</v>
      </c>
      <c r="L19926" s="50" t="str">
        <f>VLOOKUP(K19926,'Base -Receita-Despesa'!$B:$AS,1,FALSE)</f>
        <v>Serviços</v>
      </c>
    </row>
    <row r="19927" spans="1:12" x14ac:dyDescent="0.3">
      <c r="A19927" s="82" t="str">
        <f t="shared" si="622"/>
        <v>2020</v>
      </c>
      <c r="B19927" s="260" t="s">
        <v>2228</v>
      </c>
      <c r="C19927" s="261" t="s">
        <v>138</v>
      </c>
      <c r="D19927" s="74" t="str">
        <f t="shared" si="623"/>
        <v>set/2020</v>
      </c>
      <c r="E19927" s="329">
        <v>44091</v>
      </c>
      <c r="F19927" s="282">
        <v>525</v>
      </c>
      <c r="G19927" s="282" t="s">
        <v>2229</v>
      </c>
      <c r="H19927" s="265" t="s">
        <v>3447</v>
      </c>
      <c r="I19927" s="265" t="s">
        <v>2202</v>
      </c>
      <c r="J19927" s="333">
        <v>-7562.31</v>
      </c>
      <c r="K19927" s="83" t="str">
        <f>IFERROR(IFERROR(VLOOKUP(I19927,'DE-PARA'!B:D,3,0),VLOOKUP(I19927,'DE-PARA'!C:D,2,0)),"NÃO ENCONTRADO")</f>
        <v>Serviços</v>
      </c>
      <c r="L19927" s="50" t="str">
        <f>VLOOKUP(K19927,'Base -Receita-Despesa'!$B:$AS,1,FALSE)</f>
        <v>Serviços</v>
      </c>
    </row>
    <row r="19928" spans="1:12" x14ac:dyDescent="0.3">
      <c r="A19928" s="82" t="str">
        <f t="shared" si="622"/>
        <v>2020</v>
      </c>
      <c r="B19928" s="260" t="s">
        <v>2228</v>
      </c>
      <c r="C19928" s="261" t="s">
        <v>138</v>
      </c>
      <c r="D19928" s="74" t="str">
        <f t="shared" si="623"/>
        <v>set/2020</v>
      </c>
      <c r="E19928" s="329">
        <v>44091</v>
      </c>
      <c r="F19928" s="282" t="s">
        <v>1261</v>
      </c>
      <c r="G19928" s="282" t="s">
        <v>2229</v>
      </c>
      <c r="H19928" s="265" t="s">
        <v>879</v>
      </c>
      <c r="I19928" s="265" t="s">
        <v>135</v>
      </c>
      <c r="J19928" s="334">
        <v>-10</v>
      </c>
      <c r="K19928" s="83" t="str">
        <f>IFERROR(IFERROR(VLOOKUP(I19928,'DE-PARA'!B:D,3,0),VLOOKUP(I19928,'DE-PARA'!C:D,2,0)),"NÃO ENCONTRADO")</f>
        <v>Outras Saídas</v>
      </c>
      <c r="L19928" s="50" t="str">
        <f>VLOOKUP(K19928,'Base -Receita-Despesa'!$B:$AS,1,FALSE)</f>
        <v>Outras Saídas</v>
      </c>
    </row>
    <row r="19929" spans="1:12" x14ac:dyDescent="0.3">
      <c r="A19929" s="82" t="str">
        <f t="shared" si="622"/>
        <v>2020</v>
      </c>
      <c r="B19929" s="260" t="s">
        <v>2228</v>
      </c>
      <c r="C19929" s="261" t="s">
        <v>138</v>
      </c>
      <c r="D19929" s="74" t="str">
        <f t="shared" si="623"/>
        <v>set/2020</v>
      </c>
      <c r="E19929" s="329">
        <v>44091</v>
      </c>
      <c r="F19929" s="282" t="s">
        <v>1261</v>
      </c>
      <c r="G19929" s="282" t="s">
        <v>2229</v>
      </c>
      <c r="H19929" s="265" t="s">
        <v>879</v>
      </c>
      <c r="I19929" s="265" t="s">
        <v>135</v>
      </c>
      <c r="J19929" s="334">
        <v>-10</v>
      </c>
      <c r="K19929" s="83" t="str">
        <f>IFERROR(IFERROR(VLOOKUP(I19929,'DE-PARA'!B:D,3,0),VLOOKUP(I19929,'DE-PARA'!C:D,2,0)),"NÃO ENCONTRADO")</f>
        <v>Outras Saídas</v>
      </c>
      <c r="L19929" s="50" t="str">
        <f>VLOOKUP(K19929,'Base -Receita-Despesa'!$B:$AS,1,FALSE)</f>
        <v>Outras Saídas</v>
      </c>
    </row>
    <row r="19930" spans="1:12" x14ac:dyDescent="0.3">
      <c r="A19930" s="82" t="str">
        <f t="shared" si="622"/>
        <v>2020</v>
      </c>
      <c r="B19930" s="260" t="s">
        <v>2228</v>
      </c>
      <c r="C19930" s="261" t="s">
        <v>138</v>
      </c>
      <c r="D19930" s="74" t="str">
        <f t="shared" si="623"/>
        <v>set/2020</v>
      </c>
      <c r="E19930" s="329">
        <v>44091</v>
      </c>
      <c r="F19930" s="282" t="s">
        <v>1070</v>
      </c>
      <c r="G19930" s="282" t="s">
        <v>2229</v>
      </c>
      <c r="H19930" s="265" t="s">
        <v>1071</v>
      </c>
      <c r="I19930" s="265" t="s">
        <v>2237</v>
      </c>
      <c r="J19930" s="333">
        <v>193678.87</v>
      </c>
      <c r="K19930" s="83" t="str">
        <f>IFERROR(IFERROR(VLOOKUP(I19930,'DE-PARA'!B:D,3,0),VLOOKUP(I19930,'DE-PARA'!C:D,2,0)),"NÃO ENCONTRADO")</f>
        <v>Entrada Conta Aplicação (+)</v>
      </c>
      <c r="L19930" s="50" t="str">
        <f>VLOOKUP(K19930,'Base -Receita-Despesa'!$B:$AS,1,FALSE)</f>
        <v>ENTRADA CONTA APLICAÇÃO (+)</v>
      </c>
    </row>
    <row r="19931" spans="1:12" x14ac:dyDescent="0.3">
      <c r="A19931" s="82" t="str">
        <f t="shared" si="622"/>
        <v>2020</v>
      </c>
      <c r="B19931" s="260" t="s">
        <v>2228</v>
      </c>
      <c r="C19931" s="261" t="s">
        <v>138</v>
      </c>
      <c r="D19931" s="74" t="str">
        <f t="shared" si="623"/>
        <v>set/2020</v>
      </c>
      <c r="E19931" s="329">
        <v>44092</v>
      </c>
      <c r="F19931" s="282" t="s">
        <v>5889</v>
      </c>
      <c r="G19931" s="282" t="s">
        <v>2229</v>
      </c>
      <c r="H19931" s="265" t="s">
        <v>2586</v>
      </c>
      <c r="I19931" s="265" t="s">
        <v>540</v>
      </c>
      <c r="J19931" s="334">
        <v>-155.31</v>
      </c>
      <c r="K19931" s="83" t="str">
        <f>IFERROR(IFERROR(VLOOKUP(I19931,'DE-PARA'!B:D,3,0),VLOOKUP(I19931,'DE-PARA'!C:D,2,0)),"NÃO ENCONTRADO")</f>
        <v>Tributos, Taxas e Contribuições</v>
      </c>
      <c r="L19931" s="50" t="str">
        <f>VLOOKUP(K19931,'Base -Receita-Despesa'!$B:$AS,1,FALSE)</f>
        <v>Tributos, Taxas e Contribuições</v>
      </c>
    </row>
    <row r="19932" spans="1:12" x14ac:dyDescent="0.3">
      <c r="A19932" s="82" t="str">
        <f t="shared" si="622"/>
        <v>2020</v>
      </c>
      <c r="B19932" s="260" t="s">
        <v>2228</v>
      </c>
      <c r="C19932" s="261" t="s">
        <v>138</v>
      </c>
      <c r="D19932" s="74" t="str">
        <f t="shared" si="623"/>
        <v>set/2020</v>
      </c>
      <c r="E19932" s="329">
        <v>44092</v>
      </c>
      <c r="F19932" s="282" t="s">
        <v>5890</v>
      </c>
      <c r="G19932" s="282" t="s">
        <v>2229</v>
      </c>
      <c r="H19932" s="265" t="s">
        <v>5701</v>
      </c>
      <c r="I19932" s="265" t="s">
        <v>145</v>
      </c>
      <c r="J19932" s="334">
        <v>-79.86</v>
      </c>
      <c r="K19932" s="83" t="str">
        <f>IFERROR(IFERROR(VLOOKUP(I19932,'DE-PARA'!B:D,3,0),VLOOKUP(I19932,'DE-PARA'!C:D,2,0)),"NÃO ENCONTRADO")</f>
        <v>Serviços</v>
      </c>
      <c r="L19932" s="50" t="str">
        <f>VLOOKUP(K19932,'Base -Receita-Despesa'!$B:$AS,1,FALSE)</f>
        <v>Serviços</v>
      </c>
    </row>
    <row r="19933" spans="1:12" x14ac:dyDescent="0.3">
      <c r="A19933" s="82" t="str">
        <f t="shared" si="622"/>
        <v>2020</v>
      </c>
      <c r="B19933" s="260" t="s">
        <v>2228</v>
      </c>
      <c r="C19933" s="261" t="s">
        <v>138</v>
      </c>
      <c r="D19933" s="74" t="str">
        <f t="shared" si="623"/>
        <v>set/2020</v>
      </c>
      <c r="E19933" s="329">
        <v>44092</v>
      </c>
      <c r="F19933" s="282" t="s">
        <v>5891</v>
      </c>
      <c r="G19933" s="282" t="s">
        <v>2229</v>
      </c>
      <c r="H19933" s="265" t="s">
        <v>4736</v>
      </c>
      <c r="I19933" s="265" t="s">
        <v>188</v>
      </c>
      <c r="J19933" s="334">
        <v>-122.22</v>
      </c>
      <c r="K19933" s="83" t="str">
        <f>IFERROR(IFERROR(VLOOKUP(I19933,'DE-PARA'!B:D,3,0),VLOOKUP(I19933,'DE-PARA'!C:D,2,0)),"NÃO ENCONTRADO")</f>
        <v>Serviços</v>
      </c>
      <c r="L19933" s="50" t="str">
        <f>VLOOKUP(K19933,'Base -Receita-Despesa'!$B:$AS,1,FALSE)</f>
        <v>Serviços</v>
      </c>
    </row>
    <row r="19934" spans="1:12" x14ac:dyDescent="0.3">
      <c r="A19934" s="82" t="str">
        <f t="shared" si="622"/>
        <v>2020</v>
      </c>
      <c r="B19934" s="260" t="s">
        <v>2228</v>
      </c>
      <c r="C19934" s="261" t="s">
        <v>138</v>
      </c>
      <c r="D19934" s="74" t="str">
        <f t="shared" si="623"/>
        <v>set/2020</v>
      </c>
      <c r="E19934" s="329">
        <v>44092</v>
      </c>
      <c r="F19934" s="282" t="s">
        <v>5892</v>
      </c>
      <c r="G19934" s="282" t="s">
        <v>2229</v>
      </c>
      <c r="H19934" s="265" t="s">
        <v>5175</v>
      </c>
      <c r="I19934" s="265" t="s">
        <v>145</v>
      </c>
      <c r="J19934" s="334">
        <v>-69.61</v>
      </c>
      <c r="K19934" s="83" t="str">
        <f>IFERROR(IFERROR(VLOOKUP(I19934,'DE-PARA'!B:D,3,0),VLOOKUP(I19934,'DE-PARA'!C:D,2,0)),"NÃO ENCONTRADO")</f>
        <v>Serviços</v>
      </c>
      <c r="L19934" s="50" t="str">
        <f>VLOOKUP(K19934,'Base -Receita-Despesa'!$B:$AS,1,FALSE)</f>
        <v>Serviços</v>
      </c>
    </row>
    <row r="19935" spans="1:12" x14ac:dyDescent="0.3">
      <c r="A19935" s="82" t="str">
        <f t="shared" si="622"/>
        <v>2020</v>
      </c>
      <c r="B19935" s="260" t="s">
        <v>2228</v>
      </c>
      <c r="C19935" s="261" t="s">
        <v>138</v>
      </c>
      <c r="D19935" s="74" t="str">
        <f t="shared" si="623"/>
        <v>set/2020</v>
      </c>
      <c r="E19935" s="329">
        <v>44092</v>
      </c>
      <c r="F19935" s="282" t="s">
        <v>5893</v>
      </c>
      <c r="G19935" s="282" t="s">
        <v>2229</v>
      </c>
      <c r="H19935" s="265" t="s">
        <v>2654</v>
      </c>
      <c r="I19935" s="265" t="s">
        <v>120</v>
      </c>
      <c r="J19935" s="334">
        <v>-63.93</v>
      </c>
      <c r="K19935" s="83" t="str">
        <f>IFERROR(IFERROR(VLOOKUP(I19935,'DE-PARA'!B:D,3,0),VLOOKUP(I19935,'DE-PARA'!C:D,2,0)),"NÃO ENCONTRADO")</f>
        <v>Serviços</v>
      </c>
      <c r="L19935" s="50" t="str">
        <f>VLOOKUP(K19935,'Base -Receita-Despesa'!$B:$AS,1,FALSE)</f>
        <v>Serviços</v>
      </c>
    </row>
    <row r="19936" spans="1:12" x14ac:dyDescent="0.3">
      <c r="A19936" s="82" t="str">
        <f t="shared" si="622"/>
        <v>2020</v>
      </c>
      <c r="B19936" s="260" t="s">
        <v>2228</v>
      </c>
      <c r="C19936" s="261" t="s">
        <v>138</v>
      </c>
      <c r="D19936" s="74" t="str">
        <f t="shared" si="623"/>
        <v>set/2020</v>
      </c>
      <c r="E19936" s="329">
        <v>44092</v>
      </c>
      <c r="F19936" s="282" t="s">
        <v>3297</v>
      </c>
      <c r="G19936" s="282" t="s">
        <v>2229</v>
      </c>
      <c r="H19936" s="270" t="s">
        <v>4753</v>
      </c>
      <c r="I19936" s="265" t="s">
        <v>2176</v>
      </c>
      <c r="J19936" s="333">
        <v>-3200.58</v>
      </c>
      <c r="K19936" s="83" t="str">
        <f>IFERROR(IFERROR(VLOOKUP(I19936,'DE-PARA'!B:D,3,0),VLOOKUP(I19936,'DE-PARA'!C:D,2,0)),"NÃO ENCONTRADO")</f>
        <v>Pessoal</v>
      </c>
      <c r="L19936" s="50" t="str">
        <f>VLOOKUP(K19936,'Base -Receita-Despesa'!$B:$AS,1,FALSE)</f>
        <v>Pessoal</v>
      </c>
    </row>
    <row r="19937" spans="1:12" x14ac:dyDescent="0.3">
      <c r="A19937" s="82" t="str">
        <f t="shared" si="622"/>
        <v>2020</v>
      </c>
      <c r="B19937" s="260" t="s">
        <v>2228</v>
      </c>
      <c r="C19937" s="261" t="s">
        <v>138</v>
      </c>
      <c r="D19937" s="74" t="str">
        <f t="shared" si="623"/>
        <v>set/2020</v>
      </c>
      <c r="E19937" s="329">
        <v>44092</v>
      </c>
      <c r="F19937" s="282" t="s">
        <v>3298</v>
      </c>
      <c r="G19937" s="282" t="s">
        <v>2229</v>
      </c>
      <c r="H19937" s="270" t="s">
        <v>4753</v>
      </c>
      <c r="I19937" s="265" t="s">
        <v>2176</v>
      </c>
      <c r="J19937" s="334">
        <v>-300</v>
      </c>
      <c r="K19937" s="83" t="str">
        <f>IFERROR(IFERROR(VLOOKUP(I19937,'DE-PARA'!B:D,3,0),VLOOKUP(I19937,'DE-PARA'!C:D,2,0)),"NÃO ENCONTRADO")</f>
        <v>Pessoal</v>
      </c>
      <c r="L19937" s="50" t="str">
        <f>VLOOKUP(K19937,'Base -Receita-Despesa'!$B:$AS,1,FALSE)</f>
        <v>Pessoal</v>
      </c>
    </row>
    <row r="19938" spans="1:12" x14ac:dyDescent="0.3">
      <c r="A19938" s="82" t="str">
        <f t="shared" si="622"/>
        <v>2020</v>
      </c>
      <c r="B19938" s="260" t="s">
        <v>2228</v>
      </c>
      <c r="C19938" s="261" t="s">
        <v>138</v>
      </c>
      <c r="D19938" s="74" t="str">
        <f t="shared" si="623"/>
        <v>set/2020</v>
      </c>
      <c r="E19938" s="329">
        <v>44092</v>
      </c>
      <c r="F19938" s="282" t="s">
        <v>4696</v>
      </c>
      <c r="G19938" s="282" t="s">
        <v>2229</v>
      </c>
      <c r="H19938" s="270" t="s">
        <v>4753</v>
      </c>
      <c r="I19938" s="265" t="s">
        <v>2176</v>
      </c>
      <c r="J19938" s="334">
        <v>-121.5</v>
      </c>
      <c r="K19938" s="83" t="str">
        <f>IFERROR(IFERROR(VLOOKUP(I19938,'DE-PARA'!B:D,3,0),VLOOKUP(I19938,'DE-PARA'!C:D,2,0)),"NÃO ENCONTRADO")</f>
        <v>Pessoal</v>
      </c>
      <c r="L19938" s="50" t="str">
        <f>VLOOKUP(K19938,'Base -Receita-Despesa'!$B:$AS,1,FALSE)</f>
        <v>Pessoal</v>
      </c>
    </row>
    <row r="19939" spans="1:12" x14ac:dyDescent="0.3">
      <c r="A19939" s="82" t="str">
        <f t="shared" si="622"/>
        <v>2020</v>
      </c>
      <c r="B19939" s="260" t="s">
        <v>2228</v>
      </c>
      <c r="C19939" s="261" t="s">
        <v>138</v>
      </c>
      <c r="D19939" s="74" t="str">
        <f t="shared" si="623"/>
        <v>set/2020</v>
      </c>
      <c r="E19939" s="329">
        <v>44092</v>
      </c>
      <c r="F19939" s="282" t="s">
        <v>5894</v>
      </c>
      <c r="G19939" s="282" t="s">
        <v>2229</v>
      </c>
      <c r="H19939" s="265" t="s">
        <v>257</v>
      </c>
      <c r="I19939" s="265" t="s">
        <v>120</v>
      </c>
      <c r="J19939" s="334">
        <v>-15.82</v>
      </c>
      <c r="K19939" s="83" t="str">
        <f>IFERROR(IFERROR(VLOOKUP(I19939,'DE-PARA'!B:D,3,0),VLOOKUP(I19939,'DE-PARA'!C:D,2,0)),"NÃO ENCONTRADO")</f>
        <v>Serviços</v>
      </c>
      <c r="L19939" s="50" t="str">
        <f>VLOOKUP(K19939,'Base -Receita-Despesa'!$B:$AS,1,FALSE)</f>
        <v>Serviços</v>
      </c>
    </row>
    <row r="19940" spans="1:12" x14ac:dyDescent="0.3">
      <c r="A19940" s="82" t="str">
        <f t="shared" si="622"/>
        <v>2020</v>
      </c>
      <c r="B19940" s="260" t="s">
        <v>2228</v>
      </c>
      <c r="C19940" s="261" t="s">
        <v>138</v>
      </c>
      <c r="D19940" s="74" t="str">
        <f t="shared" si="623"/>
        <v>set/2020</v>
      </c>
      <c r="E19940" s="329">
        <v>44092</v>
      </c>
      <c r="F19940" s="282" t="s">
        <v>2995</v>
      </c>
      <c r="G19940" s="282" t="s">
        <v>2229</v>
      </c>
      <c r="H19940" s="265" t="s">
        <v>5049</v>
      </c>
      <c r="I19940" s="265" t="s">
        <v>2176</v>
      </c>
      <c r="J19940" s="333">
        <v>-2102.96</v>
      </c>
      <c r="K19940" s="83" t="str">
        <f>IFERROR(IFERROR(VLOOKUP(I19940,'DE-PARA'!B:D,3,0),VLOOKUP(I19940,'DE-PARA'!C:D,2,0)),"NÃO ENCONTRADO")</f>
        <v>Pessoal</v>
      </c>
      <c r="L19940" s="50" t="str">
        <f>VLOOKUP(K19940,'Base -Receita-Despesa'!$B:$AS,1,FALSE)</f>
        <v>Pessoal</v>
      </c>
    </row>
    <row r="19941" spans="1:12" x14ac:dyDescent="0.3">
      <c r="A19941" s="82" t="str">
        <f t="shared" si="622"/>
        <v>2020</v>
      </c>
      <c r="B19941" s="260" t="s">
        <v>2228</v>
      </c>
      <c r="C19941" s="261" t="s">
        <v>138</v>
      </c>
      <c r="D19941" s="74" t="str">
        <f t="shared" si="623"/>
        <v>set/2020</v>
      </c>
      <c r="E19941" s="329">
        <v>44092</v>
      </c>
      <c r="F19941" s="282" t="s">
        <v>2714</v>
      </c>
      <c r="G19941" s="282" t="s">
        <v>2229</v>
      </c>
      <c r="H19941" s="265" t="s">
        <v>5728</v>
      </c>
      <c r="I19941" s="265" t="s">
        <v>145</v>
      </c>
      <c r="J19941" s="334">
        <v>-90</v>
      </c>
      <c r="K19941" s="83" t="str">
        <f>IFERROR(IFERROR(VLOOKUP(I19941,'DE-PARA'!B:D,3,0),VLOOKUP(I19941,'DE-PARA'!C:D,2,0)),"NÃO ENCONTRADO")</f>
        <v>Serviços</v>
      </c>
      <c r="L19941" s="50" t="str">
        <f>VLOOKUP(K19941,'Base -Receita-Despesa'!$B:$AS,1,FALSE)</f>
        <v>Serviços</v>
      </c>
    </row>
    <row r="19942" spans="1:12" x14ac:dyDescent="0.3">
      <c r="A19942" s="82" t="str">
        <f t="shared" si="622"/>
        <v>2020</v>
      </c>
      <c r="B19942" s="260" t="s">
        <v>2228</v>
      </c>
      <c r="C19942" s="261" t="s">
        <v>138</v>
      </c>
      <c r="D19942" s="74" t="str">
        <f t="shared" si="623"/>
        <v>set/2020</v>
      </c>
      <c r="E19942" s="329">
        <v>44092</v>
      </c>
      <c r="F19942" s="282" t="s">
        <v>5895</v>
      </c>
      <c r="G19942" s="282" t="s">
        <v>2229</v>
      </c>
      <c r="H19942" s="265" t="s">
        <v>5896</v>
      </c>
      <c r="I19942" s="265" t="s">
        <v>188</v>
      </c>
      <c r="J19942" s="334">
        <v>-300</v>
      </c>
      <c r="K19942" s="83" t="str">
        <f>IFERROR(IFERROR(VLOOKUP(I19942,'DE-PARA'!B:D,3,0),VLOOKUP(I19942,'DE-PARA'!C:D,2,0)),"NÃO ENCONTRADO")</f>
        <v>Serviços</v>
      </c>
      <c r="L19942" s="50" t="str">
        <f>VLOOKUP(K19942,'Base -Receita-Despesa'!$B:$AS,1,FALSE)</f>
        <v>Serviços</v>
      </c>
    </row>
    <row r="19943" spans="1:12" x14ac:dyDescent="0.3">
      <c r="A19943" s="82" t="str">
        <f t="shared" si="622"/>
        <v>2020</v>
      </c>
      <c r="B19943" s="260" t="s">
        <v>2228</v>
      </c>
      <c r="C19943" s="261" t="s">
        <v>138</v>
      </c>
      <c r="D19943" s="74" t="str">
        <f t="shared" si="623"/>
        <v>set/2020</v>
      </c>
      <c r="E19943" s="329">
        <v>44092</v>
      </c>
      <c r="F19943" s="282" t="s">
        <v>5897</v>
      </c>
      <c r="G19943" s="282" t="s">
        <v>2229</v>
      </c>
      <c r="H19943" s="265" t="s">
        <v>5701</v>
      </c>
      <c r="I19943" s="265" t="s">
        <v>145</v>
      </c>
      <c r="J19943" s="334">
        <v>-247.57</v>
      </c>
      <c r="K19943" s="83" t="str">
        <f>IFERROR(IFERROR(VLOOKUP(I19943,'DE-PARA'!B:D,3,0),VLOOKUP(I19943,'DE-PARA'!C:D,2,0)),"NÃO ENCONTRADO")</f>
        <v>Serviços</v>
      </c>
      <c r="L19943" s="50" t="str">
        <f>VLOOKUP(K19943,'Base -Receita-Despesa'!$B:$AS,1,FALSE)</f>
        <v>Serviços</v>
      </c>
    </row>
    <row r="19944" spans="1:12" x14ac:dyDescent="0.3">
      <c r="A19944" s="82" t="str">
        <f t="shared" si="622"/>
        <v>2020</v>
      </c>
      <c r="B19944" s="260" t="s">
        <v>2228</v>
      </c>
      <c r="C19944" s="261" t="s">
        <v>138</v>
      </c>
      <c r="D19944" s="74" t="str">
        <f t="shared" si="623"/>
        <v>set/2020</v>
      </c>
      <c r="E19944" s="329">
        <v>44092</v>
      </c>
      <c r="F19944" s="282" t="s">
        <v>5898</v>
      </c>
      <c r="G19944" s="282" t="s">
        <v>2229</v>
      </c>
      <c r="H19944" s="265" t="s">
        <v>4736</v>
      </c>
      <c r="I19944" s="265" t="s">
        <v>188</v>
      </c>
      <c r="J19944" s="333">
        <v>-1894.35</v>
      </c>
      <c r="K19944" s="83" t="str">
        <f>IFERROR(IFERROR(VLOOKUP(I19944,'DE-PARA'!B:D,3,0),VLOOKUP(I19944,'DE-PARA'!C:D,2,0)),"NÃO ENCONTRADO")</f>
        <v>Serviços</v>
      </c>
      <c r="L19944" s="50" t="str">
        <f>VLOOKUP(K19944,'Base -Receita-Despesa'!$B:$AS,1,FALSE)</f>
        <v>Serviços</v>
      </c>
    </row>
    <row r="19945" spans="1:12" x14ac:dyDescent="0.3">
      <c r="A19945" s="82" t="str">
        <f t="shared" si="622"/>
        <v>2020</v>
      </c>
      <c r="B19945" s="260" t="s">
        <v>2228</v>
      </c>
      <c r="C19945" s="261" t="s">
        <v>138</v>
      </c>
      <c r="D19945" s="74" t="str">
        <f t="shared" si="623"/>
        <v>set/2020</v>
      </c>
      <c r="E19945" s="329">
        <v>44092</v>
      </c>
      <c r="F19945" s="282" t="s">
        <v>5899</v>
      </c>
      <c r="G19945" s="282" t="s">
        <v>2229</v>
      </c>
      <c r="H19945" s="265" t="s">
        <v>5175</v>
      </c>
      <c r="I19945" s="265" t="s">
        <v>145</v>
      </c>
      <c r="J19945" s="334">
        <v>-215.79</v>
      </c>
      <c r="K19945" s="83" t="str">
        <f>IFERROR(IFERROR(VLOOKUP(I19945,'DE-PARA'!B:D,3,0),VLOOKUP(I19945,'DE-PARA'!C:D,2,0)),"NÃO ENCONTRADO")</f>
        <v>Serviços</v>
      </c>
      <c r="L19945" s="50" t="str">
        <f>VLOOKUP(K19945,'Base -Receita-Despesa'!$B:$AS,1,FALSE)</f>
        <v>Serviços</v>
      </c>
    </row>
    <row r="19946" spans="1:12" x14ac:dyDescent="0.3">
      <c r="A19946" s="82" t="str">
        <f t="shared" ref="A19946:A20009" si="624">IF(K19946="NÃO ENCONTRADO",0,RIGHT(D19946,4))</f>
        <v>2020</v>
      </c>
      <c r="B19946" s="260" t="s">
        <v>2228</v>
      </c>
      <c r="C19946" s="261" t="s">
        <v>138</v>
      </c>
      <c r="D19946" s="74" t="str">
        <f t="shared" si="623"/>
        <v>set/2020</v>
      </c>
      <c r="E19946" s="329">
        <v>44092</v>
      </c>
      <c r="F19946" s="282" t="s">
        <v>5900</v>
      </c>
      <c r="G19946" s="282" t="s">
        <v>2229</v>
      </c>
      <c r="H19946" s="265" t="s">
        <v>5175</v>
      </c>
      <c r="I19946" s="265" t="s">
        <v>145</v>
      </c>
      <c r="J19946" s="334">
        <v>-21.1</v>
      </c>
      <c r="K19946" s="83" t="str">
        <f>IFERROR(IFERROR(VLOOKUP(I19946,'DE-PARA'!B:D,3,0),VLOOKUP(I19946,'DE-PARA'!C:D,2,0)),"NÃO ENCONTRADO")</f>
        <v>Serviços</v>
      </c>
      <c r="L19946" s="50" t="str">
        <f>VLOOKUP(K19946,'Base -Receita-Despesa'!$B:$AS,1,FALSE)</f>
        <v>Serviços</v>
      </c>
    </row>
    <row r="19947" spans="1:12" x14ac:dyDescent="0.3">
      <c r="A19947" s="82" t="str">
        <f t="shared" si="624"/>
        <v>2020</v>
      </c>
      <c r="B19947" s="260" t="s">
        <v>2228</v>
      </c>
      <c r="C19947" s="261" t="s">
        <v>138</v>
      </c>
      <c r="D19947" s="74" t="str">
        <f t="shared" si="623"/>
        <v>set/2020</v>
      </c>
      <c r="E19947" s="329">
        <v>44092</v>
      </c>
      <c r="F19947" s="282" t="s">
        <v>5901</v>
      </c>
      <c r="G19947" s="282" t="s">
        <v>2229</v>
      </c>
      <c r="H19947" s="265" t="s">
        <v>2654</v>
      </c>
      <c r="I19947" s="265" t="s">
        <v>120</v>
      </c>
      <c r="J19947" s="334">
        <v>-198.18</v>
      </c>
      <c r="K19947" s="83" t="str">
        <f>IFERROR(IFERROR(VLOOKUP(I19947,'DE-PARA'!B:D,3,0),VLOOKUP(I19947,'DE-PARA'!C:D,2,0)),"NÃO ENCONTRADO")</f>
        <v>Serviços</v>
      </c>
      <c r="L19947" s="50" t="str">
        <f>VLOOKUP(K19947,'Base -Receita-Despesa'!$B:$AS,1,FALSE)</f>
        <v>Serviços</v>
      </c>
    </row>
    <row r="19948" spans="1:12" x14ac:dyDescent="0.3">
      <c r="A19948" s="82" t="str">
        <f t="shared" si="624"/>
        <v>2020</v>
      </c>
      <c r="B19948" s="260" t="s">
        <v>2228</v>
      </c>
      <c r="C19948" s="261" t="s">
        <v>138</v>
      </c>
      <c r="D19948" s="74" t="str">
        <f t="shared" si="623"/>
        <v>set/2020</v>
      </c>
      <c r="E19948" s="329">
        <v>44092</v>
      </c>
      <c r="F19948" s="282" t="s">
        <v>5902</v>
      </c>
      <c r="G19948" s="282" t="s">
        <v>2229</v>
      </c>
      <c r="H19948" s="265" t="s">
        <v>4753</v>
      </c>
      <c r="I19948" s="265" t="s">
        <v>2176</v>
      </c>
      <c r="J19948" s="333">
        <v>-9921.7999999999993</v>
      </c>
      <c r="K19948" s="83" t="str">
        <f>IFERROR(IFERROR(VLOOKUP(I19948,'DE-PARA'!B:D,3,0),VLOOKUP(I19948,'DE-PARA'!C:D,2,0)),"NÃO ENCONTRADO")</f>
        <v>Pessoal</v>
      </c>
      <c r="L19948" s="50" t="str">
        <f>VLOOKUP(K19948,'Base -Receita-Despesa'!$B:$AS,1,FALSE)</f>
        <v>Pessoal</v>
      </c>
    </row>
    <row r="19949" spans="1:12" x14ac:dyDescent="0.3">
      <c r="A19949" s="82" t="str">
        <f t="shared" si="624"/>
        <v>2020</v>
      </c>
      <c r="B19949" s="260" t="s">
        <v>2228</v>
      </c>
      <c r="C19949" s="261" t="s">
        <v>138</v>
      </c>
      <c r="D19949" s="74" t="str">
        <f t="shared" si="623"/>
        <v>set/2020</v>
      </c>
      <c r="E19949" s="329">
        <v>44092</v>
      </c>
      <c r="F19949" s="282" t="s">
        <v>5903</v>
      </c>
      <c r="G19949" s="282" t="s">
        <v>2229</v>
      </c>
      <c r="H19949" s="265" t="s">
        <v>4753</v>
      </c>
      <c r="I19949" s="265" t="s">
        <v>2176</v>
      </c>
      <c r="J19949" s="334">
        <v>-930</v>
      </c>
      <c r="K19949" s="83" t="str">
        <f>IFERROR(IFERROR(VLOOKUP(I19949,'DE-PARA'!B:D,3,0),VLOOKUP(I19949,'DE-PARA'!C:D,2,0)),"NÃO ENCONTRADO")</f>
        <v>Pessoal</v>
      </c>
      <c r="L19949" s="50" t="str">
        <f>VLOOKUP(K19949,'Base -Receita-Despesa'!$B:$AS,1,FALSE)</f>
        <v>Pessoal</v>
      </c>
    </row>
    <row r="19950" spans="1:12" x14ac:dyDescent="0.3">
      <c r="A19950" s="82" t="str">
        <f t="shared" si="624"/>
        <v>2020</v>
      </c>
      <c r="B19950" s="260" t="s">
        <v>2228</v>
      </c>
      <c r="C19950" s="261" t="s">
        <v>138</v>
      </c>
      <c r="D19950" s="74" t="str">
        <f t="shared" si="623"/>
        <v>set/2020</v>
      </c>
      <c r="E19950" s="329">
        <v>44092</v>
      </c>
      <c r="F19950" s="282" t="s">
        <v>4958</v>
      </c>
      <c r="G19950" s="282" t="s">
        <v>2229</v>
      </c>
      <c r="H19950" s="265" t="s">
        <v>4753</v>
      </c>
      <c r="I19950" s="265" t="s">
        <v>2176</v>
      </c>
      <c r="J19950" s="334">
        <v>-376.65</v>
      </c>
      <c r="K19950" s="83" t="str">
        <f>IFERROR(IFERROR(VLOOKUP(I19950,'DE-PARA'!B:D,3,0),VLOOKUP(I19950,'DE-PARA'!C:D,2,0)),"NÃO ENCONTRADO")</f>
        <v>Pessoal</v>
      </c>
      <c r="L19950" s="50" t="str">
        <f>VLOOKUP(K19950,'Base -Receita-Despesa'!$B:$AS,1,FALSE)</f>
        <v>Pessoal</v>
      </c>
    </row>
    <row r="19951" spans="1:12" x14ac:dyDescent="0.3">
      <c r="A19951" s="82" t="str">
        <f t="shared" si="624"/>
        <v>2020</v>
      </c>
      <c r="B19951" s="260" t="s">
        <v>2228</v>
      </c>
      <c r="C19951" s="261" t="s">
        <v>138</v>
      </c>
      <c r="D19951" s="74" t="str">
        <f t="shared" si="623"/>
        <v>set/2020</v>
      </c>
      <c r="E19951" s="329">
        <v>44092</v>
      </c>
      <c r="F19951" s="282" t="s">
        <v>5904</v>
      </c>
      <c r="G19951" s="282" t="s">
        <v>2229</v>
      </c>
      <c r="H19951" s="265" t="s">
        <v>257</v>
      </c>
      <c r="I19951" s="265" t="s">
        <v>120</v>
      </c>
      <c r="J19951" s="334">
        <v>-45.26</v>
      </c>
      <c r="K19951" s="83" t="str">
        <f>IFERROR(IFERROR(VLOOKUP(I19951,'DE-PARA'!B:D,3,0),VLOOKUP(I19951,'DE-PARA'!C:D,2,0)),"NÃO ENCONTRADO")</f>
        <v>Serviços</v>
      </c>
      <c r="L19951" s="50" t="str">
        <f>VLOOKUP(K19951,'Base -Receita-Despesa'!$B:$AS,1,FALSE)</f>
        <v>Serviços</v>
      </c>
    </row>
    <row r="19952" spans="1:12" x14ac:dyDescent="0.3">
      <c r="A19952" s="82" t="str">
        <f t="shared" si="624"/>
        <v>2020</v>
      </c>
      <c r="B19952" s="260" t="s">
        <v>2228</v>
      </c>
      <c r="C19952" s="261" t="s">
        <v>138</v>
      </c>
      <c r="D19952" s="74" t="str">
        <f t="shared" si="623"/>
        <v>set/2020</v>
      </c>
      <c r="E19952" s="329">
        <v>44092</v>
      </c>
      <c r="F19952" s="282" t="s">
        <v>4262</v>
      </c>
      <c r="G19952" s="282" t="s">
        <v>2229</v>
      </c>
      <c r="H19952" s="265" t="s">
        <v>5049</v>
      </c>
      <c r="I19952" s="265" t="s">
        <v>2176</v>
      </c>
      <c r="J19952" s="333">
        <v>-1569.22</v>
      </c>
      <c r="K19952" s="83" t="str">
        <f>IFERROR(IFERROR(VLOOKUP(I19952,'DE-PARA'!B:D,3,0),VLOOKUP(I19952,'DE-PARA'!C:D,2,0)),"NÃO ENCONTRADO")</f>
        <v>Pessoal</v>
      </c>
      <c r="L19952" s="50" t="str">
        <f>VLOOKUP(K19952,'Base -Receita-Despesa'!$B:$AS,1,FALSE)</f>
        <v>Pessoal</v>
      </c>
    </row>
    <row r="19953" spans="1:12" x14ac:dyDescent="0.3">
      <c r="A19953" s="82" t="str">
        <f t="shared" si="624"/>
        <v>2020</v>
      </c>
      <c r="B19953" s="260" t="s">
        <v>2228</v>
      </c>
      <c r="C19953" s="261" t="s">
        <v>138</v>
      </c>
      <c r="D19953" s="74" t="str">
        <f t="shared" si="623"/>
        <v>set/2020</v>
      </c>
      <c r="E19953" s="329">
        <v>44092</v>
      </c>
      <c r="F19953" s="282" t="s">
        <v>3007</v>
      </c>
      <c r="G19953" s="282" t="s">
        <v>2229</v>
      </c>
      <c r="H19953" s="265" t="s">
        <v>5049</v>
      </c>
      <c r="I19953" s="265" t="s">
        <v>2176</v>
      </c>
      <c r="J19953" s="333">
        <v>-6519.19</v>
      </c>
      <c r="K19953" s="83" t="str">
        <f>IFERROR(IFERROR(VLOOKUP(I19953,'DE-PARA'!B:D,3,0),VLOOKUP(I19953,'DE-PARA'!C:D,2,0)),"NÃO ENCONTRADO")</f>
        <v>Pessoal</v>
      </c>
      <c r="L19953" s="50" t="str">
        <f>VLOOKUP(K19953,'Base -Receita-Despesa'!$B:$AS,1,FALSE)</f>
        <v>Pessoal</v>
      </c>
    </row>
    <row r="19954" spans="1:12" x14ac:dyDescent="0.3">
      <c r="A19954" s="82" t="str">
        <f t="shared" si="624"/>
        <v>2020</v>
      </c>
      <c r="B19954" s="260" t="s">
        <v>2228</v>
      </c>
      <c r="C19954" s="261" t="s">
        <v>138</v>
      </c>
      <c r="D19954" s="74" t="str">
        <f t="shared" si="623"/>
        <v>set/2020</v>
      </c>
      <c r="E19954" s="329">
        <v>44092</v>
      </c>
      <c r="F19954" s="282" t="s">
        <v>5905</v>
      </c>
      <c r="G19954" s="282" t="s">
        <v>2229</v>
      </c>
      <c r="H19954" s="265" t="s">
        <v>5728</v>
      </c>
      <c r="I19954" s="265" t="s">
        <v>145</v>
      </c>
      <c r="J19954" s="334">
        <v>-279</v>
      </c>
      <c r="K19954" s="83" t="str">
        <f>IFERROR(IFERROR(VLOOKUP(I19954,'DE-PARA'!B:D,3,0),VLOOKUP(I19954,'DE-PARA'!C:D,2,0)),"NÃO ENCONTRADO")</f>
        <v>Serviços</v>
      </c>
      <c r="L19954" s="50" t="str">
        <f>VLOOKUP(K19954,'Base -Receita-Despesa'!$B:$AS,1,FALSE)</f>
        <v>Serviços</v>
      </c>
    </row>
    <row r="19955" spans="1:12" x14ac:dyDescent="0.3">
      <c r="A19955" s="82" t="str">
        <f t="shared" si="624"/>
        <v>2020</v>
      </c>
      <c r="B19955" s="260" t="s">
        <v>2228</v>
      </c>
      <c r="C19955" s="261" t="s">
        <v>138</v>
      </c>
      <c r="D19955" s="74" t="str">
        <f t="shared" si="623"/>
        <v>set/2020</v>
      </c>
      <c r="E19955" s="329">
        <v>44092</v>
      </c>
      <c r="F19955" s="282" t="s">
        <v>5906</v>
      </c>
      <c r="G19955" s="282" t="s">
        <v>2229</v>
      </c>
      <c r="H19955" s="265" t="s">
        <v>5728</v>
      </c>
      <c r="I19955" s="265" t="s">
        <v>145</v>
      </c>
      <c r="J19955" s="334">
        <v>-279</v>
      </c>
      <c r="K19955" s="83" t="str">
        <f>IFERROR(IFERROR(VLOOKUP(I19955,'DE-PARA'!B:D,3,0),VLOOKUP(I19955,'DE-PARA'!C:D,2,0)),"NÃO ENCONTRADO")</f>
        <v>Serviços</v>
      </c>
      <c r="L19955" s="50" t="str">
        <f>VLOOKUP(K19955,'Base -Receita-Despesa'!$B:$AS,1,FALSE)</f>
        <v>Serviços</v>
      </c>
    </row>
    <row r="19956" spans="1:12" x14ac:dyDescent="0.3">
      <c r="A19956" s="82" t="str">
        <f t="shared" si="624"/>
        <v>2020</v>
      </c>
      <c r="B19956" s="260" t="s">
        <v>2228</v>
      </c>
      <c r="C19956" s="261" t="s">
        <v>138</v>
      </c>
      <c r="D19956" s="74" t="str">
        <f t="shared" si="623"/>
        <v>set/2020</v>
      </c>
      <c r="E19956" s="329">
        <v>44092</v>
      </c>
      <c r="F19956" s="282" t="s">
        <v>4565</v>
      </c>
      <c r="G19956" s="282" t="s">
        <v>2229</v>
      </c>
      <c r="H19956" s="265" t="s">
        <v>5907</v>
      </c>
      <c r="I19956" s="265" t="s">
        <v>194</v>
      </c>
      <c r="J19956" s="333">
        <v>-12583.18</v>
      </c>
      <c r="K19956" s="83" t="str">
        <f>IFERROR(IFERROR(VLOOKUP(I19956,'DE-PARA'!B:D,3,0),VLOOKUP(I19956,'DE-PARA'!C:D,2,0)),"NÃO ENCONTRADO")</f>
        <v>Encargos sobre Folha de Pagamento</v>
      </c>
      <c r="L19956" s="50" t="str">
        <f>VLOOKUP(K19956,'Base -Receita-Despesa'!$B:$AS,1,FALSE)</f>
        <v>Encargos sobre Folha de Pagamento</v>
      </c>
    </row>
    <row r="19957" spans="1:12" x14ac:dyDescent="0.3">
      <c r="A19957" s="82" t="str">
        <f t="shared" si="624"/>
        <v>2020</v>
      </c>
      <c r="B19957" s="260" t="s">
        <v>2228</v>
      </c>
      <c r="C19957" s="261" t="s">
        <v>138</v>
      </c>
      <c r="D19957" s="74" t="str">
        <f t="shared" si="623"/>
        <v>set/2020</v>
      </c>
      <c r="E19957" s="329">
        <v>44092</v>
      </c>
      <c r="F19957" s="282">
        <v>6524</v>
      </c>
      <c r="G19957" s="282" t="s">
        <v>2229</v>
      </c>
      <c r="H19957" s="265" t="s">
        <v>5908</v>
      </c>
      <c r="I19957" s="265" t="s">
        <v>2183</v>
      </c>
      <c r="J19957" s="333">
        <v>-3420</v>
      </c>
      <c r="K19957" s="83" t="str">
        <f>IFERROR(IFERROR(VLOOKUP(I19957,'DE-PARA'!B:D,3,0),VLOOKUP(I19957,'DE-PARA'!C:D,2,0)),"NÃO ENCONTRADO")</f>
        <v>Materiais</v>
      </c>
      <c r="L19957" s="50" t="str">
        <f>VLOOKUP(K19957,'Base -Receita-Despesa'!$B:$AS,1,FALSE)</f>
        <v>Materiais</v>
      </c>
    </row>
    <row r="19958" spans="1:12" x14ac:dyDescent="0.3">
      <c r="A19958" s="82" t="str">
        <f t="shared" si="624"/>
        <v>2020</v>
      </c>
      <c r="B19958" s="260" t="s">
        <v>2228</v>
      </c>
      <c r="C19958" s="261" t="s">
        <v>138</v>
      </c>
      <c r="D19958" s="74" t="str">
        <f t="shared" si="623"/>
        <v>set/2020</v>
      </c>
      <c r="E19958" s="329">
        <v>44092</v>
      </c>
      <c r="F19958" s="282">
        <v>1728</v>
      </c>
      <c r="G19958" s="282" t="s">
        <v>2229</v>
      </c>
      <c r="H19958" s="265" t="s">
        <v>5779</v>
      </c>
      <c r="I19958" s="265" t="s">
        <v>2181</v>
      </c>
      <c r="J19958" s="333">
        <v>-6375.8</v>
      </c>
      <c r="K19958" s="83" t="str">
        <f>IFERROR(IFERROR(VLOOKUP(I19958,'DE-PARA'!B:D,3,0),VLOOKUP(I19958,'DE-PARA'!C:D,2,0)),"NÃO ENCONTRADO")</f>
        <v>Materiais</v>
      </c>
      <c r="L19958" s="50" t="str">
        <f>VLOOKUP(K19958,'Base -Receita-Despesa'!$B:$AS,1,FALSE)</f>
        <v>Materiais</v>
      </c>
    </row>
    <row r="19959" spans="1:12" x14ac:dyDescent="0.3">
      <c r="A19959" s="82" t="str">
        <f t="shared" si="624"/>
        <v>2020</v>
      </c>
      <c r="B19959" s="260" t="s">
        <v>2228</v>
      </c>
      <c r="C19959" s="261" t="s">
        <v>138</v>
      </c>
      <c r="D19959" s="74" t="str">
        <f t="shared" si="623"/>
        <v>set/2020</v>
      </c>
      <c r="E19959" s="329">
        <v>44092</v>
      </c>
      <c r="F19959" s="282" t="s">
        <v>5909</v>
      </c>
      <c r="G19959" s="282" t="s">
        <v>2229</v>
      </c>
      <c r="H19959" s="265" t="s">
        <v>4736</v>
      </c>
      <c r="I19959" s="265" t="s">
        <v>188</v>
      </c>
      <c r="J19959" s="334">
        <v>-896.25</v>
      </c>
      <c r="K19959" s="83" t="str">
        <f>IFERROR(IFERROR(VLOOKUP(I19959,'DE-PARA'!B:D,3,0),VLOOKUP(I19959,'DE-PARA'!C:D,2,0)),"NÃO ENCONTRADO")</f>
        <v>Serviços</v>
      </c>
      <c r="L19959" s="50" t="str">
        <f>VLOOKUP(K19959,'Base -Receita-Despesa'!$B:$AS,1,FALSE)</f>
        <v>Serviços</v>
      </c>
    </row>
    <row r="19960" spans="1:12" x14ac:dyDescent="0.3">
      <c r="A19960" s="82" t="str">
        <f t="shared" si="624"/>
        <v>2020</v>
      </c>
      <c r="B19960" s="260" t="s">
        <v>2228</v>
      </c>
      <c r="C19960" s="261" t="s">
        <v>138</v>
      </c>
      <c r="D19960" s="74" t="str">
        <f t="shared" si="623"/>
        <v>set/2020</v>
      </c>
      <c r="E19960" s="329">
        <v>44092</v>
      </c>
      <c r="F19960" s="282" t="s">
        <v>3641</v>
      </c>
      <c r="G19960" s="282" t="s">
        <v>2229</v>
      </c>
      <c r="H19960" s="265" t="s">
        <v>5115</v>
      </c>
      <c r="I19960" s="265" t="s">
        <v>118</v>
      </c>
      <c r="J19960" s="333">
        <v>-14707.73</v>
      </c>
      <c r="K19960" s="83" t="str">
        <f>IFERROR(IFERROR(VLOOKUP(I19960,'DE-PARA'!B:D,3,0),VLOOKUP(I19960,'DE-PARA'!C:D,2,0)),"NÃO ENCONTRADO")</f>
        <v>Serviços</v>
      </c>
      <c r="L19960" s="50" t="str">
        <f>VLOOKUP(K19960,'Base -Receita-Despesa'!$B:$AS,1,FALSE)</f>
        <v>Serviços</v>
      </c>
    </row>
    <row r="19961" spans="1:12" x14ac:dyDescent="0.3">
      <c r="A19961" s="82" t="str">
        <f t="shared" si="624"/>
        <v>2020</v>
      </c>
      <c r="B19961" s="260" t="s">
        <v>2228</v>
      </c>
      <c r="C19961" s="261" t="s">
        <v>138</v>
      </c>
      <c r="D19961" s="74" t="str">
        <f t="shared" si="623"/>
        <v>set/2020</v>
      </c>
      <c r="E19961" s="329">
        <v>44092</v>
      </c>
      <c r="F19961" s="282">
        <v>2350346</v>
      </c>
      <c r="G19961" s="282" t="s">
        <v>2229</v>
      </c>
      <c r="H19961" s="265" t="s">
        <v>5762</v>
      </c>
      <c r="I19961" s="265" t="s">
        <v>120</v>
      </c>
      <c r="J19961" s="333">
        <v>-16552.43</v>
      </c>
      <c r="K19961" s="83" t="str">
        <f>IFERROR(IFERROR(VLOOKUP(I19961,'DE-PARA'!B:D,3,0),VLOOKUP(I19961,'DE-PARA'!C:D,2,0)),"NÃO ENCONTRADO")</f>
        <v>Serviços</v>
      </c>
      <c r="L19961" s="50" t="str">
        <f>VLOOKUP(K19961,'Base -Receita-Despesa'!$B:$AS,1,FALSE)</f>
        <v>Serviços</v>
      </c>
    </row>
    <row r="19962" spans="1:12" x14ac:dyDescent="0.3">
      <c r="A19962" s="82" t="str">
        <f t="shared" si="624"/>
        <v>2020</v>
      </c>
      <c r="B19962" s="260" t="s">
        <v>2228</v>
      </c>
      <c r="C19962" s="261" t="s">
        <v>138</v>
      </c>
      <c r="D19962" s="74" t="str">
        <f t="shared" si="623"/>
        <v>set/2020</v>
      </c>
      <c r="E19962" s="329">
        <v>44092</v>
      </c>
      <c r="F19962" s="282">
        <v>12</v>
      </c>
      <c r="G19962" s="282" t="s">
        <v>2229</v>
      </c>
      <c r="H19962" s="265" t="s">
        <v>5737</v>
      </c>
      <c r="I19962" s="265" t="s">
        <v>200</v>
      </c>
      <c r="J19962" s="333">
        <v>-31407.75</v>
      </c>
      <c r="K19962" s="83" t="str">
        <f>IFERROR(IFERROR(VLOOKUP(I19962,'DE-PARA'!B:D,3,0),VLOOKUP(I19962,'DE-PARA'!C:D,2,0)),"NÃO ENCONTRADO")</f>
        <v>Serviços</v>
      </c>
      <c r="L19962" s="50" t="str">
        <f>VLOOKUP(K19962,'Base -Receita-Despesa'!$B:$AS,1,FALSE)</f>
        <v>Serviços</v>
      </c>
    </row>
    <row r="19963" spans="1:12" x14ac:dyDescent="0.3">
      <c r="A19963" s="82" t="str">
        <f t="shared" si="624"/>
        <v>2020</v>
      </c>
      <c r="B19963" s="260" t="s">
        <v>2228</v>
      </c>
      <c r="C19963" s="261" t="s">
        <v>138</v>
      </c>
      <c r="D19963" s="74" t="str">
        <f t="shared" si="623"/>
        <v>set/2020</v>
      </c>
      <c r="E19963" s="329">
        <v>44092</v>
      </c>
      <c r="F19963" s="282" t="s">
        <v>4619</v>
      </c>
      <c r="G19963" s="282" t="s">
        <v>2229</v>
      </c>
      <c r="H19963" s="265" t="s">
        <v>5875</v>
      </c>
      <c r="I19963" s="265" t="s">
        <v>2170</v>
      </c>
      <c r="J19963" s="333">
        <v>-8215.9500000000007</v>
      </c>
      <c r="K19963" s="83" t="str">
        <f>IFERROR(IFERROR(VLOOKUP(I19963,'DE-PARA'!B:D,3,0),VLOOKUP(I19963,'DE-PARA'!C:D,2,0)),"NÃO ENCONTRADO")</f>
        <v>Reembolso de Rateios(-)</v>
      </c>
      <c r="L19963" s="50" t="str">
        <f>VLOOKUP(K19963,'Base -Receita-Despesa'!$B:$AS,1,FALSE)</f>
        <v>Reembolso de Rateios(-)</v>
      </c>
    </row>
    <row r="19964" spans="1:12" x14ac:dyDescent="0.3">
      <c r="A19964" s="82" t="str">
        <f t="shared" si="624"/>
        <v>2020</v>
      </c>
      <c r="B19964" s="260" t="s">
        <v>2228</v>
      </c>
      <c r="C19964" s="261" t="s">
        <v>138</v>
      </c>
      <c r="D19964" s="74" t="str">
        <f t="shared" si="623"/>
        <v>set/2020</v>
      </c>
      <c r="E19964" s="329">
        <v>44092</v>
      </c>
      <c r="F19964" s="282" t="s">
        <v>5608</v>
      </c>
      <c r="G19964" s="282" t="s">
        <v>2229</v>
      </c>
      <c r="H19964" s="265" t="s">
        <v>542</v>
      </c>
      <c r="I19964" s="265" t="s">
        <v>141</v>
      </c>
      <c r="J19964" s="333">
        <v>-1413.75</v>
      </c>
      <c r="K19964" s="83" t="str">
        <f>IFERROR(IFERROR(VLOOKUP(I19964,'DE-PARA'!B:D,3,0),VLOOKUP(I19964,'DE-PARA'!C:D,2,0)),"NÃO ENCONTRADO")</f>
        <v>Pessoal</v>
      </c>
      <c r="L19964" s="50" t="str">
        <f>VLOOKUP(K19964,'Base -Receita-Despesa'!$B:$AS,1,FALSE)</f>
        <v>Pessoal</v>
      </c>
    </row>
    <row r="19965" spans="1:12" x14ac:dyDescent="0.3">
      <c r="A19965" s="82" t="str">
        <f t="shared" si="624"/>
        <v>2020</v>
      </c>
      <c r="B19965" s="260" t="s">
        <v>2228</v>
      </c>
      <c r="C19965" s="261" t="s">
        <v>138</v>
      </c>
      <c r="D19965" s="74" t="str">
        <f t="shared" si="623"/>
        <v>set/2020</v>
      </c>
      <c r="E19965" s="329">
        <v>44092</v>
      </c>
      <c r="F19965" s="282" t="s">
        <v>1261</v>
      </c>
      <c r="G19965" s="282" t="s">
        <v>2229</v>
      </c>
      <c r="H19965" s="265" t="s">
        <v>879</v>
      </c>
      <c r="I19965" s="265" t="s">
        <v>135</v>
      </c>
      <c r="J19965" s="334">
        <v>-10</v>
      </c>
      <c r="K19965" s="83" t="str">
        <f>IFERROR(IFERROR(VLOOKUP(I19965,'DE-PARA'!B:D,3,0),VLOOKUP(I19965,'DE-PARA'!C:D,2,0)),"NÃO ENCONTRADO")</f>
        <v>Outras Saídas</v>
      </c>
      <c r="L19965" s="50" t="str">
        <f>VLOOKUP(K19965,'Base -Receita-Despesa'!$B:$AS,1,FALSE)</f>
        <v>Outras Saídas</v>
      </c>
    </row>
    <row r="19966" spans="1:12" x14ac:dyDescent="0.3">
      <c r="A19966" s="82" t="str">
        <f t="shared" si="624"/>
        <v>2020</v>
      </c>
      <c r="B19966" s="260" t="s">
        <v>2228</v>
      </c>
      <c r="C19966" s="261" t="s">
        <v>138</v>
      </c>
      <c r="D19966" s="74" t="str">
        <f t="shared" si="623"/>
        <v>set/2020</v>
      </c>
      <c r="E19966" s="329">
        <v>44092</v>
      </c>
      <c r="F19966" s="282" t="s">
        <v>1261</v>
      </c>
      <c r="G19966" s="282" t="s">
        <v>2229</v>
      </c>
      <c r="H19966" s="265" t="s">
        <v>879</v>
      </c>
      <c r="I19966" s="265" t="s">
        <v>135</v>
      </c>
      <c r="J19966" s="334">
        <v>-10</v>
      </c>
      <c r="K19966" s="83" t="str">
        <f>IFERROR(IFERROR(VLOOKUP(I19966,'DE-PARA'!B:D,3,0),VLOOKUP(I19966,'DE-PARA'!C:D,2,0)),"NÃO ENCONTRADO")</f>
        <v>Outras Saídas</v>
      </c>
      <c r="L19966" s="50" t="str">
        <f>VLOOKUP(K19966,'Base -Receita-Despesa'!$B:$AS,1,FALSE)</f>
        <v>Outras Saídas</v>
      </c>
    </row>
    <row r="19967" spans="1:12" x14ac:dyDescent="0.3">
      <c r="A19967" s="82" t="str">
        <f t="shared" si="624"/>
        <v>2020</v>
      </c>
      <c r="B19967" s="260" t="s">
        <v>2228</v>
      </c>
      <c r="C19967" s="261" t="s">
        <v>138</v>
      </c>
      <c r="D19967" s="74" t="str">
        <f t="shared" si="623"/>
        <v>set/2020</v>
      </c>
      <c r="E19967" s="329">
        <v>44092</v>
      </c>
      <c r="F19967" s="282" t="s">
        <v>5608</v>
      </c>
      <c r="G19967" s="282" t="s">
        <v>2229</v>
      </c>
      <c r="H19967" s="265" t="s">
        <v>5910</v>
      </c>
      <c r="I19967" s="265" t="s">
        <v>141</v>
      </c>
      <c r="J19967" s="333">
        <v>-86020.67</v>
      </c>
      <c r="K19967" s="83" t="str">
        <f>IFERROR(IFERROR(VLOOKUP(I19967,'DE-PARA'!B:D,3,0),VLOOKUP(I19967,'DE-PARA'!C:D,2,0)),"NÃO ENCONTRADO")</f>
        <v>Pessoal</v>
      </c>
      <c r="L19967" s="50" t="str">
        <f>VLOOKUP(K19967,'Base -Receita-Despesa'!$B:$AS,1,FALSE)</f>
        <v>Pessoal</v>
      </c>
    </row>
    <row r="19968" spans="1:12" x14ac:dyDescent="0.3">
      <c r="A19968" s="82" t="str">
        <f t="shared" si="624"/>
        <v>2020</v>
      </c>
      <c r="B19968" s="260" t="s">
        <v>2228</v>
      </c>
      <c r="C19968" s="261" t="s">
        <v>138</v>
      </c>
      <c r="D19968" s="74" t="str">
        <f t="shared" si="623"/>
        <v>set/2020</v>
      </c>
      <c r="E19968" s="329">
        <v>44092</v>
      </c>
      <c r="F19968" s="282" t="s">
        <v>1070</v>
      </c>
      <c r="G19968" s="282" t="s">
        <v>2229</v>
      </c>
      <c r="H19968" s="265" t="s">
        <v>1071</v>
      </c>
      <c r="I19968" s="265" t="s">
        <v>2237</v>
      </c>
      <c r="J19968" s="333">
        <v>210732.41</v>
      </c>
      <c r="K19968" s="83" t="str">
        <f>IFERROR(IFERROR(VLOOKUP(I19968,'DE-PARA'!B:D,3,0),VLOOKUP(I19968,'DE-PARA'!C:D,2,0)),"NÃO ENCONTRADO")</f>
        <v>Entrada Conta Aplicação (+)</v>
      </c>
      <c r="L19968" s="50" t="str">
        <f>VLOOKUP(K19968,'Base -Receita-Despesa'!$B:$AS,1,FALSE)</f>
        <v>ENTRADA CONTA APLICAÇÃO (+)</v>
      </c>
    </row>
    <row r="19969" spans="1:12" x14ac:dyDescent="0.3">
      <c r="A19969" s="82" t="str">
        <f t="shared" si="624"/>
        <v>2020</v>
      </c>
      <c r="B19969" s="260" t="s">
        <v>2228</v>
      </c>
      <c r="C19969" s="261" t="s">
        <v>138</v>
      </c>
      <c r="D19969" s="74" t="str">
        <f t="shared" si="623"/>
        <v>set/2020</v>
      </c>
      <c r="E19969" s="329">
        <v>44095</v>
      </c>
      <c r="F19969" s="282">
        <v>31581</v>
      </c>
      <c r="G19969" s="282" t="s">
        <v>2229</v>
      </c>
      <c r="H19969" s="265" t="s">
        <v>4591</v>
      </c>
      <c r="I19969" s="265" t="s">
        <v>151</v>
      </c>
      <c r="J19969" s="334">
        <v>-420</v>
      </c>
      <c r="K19969" s="83" t="str">
        <f>IFERROR(IFERROR(VLOOKUP(I19969,'DE-PARA'!B:D,3,0),VLOOKUP(I19969,'DE-PARA'!C:D,2,0)),"NÃO ENCONTRADO")</f>
        <v>Concessionárias (água, luz e telefone)</v>
      </c>
      <c r="L19969" s="50" t="str">
        <f>VLOOKUP(K19969,'Base -Receita-Despesa'!$B:$AS,1,FALSE)</f>
        <v>Concessionárias (água, luz e telefone)</v>
      </c>
    </row>
    <row r="19970" spans="1:12" x14ac:dyDescent="0.3">
      <c r="A19970" s="82" t="str">
        <f t="shared" si="624"/>
        <v>2020</v>
      </c>
      <c r="B19970" s="260" t="s">
        <v>2228</v>
      </c>
      <c r="C19970" s="261" t="s">
        <v>138</v>
      </c>
      <c r="D19970" s="74" t="str">
        <f t="shared" si="623"/>
        <v>set/2020</v>
      </c>
      <c r="E19970" s="329">
        <v>44095</v>
      </c>
      <c r="F19970" s="282">
        <v>3099</v>
      </c>
      <c r="G19970" s="282" t="s">
        <v>2229</v>
      </c>
      <c r="H19970" s="265" t="s">
        <v>5842</v>
      </c>
      <c r="I19970" s="265" t="s">
        <v>120</v>
      </c>
      <c r="J19970" s="333">
        <v>-1350.44</v>
      </c>
      <c r="K19970" s="83" t="str">
        <f>IFERROR(IFERROR(VLOOKUP(I19970,'DE-PARA'!B:D,3,0),VLOOKUP(I19970,'DE-PARA'!C:D,2,0)),"NÃO ENCONTRADO")</f>
        <v>Serviços</v>
      </c>
      <c r="L19970" s="50" t="str">
        <f>VLOOKUP(K19970,'Base -Receita-Despesa'!$B:$AS,1,FALSE)</f>
        <v>Serviços</v>
      </c>
    </row>
    <row r="19971" spans="1:12" x14ac:dyDescent="0.3">
      <c r="A19971" s="82" t="str">
        <f t="shared" si="624"/>
        <v>2020</v>
      </c>
      <c r="B19971" s="260" t="s">
        <v>2228</v>
      </c>
      <c r="C19971" s="261" t="s">
        <v>138</v>
      </c>
      <c r="D19971" s="74" t="str">
        <f t="shared" si="623"/>
        <v>set/2020</v>
      </c>
      <c r="E19971" s="329">
        <v>44095</v>
      </c>
      <c r="F19971" s="282">
        <v>1249025</v>
      </c>
      <c r="G19971" s="282" t="s">
        <v>2284</v>
      </c>
      <c r="H19971" s="265" t="s">
        <v>5731</v>
      </c>
      <c r="I19971" s="265" t="s">
        <v>2182</v>
      </c>
      <c r="J19971" s="334">
        <v>-793.63</v>
      </c>
      <c r="K19971" s="83" t="str">
        <f>IFERROR(IFERROR(VLOOKUP(I19971,'DE-PARA'!B:D,3,0),VLOOKUP(I19971,'DE-PARA'!C:D,2,0)),"NÃO ENCONTRADO")</f>
        <v>Materiais</v>
      </c>
      <c r="L19971" s="50" t="str">
        <f>VLOOKUP(K19971,'Base -Receita-Despesa'!$B:$AS,1,FALSE)</f>
        <v>Materiais</v>
      </c>
    </row>
    <row r="19972" spans="1:12" x14ac:dyDescent="0.3">
      <c r="A19972" s="82" t="str">
        <f t="shared" si="624"/>
        <v>2020</v>
      </c>
      <c r="B19972" s="260" t="s">
        <v>2228</v>
      </c>
      <c r="C19972" s="261" t="s">
        <v>138</v>
      </c>
      <c r="D19972" s="74" t="str">
        <f t="shared" ref="D19972:D20035" si="625">TEXT(E19972,"mmm/aaaa")</f>
        <v>set/2020</v>
      </c>
      <c r="E19972" s="329">
        <v>44095</v>
      </c>
      <c r="F19972" s="282">
        <v>93595</v>
      </c>
      <c r="G19972" s="282" t="s">
        <v>2238</v>
      </c>
      <c r="H19972" s="265" t="s">
        <v>5856</v>
      </c>
      <c r="I19972" s="265" t="s">
        <v>2181</v>
      </c>
      <c r="J19972" s="333">
        <v>-3580.83</v>
      </c>
      <c r="K19972" s="83" t="str">
        <f>IFERROR(IFERROR(VLOOKUP(I19972,'DE-PARA'!B:D,3,0),VLOOKUP(I19972,'DE-PARA'!C:D,2,0)),"NÃO ENCONTRADO")</f>
        <v>Materiais</v>
      </c>
      <c r="L19972" s="50" t="str">
        <f>VLOOKUP(K19972,'Base -Receita-Despesa'!$B:$AS,1,FALSE)</f>
        <v>Materiais</v>
      </c>
    </row>
    <row r="19973" spans="1:12" x14ac:dyDescent="0.3">
      <c r="A19973" s="82" t="str">
        <f t="shared" si="624"/>
        <v>2020</v>
      </c>
      <c r="B19973" s="260" t="s">
        <v>2228</v>
      </c>
      <c r="C19973" s="261" t="s">
        <v>138</v>
      </c>
      <c r="D19973" s="74" t="str">
        <f t="shared" si="625"/>
        <v>set/2020</v>
      </c>
      <c r="E19973" s="329">
        <v>44095</v>
      </c>
      <c r="F19973" s="282">
        <v>127987</v>
      </c>
      <c r="G19973" s="282" t="s">
        <v>2229</v>
      </c>
      <c r="H19973" s="265" t="s">
        <v>2602</v>
      </c>
      <c r="I19973" s="265" t="s">
        <v>2182</v>
      </c>
      <c r="J19973" s="334">
        <v>-595.39</v>
      </c>
      <c r="K19973" s="83" t="str">
        <f>IFERROR(IFERROR(VLOOKUP(I19973,'DE-PARA'!B:D,3,0),VLOOKUP(I19973,'DE-PARA'!C:D,2,0)),"NÃO ENCONTRADO")</f>
        <v>Materiais</v>
      </c>
      <c r="L19973" s="50" t="str">
        <f>VLOOKUP(K19973,'Base -Receita-Despesa'!$B:$AS,1,FALSE)</f>
        <v>Materiais</v>
      </c>
    </row>
    <row r="19974" spans="1:12" x14ac:dyDescent="0.3">
      <c r="A19974" s="82" t="str">
        <f t="shared" si="624"/>
        <v>2020</v>
      </c>
      <c r="B19974" s="260" t="s">
        <v>2228</v>
      </c>
      <c r="C19974" s="261" t="s">
        <v>138</v>
      </c>
      <c r="D19974" s="74" t="str">
        <f t="shared" si="625"/>
        <v>set/2020</v>
      </c>
      <c r="E19974" s="329">
        <v>44095</v>
      </c>
      <c r="F19974" s="282">
        <v>35048</v>
      </c>
      <c r="G19974" s="282" t="s">
        <v>2229</v>
      </c>
      <c r="H19974" s="265" t="s">
        <v>5273</v>
      </c>
      <c r="I19974" s="265" t="s">
        <v>2182</v>
      </c>
      <c r="J19974" s="333">
        <v>-1586</v>
      </c>
      <c r="K19974" s="83" t="str">
        <f>IFERROR(IFERROR(VLOOKUP(I19974,'DE-PARA'!B:D,3,0),VLOOKUP(I19974,'DE-PARA'!C:D,2,0)),"NÃO ENCONTRADO")</f>
        <v>Materiais</v>
      </c>
      <c r="L19974" s="50" t="str">
        <f>VLOOKUP(K19974,'Base -Receita-Despesa'!$B:$AS,1,FALSE)</f>
        <v>Materiais</v>
      </c>
    </row>
    <row r="19975" spans="1:12" x14ac:dyDescent="0.3">
      <c r="A19975" s="82" t="str">
        <f t="shared" si="624"/>
        <v>2020</v>
      </c>
      <c r="B19975" s="260" t="s">
        <v>2228</v>
      </c>
      <c r="C19975" s="261" t="s">
        <v>138</v>
      </c>
      <c r="D19975" s="74" t="str">
        <f t="shared" si="625"/>
        <v>set/2020</v>
      </c>
      <c r="E19975" s="329">
        <v>44095</v>
      </c>
      <c r="F19975" s="282">
        <v>314504</v>
      </c>
      <c r="G19975" s="282" t="s">
        <v>2330</v>
      </c>
      <c r="H19975" s="265" t="s">
        <v>222</v>
      </c>
      <c r="I19975" s="265" t="s">
        <v>2182</v>
      </c>
      <c r="J19975" s="334">
        <v>-409.7</v>
      </c>
      <c r="K19975" s="83" t="str">
        <f>IFERROR(IFERROR(VLOOKUP(I19975,'DE-PARA'!B:D,3,0),VLOOKUP(I19975,'DE-PARA'!C:D,2,0)),"NÃO ENCONTRADO")</f>
        <v>Materiais</v>
      </c>
      <c r="L19975" s="50" t="str">
        <f>VLOOKUP(K19975,'Base -Receita-Despesa'!$B:$AS,1,FALSE)</f>
        <v>Materiais</v>
      </c>
    </row>
    <row r="19976" spans="1:12" x14ac:dyDescent="0.3">
      <c r="A19976" s="82" t="str">
        <f t="shared" si="624"/>
        <v>2020</v>
      </c>
      <c r="B19976" s="260" t="s">
        <v>2228</v>
      </c>
      <c r="C19976" s="261" t="s">
        <v>138</v>
      </c>
      <c r="D19976" s="74" t="str">
        <f t="shared" si="625"/>
        <v>set/2020</v>
      </c>
      <c r="E19976" s="329">
        <v>44095</v>
      </c>
      <c r="F19976" s="282">
        <v>67063</v>
      </c>
      <c r="G19976" s="282" t="s">
        <v>2284</v>
      </c>
      <c r="H19976" s="265" t="s">
        <v>5911</v>
      </c>
      <c r="I19976" s="265" t="s">
        <v>2182</v>
      </c>
      <c r="J19976" s="333">
        <v>-2872.75</v>
      </c>
      <c r="K19976" s="83" t="str">
        <f>IFERROR(IFERROR(VLOOKUP(I19976,'DE-PARA'!B:D,3,0),VLOOKUP(I19976,'DE-PARA'!C:D,2,0)),"NÃO ENCONTRADO")</f>
        <v>Materiais</v>
      </c>
      <c r="L19976" s="50" t="str">
        <f>VLOOKUP(K19976,'Base -Receita-Despesa'!$B:$AS,1,FALSE)</f>
        <v>Materiais</v>
      </c>
    </row>
    <row r="19977" spans="1:12" x14ac:dyDescent="0.3">
      <c r="A19977" s="82" t="str">
        <f t="shared" si="624"/>
        <v>2020</v>
      </c>
      <c r="B19977" s="260" t="s">
        <v>2228</v>
      </c>
      <c r="C19977" s="261" t="s">
        <v>138</v>
      </c>
      <c r="D19977" s="74" t="str">
        <f t="shared" si="625"/>
        <v>set/2020</v>
      </c>
      <c r="E19977" s="329">
        <v>44095</v>
      </c>
      <c r="F19977" s="282">
        <v>903269</v>
      </c>
      <c r="G19977" s="282" t="s">
        <v>2330</v>
      </c>
      <c r="H19977" s="265" t="s">
        <v>5696</v>
      </c>
      <c r="I19977" s="265" t="s">
        <v>2182</v>
      </c>
      <c r="J19977" s="333">
        <v>-2674.11</v>
      </c>
      <c r="K19977" s="83" t="str">
        <f>IFERROR(IFERROR(VLOOKUP(I19977,'DE-PARA'!B:D,3,0),VLOOKUP(I19977,'DE-PARA'!C:D,2,0)),"NÃO ENCONTRADO")</f>
        <v>Materiais</v>
      </c>
      <c r="L19977" s="50" t="str">
        <f>VLOOKUP(K19977,'Base -Receita-Despesa'!$B:$AS,1,FALSE)</f>
        <v>Materiais</v>
      </c>
    </row>
    <row r="19978" spans="1:12" x14ac:dyDescent="0.3">
      <c r="A19978" s="82" t="str">
        <f t="shared" si="624"/>
        <v>2020</v>
      </c>
      <c r="B19978" s="260" t="s">
        <v>2228</v>
      </c>
      <c r="C19978" s="261" t="s">
        <v>138</v>
      </c>
      <c r="D19978" s="74" t="str">
        <f t="shared" si="625"/>
        <v>set/2020</v>
      </c>
      <c r="E19978" s="329">
        <v>44095</v>
      </c>
      <c r="F19978" s="282">
        <v>129344</v>
      </c>
      <c r="G19978" s="282" t="s">
        <v>2229</v>
      </c>
      <c r="H19978" s="265" t="s">
        <v>528</v>
      </c>
      <c r="I19978" s="265" t="s">
        <v>2182</v>
      </c>
      <c r="J19978" s="333">
        <v>-1906.36</v>
      </c>
      <c r="K19978" s="83" t="str">
        <f>IFERROR(IFERROR(VLOOKUP(I19978,'DE-PARA'!B:D,3,0),VLOOKUP(I19978,'DE-PARA'!C:D,2,0)),"NÃO ENCONTRADO")</f>
        <v>Materiais</v>
      </c>
      <c r="L19978" s="50" t="str">
        <f>VLOOKUP(K19978,'Base -Receita-Despesa'!$B:$AS,1,FALSE)</f>
        <v>Materiais</v>
      </c>
    </row>
    <row r="19979" spans="1:12" x14ac:dyDescent="0.3">
      <c r="A19979" s="82" t="str">
        <f t="shared" si="624"/>
        <v>2020</v>
      </c>
      <c r="B19979" s="260" t="s">
        <v>2228</v>
      </c>
      <c r="C19979" s="261" t="s">
        <v>138</v>
      </c>
      <c r="D19979" s="74" t="str">
        <f t="shared" si="625"/>
        <v>set/2020</v>
      </c>
      <c r="E19979" s="329">
        <v>44095</v>
      </c>
      <c r="F19979" s="282">
        <v>2868535</v>
      </c>
      <c r="G19979" s="282" t="s">
        <v>2229</v>
      </c>
      <c r="H19979" s="265" t="s">
        <v>5175</v>
      </c>
      <c r="I19979" s="265" t="s">
        <v>145</v>
      </c>
      <c r="J19979" s="333">
        <v>-4355.26</v>
      </c>
      <c r="K19979" s="83" t="str">
        <f>IFERROR(IFERROR(VLOOKUP(I19979,'DE-PARA'!B:D,3,0),VLOOKUP(I19979,'DE-PARA'!C:D,2,0)),"NÃO ENCONTRADO")</f>
        <v>Serviços</v>
      </c>
      <c r="L19979" s="50" t="str">
        <f>VLOOKUP(K19979,'Base -Receita-Despesa'!$B:$AS,1,FALSE)</f>
        <v>Serviços</v>
      </c>
    </row>
    <row r="19980" spans="1:12" x14ac:dyDescent="0.3">
      <c r="A19980" s="82" t="str">
        <f t="shared" si="624"/>
        <v>2020</v>
      </c>
      <c r="B19980" s="260" t="s">
        <v>2228</v>
      </c>
      <c r="C19980" s="261" t="s">
        <v>138</v>
      </c>
      <c r="D19980" s="74" t="str">
        <f t="shared" si="625"/>
        <v>set/2020</v>
      </c>
      <c r="E19980" s="329">
        <v>44095</v>
      </c>
      <c r="F19980" s="282">
        <v>192807</v>
      </c>
      <c r="G19980" s="282" t="s">
        <v>2229</v>
      </c>
      <c r="H19980" s="265" t="s">
        <v>5214</v>
      </c>
      <c r="I19980" s="265" t="s">
        <v>145</v>
      </c>
      <c r="J19980" s="334">
        <v>-597.97</v>
      </c>
      <c r="K19980" s="83" t="str">
        <f>IFERROR(IFERROR(VLOOKUP(I19980,'DE-PARA'!B:D,3,0),VLOOKUP(I19980,'DE-PARA'!C:D,2,0)),"NÃO ENCONTRADO")</f>
        <v>Serviços</v>
      </c>
      <c r="L19980" s="50" t="str">
        <f>VLOOKUP(K19980,'Base -Receita-Despesa'!$B:$AS,1,FALSE)</f>
        <v>Serviços</v>
      </c>
    </row>
    <row r="19981" spans="1:12" x14ac:dyDescent="0.3">
      <c r="A19981" s="82" t="str">
        <f t="shared" si="624"/>
        <v>2020</v>
      </c>
      <c r="B19981" s="260" t="s">
        <v>2228</v>
      </c>
      <c r="C19981" s="261" t="s">
        <v>138</v>
      </c>
      <c r="D19981" s="74" t="str">
        <f t="shared" si="625"/>
        <v>set/2020</v>
      </c>
      <c r="E19981" s="329">
        <v>44095</v>
      </c>
      <c r="F19981" s="282">
        <v>2481577</v>
      </c>
      <c r="G19981" s="282" t="s">
        <v>2229</v>
      </c>
      <c r="H19981" s="265" t="s">
        <v>5222</v>
      </c>
      <c r="I19981" s="265" t="s">
        <v>151</v>
      </c>
      <c r="J19981" s="333">
        <v>-12414.57</v>
      </c>
      <c r="K19981" s="83" t="str">
        <f>IFERROR(IFERROR(VLOOKUP(I19981,'DE-PARA'!B:D,3,0),VLOOKUP(I19981,'DE-PARA'!C:D,2,0)),"NÃO ENCONTRADO")</f>
        <v>Concessionárias (água, luz e telefone)</v>
      </c>
      <c r="L19981" s="50" t="str">
        <f>VLOOKUP(K19981,'Base -Receita-Despesa'!$B:$AS,1,FALSE)</f>
        <v>Concessionárias (água, luz e telefone)</v>
      </c>
    </row>
    <row r="19982" spans="1:12" x14ac:dyDescent="0.3">
      <c r="A19982" s="82" t="str">
        <f t="shared" si="624"/>
        <v>2020</v>
      </c>
      <c r="B19982" s="260" t="s">
        <v>2228</v>
      </c>
      <c r="C19982" s="261" t="s">
        <v>138</v>
      </c>
      <c r="D19982" s="74" t="str">
        <f t="shared" si="625"/>
        <v>set/2020</v>
      </c>
      <c r="E19982" s="329">
        <v>44095</v>
      </c>
      <c r="F19982" s="282" t="s">
        <v>5912</v>
      </c>
      <c r="G19982" s="282" t="s">
        <v>2229</v>
      </c>
      <c r="H19982" s="265" t="s">
        <v>3582</v>
      </c>
      <c r="I19982" s="265" t="s">
        <v>151</v>
      </c>
      <c r="J19982" s="334">
        <v>-813.31</v>
      </c>
      <c r="K19982" s="83" t="str">
        <f>IFERROR(IFERROR(VLOOKUP(I19982,'DE-PARA'!B:D,3,0),VLOOKUP(I19982,'DE-PARA'!C:D,2,0)),"NÃO ENCONTRADO")</f>
        <v>Concessionárias (água, luz e telefone)</v>
      </c>
      <c r="L19982" s="50" t="str">
        <f>VLOOKUP(K19982,'Base -Receita-Despesa'!$B:$AS,1,FALSE)</f>
        <v>Concessionárias (água, luz e telefone)</v>
      </c>
    </row>
    <row r="19983" spans="1:12" x14ac:dyDescent="0.3">
      <c r="A19983" s="82" t="str">
        <f t="shared" si="624"/>
        <v>2020</v>
      </c>
      <c r="B19983" s="260" t="s">
        <v>2228</v>
      </c>
      <c r="C19983" s="261" t="s">
        <v>138</v>
      </c>
      <c r="D19983" s="74" t="str">
        <f t="shared" si="625"/>
        <v>set/2020</v>
      </c>
      <c r="E19983" s="329">
        <v>44095</v>
      </c>
      <c r="F19983" s="282" t="s">
        <v>5913</v>
      </c>
      <c r="G19983" s="282" t="s">
        <v>2229</v>
      </c>
      <c r="H19983" s="265" t="s">
        <v>3582</v>
      </c>
      <c r="I19983" s="265" t="s">
        <v>151</v>
      </c>
      <c r="J19983" s="333">
        <v>-3364.35</v>
      </c>
      <c r="K19983" s="83" t="str">
        <f>IFERROR(IFERROR(VLOOKUP(I19983,'DE-PARA'!B:D,3,0),VLOOKUP(I19983,'DE-PARA'!C:D,2,0)),"NÃO ENCONTRADO")</f>
        <v>Concessionárias (água, luz e telefone)</v>
      </c>
      <c r="L19983" s="50" t="str">
        <f>VLOOKUP(K19983,'Base -Receita-Despesa'!$B:$AS,1,FALSE)</f>
        <v>Concessionárias (água, luz e telefone)</v>
      </c>
    </row>
    <row r="19984" spans="1:12" x14ac:dyDescent="0.3">
      <c r="A19984" s="82" t="str">
        <f t="shared" si="624"/>
        <v>2020</v>
      </c>
      <c r="B19984" s="260" t="s">
        <v>2228</v>
      </c>
      <c r="C19984" s="261" t="s">
        <v>138</v>
      </c>
      <c r="D19984" s="74" t="str">
        <f t="shared" si="625"/>
        <v>set/2020</v>
      </c>
      <c r="E19984" s="329">
        <v>44095</v>
      </c>
      <c r="F19984" s="282">
        <v>181</v>
      </c>
      <c r="G19984" s="282" t="s">
        <v>2229</v>
      </c>
      <c r="H19984" s="265" t="s">
        <v>5154</v>
      </c>
      <c r="I19984" s="265" t="s">
        <v>145</v>
      </c>
      <c r="J19984" s="333">
        <v>-27466.5</v>
      </c>
      <c r="K19984" s="83" t="str">
        <f>IFERROR(IFERROR(VLOOKUP(I19984,'DE-PARA'!B:D,3,0),VLOOKUP(I19984,'DE-PARA'!C:D,2,0)),"NÃO ENCONTRADO")</f>
        <v>Serviços</v>
      </c>
      <c r="L19984" s="50" t="str">
        <f>VLOOKUP(K19984,'Base -Receita-Despesa'!$B:$AS,1,FALSE)</f>
        <v>Serviços</v>
      </c>
    </row>
    <row r="19985" spans="1:12" x14ac:dyDescent="0.3">
      <c r="A19985" s="82" t="str">
        <f t="shared" si="624"/>
        <v>2020</v>
      </c>
      <c r="B19985" s="260" t="s">
        <v>2228</v>
      </c>
      <c r="C19985" s="261" t="s">
        <v>138</v>
      </c>
      <c r="D19985" s="74" t="str">
        <f t="shared" si="625"/>
        <v>set/2020</v>
      </c>
      <c r="E19985" s="329">
        <v>44095</v>
      </c>
      <c r="F19985" s="282">
        <v>3151</v>
      </c>
      <c r="G19985" s="282" t="s">
        <v>2229</v>
      </c>
      <c r="H19985" s="265" t="s">
        <v>5867</v>
      </c>
      <c r="I19985" s="265" t="s">
        <v>2182</v>
      </c>
      <c r="J19985" s="333">
        <v>-7492.5</v>
      </c>
      <c r="K19985" s="83" t="str">
        <f>IFERROR(IFERROR(VLOOKUP(I19985,'DE-PARA'!B:D,3,0),VLOOKUP(I19985,'DE-PARA'!C:D,2,0)),"NÃO ENCONTRADO")</f>
        <v>Materiais</v>
      </c>
      <c r="L19985" s="50" t="str">
        <f>VLOOKUP(K19985,'Base -Receita-Despesa'!$B:$AS,1,FALSE)</f>
        <v>Materiais</v>
      </c>
    </row>
    <row r="19986" spans="1:12" x14ac:dyDescent="0.3">
      <c r="A19986" s="82" t="str">
        <f t="shared" si="624"/>
        <v>2020</v>
      </c>
      <c r="B19986" s="260" t="s">
        <v>2228</v>
      </c>
      <c r="C19986" s="261" t="s">
        <v>138</v>
      </c>
      <c r="D19986" s="74" t="str">
        <f t="shared" si="625"/>
        <v>set/2020</v>
      </c>
      <c r="E19986" s="329">
        <v>44095</v>
      </c>
      <c r="F19986" s="282">
        <v>17</v>
      </c>
      <c r="G19986" s="282" t="s">
        <v>2229</v>
      </c>
      <c r="H19986" s="265" t="s">
        <v>5778</v>
      </c>
      <c r="I19986" s="265" t="s">
        <v>2212</v>
      </c>
      <c r="J19986" s="333">
        <v>-11395.11</v>
      </c>
      <c r="K19986" s="83" t="str">
        <f>IFERROR(IFERROR(VLOOKUP(I19986,'DE-PARA'!B:D,3,0),VLOOKUP(I19986,'DE-PARA'!C:D,2,0)),"NÃO ENCONTRADO")</f>
        <v>Serviços</v>
      </c>
      <c r="L19986" s="50" t="str">
        <f>VLOOKUP(K19986,'Base -Receita-Despesa'!$B:$AS,1,FALSE)</f>
        <v>Serviços</v>
      </c>
    </row>
    <row r="19987" spans="1:12" x14ac:dyDescent="0.3">
      <c r="A19987" s="82" t="str">
        <f t="shared" si="624"/>
        <v>2020</v>
      </c>
      <c r="B19987" s="260" t="s">
        <v>2228</v>
      </c>
      <c r="C19987" s="261" t="s">
        <v>138</v>
      </c>
      <c r="D19987" s="74" t="str">
        <f t="shared" si="625"/>
        <v>set/2020</v>
      </c>
      <c r="E19987" s="329">
        <v>44095</v>
      </c>
      <c r="F19987" s="282">
        <v>44736</v>
      </c>
      <c r="G19987" s="282" t="s">
        <v>2229</v>
      </c>
      <c r="H19987" s="265" t="s">
        <v>5868</v>
      </c>
      <c r="I19987" s="265" t="s">
        <v>2182</v>
      </c>
      <c r="J19987" s="333">
        <v>-1340</v>
      </c>
      <c r="K19987" s="83" t="str">
        <f>IFERROR(IFERROR(VLOOKUP(I19987,'DE-PARA'!B:D,3,0),VLOOKUP(I19987,'DE-PARA'!C:D,2,0)),"NÃO ENCONTRADO")</f>
        <v>Materiais</v>
      </c>
      <c r="L19987" s="50" t="str">
        <f>VLOOKUP(K19987,'Base -Receita-Despesa'!$B:$AS,1,FALSE)</f>
        <v>Materiais</v>
      </c>
    </row>
    <row r="19988" spans="1:12" x14ac:dyDescent="0.3">
      <c r="A19988" s="82" t="str">
        <f t="shared" si="624"/>
        <v>2020</v>
      </c>
      <c r="B19988" s="260" t="s">
        <v>2228</v>
      </c>
      <c r="C19988" s="261" t="s">
        <v>138</v>
      </c>
      <c r="D19988" s="74" t="str">
        <f t="shared" si="625"/>
        <v>set/2020</v>
      </c>
      <c r="E19988" s="329">
        <v>44095</v>
      </c>
      <c r="F19988" s="282">
        <v>1526</v>
      </c>
      <c r="G19988" s="282" t="s">
        <v>2229</v>
      </c>
      <c r="H19988" s="265" t="s">
        <v>5265</v>
      </c>
      <c r="I19988" s="265" t="s">
        <v>526</v>
      </c>
      <c r="J19988" s="333">
        <v>-22000</v>
      </c>
      <c r="K19988" s="83" t="str">
        <f>IFERROR(IFERROR(VLOOKUP(I19988,'DE-PARA'!B:D,3,0),VLOOKUP(I19988,'DE-PARA'!C:D,2,0)),"NÃO ENCONTRADO")</f>
        <v>Serviços</v>
      </c>
      <c r="L19988" s="50" t="str">
        <f>VLOOKUP(K19988,'Base -Receita-Despesa'!$B:$AS,1,FALSE)</f>
        <v>Serviços</v>
      </c>
    </row>
    <row r="19989" spans="1:12" x14ac:dyDescent="0.3">
      <c r="A19989" s="82" t="str">
        <f t="shared" si="624"/>
        <v>2020</v>
      </c>
      <c r="B19989" s="260" t="s">
        <v>2228</v>
      </c>
      <c r="C19989" s="261" t="s">
        <v>138</v>
      </c>
      <c r="D19989" s="74" t="str">
        <f t="shared" si="625"/>
        <v>set/2020</v>
      </c>
      <c r="E19989" s="329">
        <v>44095</v>
      </c>
      <c r="F19989" s="282">
        <v>19</v>
      </c>
      <c r="G19989" s="282" t="s">
        <v>2229</v>
      </c>
      <c r="H19989" s="265" t="s">
        <v>5049</v>
      </c>
      <c r="I19989" s="265" t="s">
        <v>2176</v>
      </c>
      <c r="J19989" s="333">
        <v>-131575.35</v>
      </c>
      <c r="K19989" s="83" t="str">
        <f>IFERROR(IFERROR(VLOOKUP(I19989,'DE-PARA'!B:D,3,0),VLOOKUP(I19989,'DE-PARA'!C:D,2,0)),"NÃO ENCONTRADO")</f>
        <v>Pessoal</v>
      </c>
      <c r="L19989" s="50" t="str">
        <f>VLOOKUP(K19989,'Base -Receita-Despesa'!$B:$AS,1,FALSE)</f>
        <v>Pessoal</v>
      </c>
    </row>
    <row r="19990" spans="1:12" x14ac:dyDescent="0.3">
      <c r="A19990" s="82" t="str">
        <f t="shared" si="624"/>
        <v>2020</v>
      </c>
      <c r="B19990" s="260" t="s">
        <v>2228</v>
      </c>
      <c r="C19990" s="261" t="s">
        <v>138</v>
      </c>
      <c r="D19990" s="74" t="str">
        <f t="shared" si="625"/>
        <v>set/2020</v>
      </c>
      <c r="E19990" s="329">
        <v>44095</v>
      </c>
      <c r="F19990" s="282" t="s">
        <v>5608</v>
      </c>
      <c r="G19990" s="282" t="s">
        <v>2229</v>
      </c>
      <c r="H19990" s="265" t="s">
        <v>5843</v>
      </c>
      <c r="I19990" s="265" t="s">
        <v>141</v>
      </c>
      <c r="J19990" s="334">
        <v>-732.54</v>
      </c>
      <c r="K19990" s="83" t="str">
        <f>IFERROR(IFERROR(VLOOKUP(I19990,'DE-PARA'!B:D,3,0),VLOOKUP(I19990,'DE-PARA'!C:D,2,0)),"NÃO ENCONTRADO")</f>
        <v>Pessoal</v>
      </c>
      <c r="L19990" s="50" t="str">
        <f>VLOOKUP(K19990,'Base -Receita-Despesa'!$B:$AS,1,FALSE)</f>
        <v>Pessoal</v>
      </c>
    </row>
    <row r="19991" spans="1:12" x14ac:dyDescent="0.3">
      <c r="A19991" s="82" t="str">
        <f t="shared" si="624"/>
        <v>2020</v>
      </c>
      <c r="B19991" s="260" t="s">
        <v>2228</v>
      </c>
      <c r="C19991" s="261" t="s">
        <v>138</v>
      </c>
      <c r="D19991" s="74" t="str">
        <f t="shared" si="625"/>
        <v>set/2020</v>
      </c>
      <c r="E19991" s="329">
        <v>44095</v>
      </c>
      <c r="F19991" s="282" t="s">
        <v>2326</v>
      </c>
      <c r="G19991" s="282" t="s">
        <v>2229</v>
      </c>
      <c r="H19991" s="265" t="s">
        <v>5914</v>
      </c>
      <c r="I19991" s="265" t="s">
        <v>2209</v>
      </c>
      <c r="J19991" s="334">
        <v>-319.62</v>
      </c>
      <c r="K19991" s="83" t="str">
        <f>IFERROR(IFERROR(VLOOKUP(I19991,'DE-PARA'!B:D,3,0),VLOOKUP(I19991,'DE-PARA'!C:D,2,0)),"NÃO ENCONTRADO")</f>
        <v>Despesas com Viagens</v>
      </c>
      <c r="L19991" s="50" t="str">
        <f>VLOOKUP(K19991,'Base -Receita-Despesa'!$B:$AS,1,FALSE)</f>
        <v>Despesas com Viagens</v>
      </c>
    </row>
    <row r="19992" spans="1:12" x14ac:dyDescent="0.3">
      <c r="A19992" s="82" t="str">
        <f t="shared" si="624"/>
        <v>2020</v>
      </c>
      <c r="B19992" s="260" t="s">
        <v>2228</v>
      </c>
      <c r="C19992" s="261" t="s">
        <v>138</v>
      </c>
      <c r="D19992" s="74" t="str">
        <f t="shared" si="625"/>
        <v>set/2020</v>
      </c>
      <c r="E19992" s="329">
        <v>44095</v>
      </c>
      <c r="F19992" s="282" t="s">
        <v>5608</v>
      </c>
      <c r="G19992" s="282" t="s">
        <v>2229</v>
      </c>
      <c r="H19992" s="265" t="s">
        <v>5871</v>
      </c>
      <c r="I19992" s="265" t="s">
        <v>141</v>
      </c>
      <c r="J19992" s="334">
        <v>-404.75</v>
      </c>
      <c r="K19992" s="83" t="str">
        <f>IFERROR(IFERROR(VLOOKUP(I19992,'DE-PARA'!B:D,3,0),VLOOKUP(I19992,'DE-PARA'!C:D,2,0)),"NÃO ENCONTRADO")</f>
        <v>Pessoal</v>
      </c>
      <c r="L19992" s="50" t="str">
        <f>VLOOKUP(K19992,'Base -Receita-Despesa'!$B:$AS,1,FALSE)</f>
        <v>Pessoal</v>
      </c>
    </row>
    <row r="19993" spans="1:12" x14ac:dyDescent="0.3">
      <c r="A19993" s="82" t="str">
        <f t="shared" si="624"/>
        <v>2020</v>
      </c>
      <c r="B19993" s="260" t="s">
        <v>2228</v>
      </c>
      <c r="C19993" s="261" t="s">
        <v>138</v>
      </c>
      <c r="D19993" s="74" t="str">
        <f t="shared" si="625"/>
        <v>set/2020</v>
      </c>
      <c r="E19993" s="329">
        <v>44095</v>
      </c>
      <c r="F19993" s="282" t="s">
        <v>1261</v>
      </c>
      <c r="G19993" s="282" t="s">
        <v>2229</v>
      </c>
      <c r="H19993" s="265" t="s">
        <v>879</v>
      </c>
      <c r="I19993" s="265" t="s">
        <v>135</v>
      </c>
      <c r="J19993" s="334">
        <v>-10</v>
      </c>
      <c r="K19993" s="83" t="str">
        <f>IFERROR(IFERROR(VLOOKUP(I19993,'DE-PARA'!B:D,3,0),VLOOKUP(I19993,'DE-PARA'!C:D,2,0)),"NÃO ENCONTRADO")</f>
        <v>Outras Saídas</v>
      </c>
      <c r="L19993" s="50" t="str">
        <f>VLOOKUP(K19993,'Base -Receita-Despesa'!$B:$AS,1,FALSE)</f>
        <v>Outras Saídas</v>
      </c>
    </row>
    <row r="19994" spans="1:12" x14ac:dyDescent="0.3">
      <c r="A19994" s="82" t="str">
        <f t="shared" si="624"/>
        <v>2020</v>
      </c>
      <c r="B19994" s="260" t="s">
        <v>2228</v>
      </c>
      <c r="C19994" s="261" t="s">
        <v>138</v>
      </c>
      <c r="D19994" s="74" t="str">
        <f t="shared" si="625"/>
        <v>set/2020</v>
      </c>
      <c r="E19994" s="329">
        <v>44095</v>
      </c>
      <c r="F19994" s="282" t="s">
        <v>1261</v>
      </c>
      <c r="G19994" s="282" t="s">
        <v>2229</v>
      </c>
      <c r="H19994" s="265" t="s">
        <v>879</v>
      </c>
      <c r="I19994" s="265" t="s">
        <v>135</v>
      </c>
      <c r="J19994" s="334">
        <v>-10</v>
      </c>
      <c r="K19994" s="83" t="str">
        <f>IFERROR(IFERROR(VLOOKUP(I19994,'DE-PARA'!B:D,3,0),VLOOKUP(I19994,'DE-PARA'!C:D,2,0)),"NÃO ENCONTRADO")</f>
        <v>Outras Saídas</v>
      </c>
      <c r="L19994" s="50" t="str">
        <f>VLOOKUP(K19994,'Base -Receita-Despesa'!$B:$AS,1,FALSE)</f>
        <v>Outras Saídas</v>
      </c>
    </row>
    <row r="19995" spans="1:12" x14ac:dyDescent="0.3">
      <c r="A19995" s="82" t="str">
        <f t="shared" si="624"/>
        <v>2020</v>
      </c>
      <c r="B19995" s="260" t="s">
        <v>2228</v>
      </c>
      <c r="C19995" s="261" t="s">
        <v>138</v>
      </c>
      <c r="D19995" s="74" t="str">
        <f t="shared" si="625"/>
        <v>set/2020</v>
      </c>
      <c r="E19995" s="329">
        <v>44095</v>
      </c>
      <c r="F19995" s="282" t="s">
        <v>1261</v>
      </c>
      <c r="G19995" s="282" t="s">
        <v>2229</v>
      </c>
      <c r="H19995" s="265" t="s">
        <v>879</v>
      </c>
      <c r="I19995" s="265" t="s">
        <v>135</v>
      </c>
      <c r="J19995" s="334">
        <v>-10</v>
      </c>
      <c r="K19995" s="83" t="str">
        <f>IFERROR(IFERROR(VLOOKUP(I19995,'DE-PARA'!B:D,3,0),VLOOKUP(I19995,'DE-PARA'!C:D,2,0)),"NÃO ENCONTRADO")</f>
        <v>Outras Saídas</v>
      </c>
      <c r="L19995" s="50" t="str">
        <f>VLOOKUP(K19995,'Base -Receita-Despesa'!$B:$AS,1,FALSE)</f>
        <v>Outras Saídas</v>
      </c>
    </row>
    <row r="19996" spans="1:12" x14ac:dyDescent="0.3">
      <c r="A19996" s="82" t="str">
        <f t="shared" si="624"/>
        <v>2020</v>
      </c>
      <c r="B19996" s="260" t="s">
        <v>2228</v>
      </c>
      <c r="C19996" s="261" t="s">
        <v>138</v>
      </c>
      <c r="D19996" s="74" t="str">
        <f t="shared" si="625"/>
        <v>set/2020</v>
      </c>
      <c r="E19996" s="329">
        <v>44095</v>
      </c>
      <c r="F19996" s="282" t="s">
        <v>1261</v>
      </c>
      <c r="G19996" s="282" t="s">
        <v>2229</v>
      </c>
      <c r="H19996" s="265" t="s">
        <v>879</v>
      </c>
      <c r="I19996" s="265" t="s">
        <v>135</v>
      </c>
      <c r="J19996" s="334">
        <v>-10</v>
      </c>
      <c r="K19996" s="83" t="str">
        <f>IFERROR(IFERROR(VLOOKUP(I19996,'DE-PARA'!B:D,3,0),VLOOKUP(I19996,'DE-PARA'!C:D,2,0)),"NÃO ENCONTRADO")</f>
        <v>Outras Saídas</v>
      </c>
      <c r="L19996" s="50" t="str">
        <f>VLOOKUP(K19996,'Base -Receita-Despesa'!$B:$AS,1,FALSE)</f>
        <v>Outras Saídas</v>
      </c>
    </row>
    <row r="19997" spans="1:12" x14ac:dyDescent="0.3">
      <c r="A19997" s="82" t="str">
        <f t="shared" si="624"/>
        <v>2020</v>
      </c>
      <c r="B19997" s="260" t="s">
        <v>2228</v>
      </c>
      <c r="C19997" s="261" t="s">
        <v>138</v>
      </c>
      <c r="D19997" s="74" t="str">
        <f t="shared" si="625"/>
        <v>set/2020</v>
      </c>
      <c r="E19997" s="329">
        <v>44095</v>
      </c>
      <c r="F19997" s="282" t="s">
        <v>1261</v>
      </c>
      <c r="G19997" s="282" t="s">
        <v>2229</v>
      </c>
      <c r="H19997" s="265" t="s">
        <v>879</v>
      </c>
      <c r="I19997" s="265" t="s">
        <v>135</v>
      </c>
      <c r="J19997" s="334">
        <v>-10</v>
      </c>
      <c r="K19997" s="83" t="str">
        <f>IFERROR(IFERROR(VLOOKUP(I19997,'DE-PARA'!B:D,3,0),VLOOKUP(I19997,'DE-PARA'!C:D,2,0)),"NÃO ENCONTRADO")</f>
        <v>Outras Saídas</v>
      </c>
      <c r="L19997" s="50" t="str">
        <f>VLOOKUP(K19997,'Base -Receita-Despesa'!$B:$AS,1,FALSE)</f>
        <v>Outras Saídas</v>
      </c>
    </row>
    <row r="19998" spans="1:12" x14ac:dyDescent="0.3">
      <c r="A19998" s="82" t="str">
        <f t="shared" si="624"/>
        <v>2020</v>
      </c>
      <c r="B19998" s="260" t="s">
        <v>2228</v>
      </c>
      <c r="C19998" s="261" t="s">
        <v>138</v>
      </c>
      <c r="D19998" s="74" t="str">
        <f t="shared" si="625"/>
        <v>set/2020</v>
      </c>
      <c r="E19998" s="329">
        <v>44095</v>
      </c>
      <c r="F19998" s="282" t="s">
        <v>1261</v>
      </c>
      <c r="G19998" s="282" t="s">
        <v>2229</v>
      </c>
      <c r="H19998" s="265" t="s">
        <v>879</v>
      </c>
      <c r="I19998" s="265" t="s">
        <v>135</v>
      </c>
      <c r="J19998" s="334">
        <v>-10</v>
      </c>
      <c r="K19998" s="83" t="str">
        <f>IFERROR(IFERROR(VLOOKUP(I19998,'DE-PARA'!B:D,3,0),VLOOKUP(I19998,'DE-PARA'!C:D,2,0)),"NÃO ENCONTRADO")</f>
        <v>Outras Saídas</v>
      </c>
      <c r="L19998" s="50" t="str">
        <f>VLOOKUP(K19998,'Base -Receita-Despesa'!$B:$AS,1,FALSE)</f>
        <v>Outras Saídas</v>
      </c>
    </row>
    <row r="19999" spans="1:12" x14ac:dyDescent="0.3">
      <c r="A19999" s="82" t="str">
        <f t="shared" si="624"/>
        <v>2020</v>
      </c>
      <c r="B19999" s="260" t="s">
        <v>2228</v>
      </c>
      <c r="C19999" s="261" t="s">
        <v>138</v>
      </c>
      <c r="D19999" s="74" t="str">
        <f t="shared" si="625"/>
        <v>set/2020</v>
      </c>
      <c r="E19999" s="329">
        <v>44095</v>
      </c>
      <c r="F19999" s="282" t="s">
        <v>1261</v>
      </c>
      <c r="G19999" s="282" t="s">
        <v>2229</v>
      </c>
      <c r="H19999" s="265" t="s">
        <v>879</v>
      </c>
      <c r="I19999" s="265" t="s">
        <v>135</v>
      </c>
      <c r="J19999" s="334">
        <v>-10</v>
      </c>
      <c r="K19999" s="83" t="str">
        <f>IFERROR(IFERROR(VLOOKUP(I19999,'DE-PARA'!B:D,3,0),VLOOKUP(I19999,'DE-PARA'!C:D,2,0)),"NÃO ENCONTRADO")</f>
        <v>Outras Saídas</v>
      </c>
      <c r="L19999" s="50" t="str">
        <f>VLOOKUP(K19999,'Base -Receita-Despesa'!$B:$AS,1,FALSE)</f>
        <v>Outras Saídas</v>
      </c>
    </row>
    <row r="20000" spans="1:12" x14ac:dyDescent="0.3">
      <c r="A20000" s="82" t="str">
        <f t="shared" si="624"/>
        <v>2020</v>
      </c>
      <c r="B20000" s="260" t="s">
        <v>2228</v>
      </c>
      <c r="C20000" s="261" t="s">
        <v>138</v>
      </c>
      <c r="D20000" s="74" t="str">
        <f t="shared" si="625"/>
        <v>set/2020</v>
      </c>
      <c r="E20000" s="329">
        <v>44095</v>
      </c>
      <c r="F20000" s="282" t="s">
        <v>1261</v>
      </c>
      <c r="G20000" s="282" t="s">
        <v>2229</v>
      </c>
      <c r="H20000" s="265" t="s">
        <v>879</v>
      </c>
      <c r="I20000" s="265" t="s">
        <v>135</v>
      </c>
      <c r="J20000" s="334">
        <v>-10</v>
      </c>
      <c r="K20000" s="83" t="str">
        <f>IFERROR(IFERROR(VLOOKUP(I20000,'DE-PARA'!B:D,3,0),VLOOKUP(I20000,'DE-PARA'!C:D,2,0)),"NÃO ENCONTRADO")</f>
        <v>Outras Saídas</v>
      </c>
      <c r="L20000" s="50" t="str">
        <f>VLOOKUP(K20000,'Base -Receita-Despesa'!$B:$AS,1,FALSE)</f>
        <v>Outras Saídas</v>
      </c>
    </row>
    <row r="20001" spans="1:12" x14ac:dyDescent="0.3">
      <c r="A20001" s="82" t="str">
        <f t="shared" si="624"/>
        <v>2020</v>
      </c>
      <c r="B20001" s="260" t="s">
        <v>2228</v>
      </c>
      <c r="C20001" s="261" t="s">
        <v>138</v>
      </c>
      <c r="D20001" s="74" t="str">
        <f t="shared" si="625"/>
        <v>set/2020</v>
      </c>
      <c r="E20001" s="329">
        <v>44095</v>
      </c>
      <c r="F20001" s="282" t="s">
        <v>1070</v>
      </c>
      <c r="G20001" s="282" t="s">
        <v>2229</v>
      </c>
      <c r="H20001" s="265" t="s">
        <v>1071</v>
      </c>
      <c r="I20001" s="265" t="s">
        <v>2237</v>
      </c>
      <c r="J20001" s="333">
        <v>240541.04</v>
      </c>
      <c r="K20001" s="83" t="str">
        <f>IFERROR(IFERROR(VLOOKUP(I20001,'DE-PARA'!B:D,3,0),VLOOKUP(I20001,'DE-PARA'!C:D,2,0)),"NÃO ENCONTRADO")</f>
        <v>Entrada Conta Aplicação (+)</v>
      </c>
      <c r="L20001" s="50" t="str">
        <f>VLOOKUP(K20001,'Base -Receita-Despesa'!$B:$AS,1,FALSE)</f>
        <v>ENTRADA CONTA APLICAÇÃO (+)</v>
      </c>
    </row>
    <row r="20002" spans="1:12" x14ac:dyDescent="0.3">
      <c r="A20002" s="82" t="str">
        <f t="shared" si="624"/>
        <v>2020</v>
      </c>
      <c r="B20002" s="260" t="s">
        <v>2228</v>
      </c>
      <c r="C20002" s="261" t="s">
        <v>138</v>
      </c>
      <c r="D20002" s="74" t="str">
        <f t="shared" si="625"/>
        <v>set/2020</v>
      </c>
      <c r="E20002" s="329">
        <v>44096</v>
      </c>
      <c r="F20002" s="282">
        <v>3904</v>
      </c>
      <c r="G20002" s="282" t="s">
        <v>2229</v>
      </c>
      <c r="H20002" s="265" t="s">
        <v>5915</v>
      </c>
      <c r="I20002" s="265" t="s">
        <v>157</v>
      </c>
      <c r="J20002" s="334">
        <v>-749.4</v>
      </c>
      <c r="K20002" s="83" t="str">
        <f>IFERROR(IFERROR(VLOOKUP(I20002,'DE-PARA'!B:D,3,0),VLOOKUP(I20002,'DE-PARA'!C:D,2,0)),"NÃO ENCONTRADO")</f>
        <v>Materiais</v>
      </c>
      <c r="L20002" s="50" t="str">
        <f>VLOOKUP(K20002,'Base -Receita-Despesa'!$B:$AS,1,FALSE)</f>
        <v>Materiais</v>
      </c>
    </row>
    <row r="20003" spans="1:12" x14ac:dyDescent="0.3">
      <c r="A20003" s="82" t="str">
        <f t="shared" si="624"/>
        <v>2020</v>
      </c>
      <c r="B20003" s="260" t="s">
        <v>2228</v>
      </c>
      <c r="C20003" s="261" t="s">
        <v>138</v>
      </c>
      <c r="D20003" s="74" t="str">
        <f t="shared" si="625"/>
        <v>set/2020</v>
      </c>
      <c r="E20003" s="329">
        <v>44096</v>
      </c>
      <c r="F20003" s="282">
        <v>26521</v>
      </c>
      <c r="G20003" s="282" t="s">
        <v>2229</v>
      </c>
      <c r="H20003" s="265" t="s">
        <v>5174</v>
      </c>
      <c r="I20003" s="265" t="s">
        <v>2182</v>
      </c>
      <c r="J20003" s="334">
        <v>-131.34</v>
      </c>
      <c r="K20003" s="83" t="str">
        <f>IFERROR(IFERROR(VLOOKUP(I20003,'DE-PARA'!B:D,3,0),VLOOKUP(I20003,'DE-PARA'!C:D,2,0)),"NÃO ENCONTRADO")</f>
        <v>Materiais</v>
      </c>
      <c r="L20003" s="50" t="str">
        <f>VLOOKUP(K20003,'Base -Receita-Despesa'!$B:$AS,1,FALSE)</f>
        <v>Materiais</v>
      </c>
    </row>
    <row r="20004" spans="1:12" x14ac:dyDescent="0.3">
      <c r="A20004" s="82" t="str">
        <f t="shared" si="624"/>
        <v>2020</v>
      </c>
      <c r="B20004" s="260" t="s">
        <v>2228</v>
      </c>
      <c r="C20004" s="261" t="s">
        <v>138</v>
      </c>
      <c r="D20004" s="74" t="str">
        <f t="shared" si="625"/>
        <v>set/2020</v>
      </c>
      <c r="E20004" s="329">
        <v>44096</v>
      </c>
      <c r="F20004" s="282">
        <v>30985</v>
      </c>
      <c r="G20004" s="282" t="s">
        <v>2238</v>
      </c>
      <c r="H20004" s="265" t="s">
        <v>5273</v>
      </c>
      <c r="I20004" s="265" t="s">
        <v>2181</v>
      </c>
      <c r="J20004" s="333">
        <v>-2319.89</v>
      </c>
      <c r="K20004" s="83" t="str">
        <f>IFERROR(IFERROR(VLOOKUP(I20004,'DE-PARA'!B:D,3,0),VLOOKUP(I20004,'DE-PARA'!C:D,2,0)),"NÃO ENCONTRADO")</f>
        <v>Materiais</v>
      </c>
      <c r="L20004" s="50" t="str">
        <f>VLOOKUP(K20004,'Base -Receita-Despesa'!$B:$AS,1,FALSE)</f>
        <v>Materiais</v>
      </c>
    </row>
    <row r="20005" spans="1:12" x14ac:dyDescent="0.3">
      <c r="A20005" s="82" t="str">
        <f t="shared" si="624"/>
        <v>2020</v>
      </c>
      <c r="B20005" s="260" t="s">
        <v>2228</v>
      </c>
      <c r="C20005" s="261" t="s">
        <v>138</v>
      </c>
      <c r="D20005" s="74" t="str">
        <f t="shared" si="625"/>
        <v>set/2020</v>
      </c>
      <c r="E20005" s="329">
        <v>44096</v>
      </c>
      <c r="F20005" s="282">
        <v>3903</v>
      </c>
      <c r="G20005" s="282" t="s">
        <v>2229</v>
      </c>
      <c r="H20005" s="265" t="s">
        <v>5915</v>
      </c>
      <c r="I20005" s="265" t="s">
        <v>157</v>
      </c>
      <c r="J20005" s="333">
        <v>-1340.06</v>
      </c>
      <c r="K20005" s="83" t="str">
        <f>IFERROR(IFERROR(VLOOKUP(I20005,'DE-PARA'!B:D,3,0),VLOOKUP(I20005,'DE-PARA'!C:D,2,0)),"NÃO ENCONTRADO")</f>
        <v>Materiais</v>
      </c>
      <c r="L20005" s="50" t="str">
        <f>VLOOKUP(K20005,'Base -Receita-Despesa'!$B:$AS,1,FALSE)</f>
        <v>Materiais</v>
      </c>
    </row>
    <row r="20006" spans="1:12" x14ac:dyDescent="0.3">
      <c r="A20006" s="82" t="str">
        <f t="shared" si="624"/>
        <v>2020</v>
      </c>
      <c r="B20006" s="260" t="s">
        <v>2228</v>
      </c>
      <c r="C20006" s="261" t="s">
        <v>138</v>
      </c>
      <c r="D20006" s="74" t="str">
        <f t="shared" si="625"/>
        <v>set/2020</v>
      </c>
      <c r="E20006" s="329">
        <v>44096</v>
      </c>
      <c r="F20006" s="282">
        <v>3902</v>
      </c>
      <c r="G20006" s="282" t="s">
        <v>2229</v>
      </c>
      <c r="H20006" s="265" t="s">
        <v>5915</v>
      </c>
      <c r="I20006" s="265" t="s">
        <v>157</v>
      </c>
      <c r="J20006" s="333">
        <v>-1877.4</v>
      </c>
      <c r="K20006" s="83" t="str">
        <f>IFERROR(IFERROR(VLOOKUP(I20006,'DE-PARA'!B:D,3,0),VLOOKUP(I20006,'DE-PARA'!C:D,2,0)),"NÃO ENCONTRADO")</f>
        <v>Materiais</v>
      </c>
      <c r="L20006" s="50" t="str">
        <f>VLOOKUP(K20006,'Base -Receita-Despesa'!$B:$AS,1,FALSE)</f>
        <v>Materiais</v>
      </c>
    </row>
    <row r="20007" spans="1:12" x14ac:dyDescent="0.3">
      <c r="A20007" s="82" t="str">
        <f t="shared" si="624"/>
        <v>2020</v>
      </c>
      <c r="B20007" s="260" t="s">
        <v>2228</v>
      </c>
      <c r="C20007" s="261" t="s">
        <v>138</v>
      </c>
      <c r="D20007" s="74" t="str">
        <f t="shared" si="625"/>
        <v>set/2020</v>
      </c>
      <c r="E20007" s="329">
        <v>44096</v>
      </c>
      <c r="F20007" s="282" t="s">
        <v>254</v>
      </c>
      <c r="G20007" s="282" t="s">
        <v>2229</v>
      </c>
      <c r="H20007" s="265" t="s">
        <v>5386</v>
      </c>
      <c r="I20007" s="265" t="s">
        <v>130</v>
      </c>
      <c r="J20007" s="333">
        <v>-2199.14</v>
      </c>
      <c r="K20007" s="83" t="str">
        <f>IFERROR(IFERROR(VLOOKUP(I20007,'DE-PARA'!B:D,3,0),VLOOKUP(I20007,'DE-PARA'!C:D,2,0)),"NÃO ENCONTRADO")</f>
        <v>Rescisões Trabalhistas</v>
      </c>
      <c r="L20007" s="50" t="str">
        <f>VLOOKUP(K20007,'Base -Receita-Despesa'!$B:$AS,1,FALSE)</f>
        <v>Rescisões Trabalhistas</v>
      </c>
    </row>
    <row r="20008" spans="1:12" x14ac:dyDescent="0.3">
      <c r="A20008" s="82" t="str">
        <f t="shared" si="624"/>
        <v>2020</v>
      </c>
      <c r="B20008" s="260" t="s">
        <v>2228</v>
      </c>
      <c r="C20008" s="261" t="s">
        <v>138</v>
      </c>
      <c r="D20008" s="74" t="str">
        <f t="shared" si="625"/>
        <v>set/2020</v>
      </c>
      <c r="E20008" s="329">
        <v>44096</v>
      </c>
      <c r="F20008" s="282">
        <v>784</v>
      </c>
      <c r="G20008" s="282" t="s">
        <v>2229</v>
      </c>
      <c r="H20008" s="265" t="s">
        <v>5916</v>
      </c>
      <c r="I20008" s="265" t="s">
        <v>179</v>
      </c>
      <c r="J20008" s="333">
        <v>-3152.1</v>
      </c>
      <c r="K20008" s="83" t="str">
        <f>IFERROR(IFERROR(VLOOKUP(I20008,'DE-PARA'!B:D,3,0),VLOOKUP(I20008,'DE-PARA'!C:D,2,0)),"NÃO ENCONTRADO")</f>
        <v>Serviços</v>
      </c>
      <c r="L20008" s="50" t="str">
        <f>VLOOKUP(K20008,'Base -Receita-Despesa'!$B:$AS,1,FALSE)</f>
        <v>Serviços</v>
      </c>
    </row>
    <row r="20009" spans="1:12" x14ac:dyDescent="0.3">
      <c r="A20009" s="82" t="str">
        <f t="shared" si="624"/>
        <v>2020</v>
      </c>
      <c r="B20009" s="260" t="s">
        <v>2228</v>
      </c>
      <c r="C20009" s="261" t="s">
        <v>138</v>
      </c>
      <c r="D20009" s="74" t="str">
        <f t="shared" si="625"/>
        <v>set/2020</v>
      </c>
      <c r="E20009" s="329">
        <v>44096</v>
      </c>
      <c r="F20009" s="282">
        <v>806</v>
      </c>
      <c r="G20009" s="282" t="s">
        <v>2229</v>
      </c>
      <c r="H20009" s="265" t="s">
        <v>5916</v>
      </c>
      <c r="I20009" s="265" t="s">
        <v>2194</v>
      </c>
      <c r="J20009" s="334">
        <v>-392.55</v>
      </c>
      <c r="K20009" s="83" t="str">
        <f>IFERROR(IFERROR(VLOOKUP(I20009,'DE-PARA'!B:D,3,0),VLOOKUP(I20009,'DE-PARA'!C:D,2,0)),"NÃO ENCONTRADO")</f>
        <v>Materiais</v>
      </c>
      <c r="L20009" s="50" t="str">
        <f>VLOOKUP(K20009,'Base -Receita-Despesa'!$B:$AS,1,FALSE)</f>
        <v>Materiais</v>
      </c>
    </row>
    <row r="20010" spans="1:12" x14ac:dyDescent="0.3">
      <c r="A20010" s="82" t="str">
        <f t="shared" ref="A20010:A20073" si="626">IF(K20010="NÃO ENCONTRADO",0,RIGHT(D20010,4))</f>
        <v>2020</v>
      </c>
      <c r="B20010" s="260" t="s">
        <v>2228</v>
      </c>
      <c r="C20010" s="261" t="s">
        <v>138</v>
      </c>
      <c r="D20010" s="74" t="str">
        <f t="shared" si="625"/>
        <v>set/2020</v>
      </c>
      <c r="E20010" s="329">
        <v>44096</v>
      </c>
      <c r="F20010" s="282">
        <v>783</v>
      </c>
      <c r="G20010" s="282" t="s">
        <v>2229</v>
      </c>
      <c r="H20010" s="265" t="s">
        <v>5916</v>
      </c>
      <c r="I20010" s="265" t="s">
        <v>179</v>
      </c>
      <c r="J20010" s="333">
        <v>-8430.9</v>
      </c>
      <c r="K20010" s="83" t="str">
        <f>IFERROR(IFERROR(VLOOKUP(I20010,'DE-PARA'!B:D,3,0),VLOOKUP(I20010,'DE-PARA'!C:D,2,0)),"NÃO ENCONTRADO")</f>
        <v>Serviços</v>
      </c>
      <c r="L20010" s="50" t="str">
        <f>VLOOKUP(K20010,'Base -Receita-Despesa'!$B:$AS,1,FALSE)</f>
        <v>Serviços</v>
      </c>
    </row>
    <row r="20011" spans="1:12" x14ac:dyDescent="0.3">
      <c r="A20011" s="82" t="str">
        <f t="shared" si="626"/>
        <v>2020</v>
      </c>
      <c r="B20011" s="260" t="s">
        <v>2228</v>
      </c>
      <c r="C20011" s="261" t="s">
        <v>138</v>
      </c>
      <c r="D20011" s="74" t="str">
        <f t="shared" si="625"/>
        <v>set/2020</v>
      </c>
      <c r="E20011" s="329">
        <v>44096</v>
      </c>
      <c r="F20011" s="282">
        <v>10087</v>
      </c>
      <c r="G20011" s="282" t="s">
        <v>2229</v>
      </c>
      <c r="H20011" s="265" t="s">
        <v>5739</v>
      </c>
      <c r="I20011" s="265" t="s">
        <v>2188</v>
      </c>
      <c r="J20011" s="334">
        <v>-161.19999999999999</v>
      </c>
      <c r="K20011" s="83" t="str">
        <f>IFERROR(IFERROR(VLOOKUP(I20011,'DE-PARA'!B:D,3,0),VLOOKUP(I20011,'DE-PARA'!C:D,2,0)),"NÃO ENCONTRADO")</f>
        <v>Materiais</v>
      </c>
      <c r="L20011" s="50" t="str">
        <f>VLOOKUP(K20011,'Base -Receita-Despesa'!$B:$AS,1,FALSE)</f>
        <v>Materiais</v>
      </c>
    </row>
    <row r="20012" spans="1:12" x14ac:dyDescent="0.3">
      <c r="A20012" s="82" t="str">
        <f t="shared" si="626"/>
        <v>2020</v>
      </c>
      <c r="B20012" s="260" t="s">
        <v>2228</v>
      </c>
      <c r="C20012" s="261" t="s">
        <v>138</v>
      </c>
      <c r="D20012" s="74" t="str">
        <f t="shared" si="625"/>
        <v>set/2020</v>
      </c>
      <c r="E20012" s="329">
        <v>44096</v>
      </c>
      <c r="F20012" s="282" t="s">
        <v>1261</v>
      </c>
      <c r="G20012" s="282" t="s">
        <v>2229</v>
      </c>
      <c r="H20012" s="265" t="s">
        <v>879</v>
      </c>
      <c r="I20012" s="265" t="s">
        <v>135</v>
      </c>
      <c r="J20012" s="334">
        <v>-10</v>
      </c>
      <c r="K20012" s="83" t="str">
        <f>IFERROR(IFERROR(VLOOKUP(I20012,'DE-PARA'!B:D,3,0),VLOOKUP(I20012,'DE-PARA'!C:D,2,0)),"NÃO ENCONTRADO")</f>
        <v>Outras Saídas</v>
      </c>
      <c r="L20012" s="50" t="str">
        <f>VLOOKUP(K20012,'Base -Receita-Despesa'!$B:$AS,1,FALSE)</f>
        <v>Outras Saídas</v>
      </c>
    </row>
    <row r="20013" spans="1:12" x14ac:dyDescent="0.3">
      <c r="A20013" s="82" t="str">
        <f t="shared" si="626"/>
        <v>2020</v>
      </c>
      <c r="B20013" s="260" t="s">
        <v>2228</v>
      </c>
      <c r="C20013" s="261" t="s">
        <v>138</v>
      </c>
      <c r="D20013" s="74" t="str">
        <f t="shared" si="625"/>
        <v>set/2020</v>
      </c>
      <c r="E20013" s="329">
        <v>44096</v>
      </c>
      <c r="F20013" s="282" t="s">
        <v>1261</v>
      </c>
      <c r="G20013" s="282" t="s">
        <v>2229</v>
      </c>
      <c r="H20013" s="265" t="s">
        <v>879</v>
      </c>
      <c r="I20013" s="265" t="s">
        <v>135</v>
      </c>
      <c r="J20013" s="334">
        <v>-10</v>
      </c>
      <c r="K20013" s="83" t="str">
        <f>IFERROR(IFERROR(VLOOKUP(I20013,'DE-PARA'!B:D,3,0),VLOOKUP(I20013,'DE-PARA'!C:D,2,0)),"NÃO ENCONTRADO")</f>
        <v>Outras Saídas</v>
      </c>
      <c r="L20013" s="50" t="str">
        <f>VLOOKUP(K20013,'Base -Receita-Despesa'!$B:$AS,1,FALSE)</f>
        <v>Outras Saídas</v>
      </c>
    </row>
    <row r="20014" spans="1:12" x14ac:dyDescent="0.3">
      <c r="A20014" s="82" t="str">
        <f t="shared" si="626"/>
        <v>2020</v>
      </c>
      <c r="B20014" s="260" t="s">
        <v>2228</v>
      </c>
      <c r="C20014" s="261" t="s">
        <v>138</v>
      </c>
      <c r="D20014" s="74" t="str">
        <f t="shared" si="625"/>
        <v>set/2020</v>
      </c>
      <c r="E20014" s="329">
        <v>44096</v>
      </c>
      <c r="F20014" s="282" t="s">
        <v>1261</v>
      </c>
      <c r="G20014" s="282" t="s">
        <v>2229</v>
      </c>
      <c r="H20014" s="265" t="s">
        <v>262</v>
      </c>
      <c r="I20014" s="265" t="s">
        <v>135</v>
      </c>
      <c r="J20014" s="334">
        <v>-202.95</v>
      </c>
      <c r="K20014" s="83" t="str">
        <f>IFERROR(IFERROR(VLOOKUP(I20014,'DE-PARA'!B:D,3,0),VLOOKUP(I20014,'DE-PARA'!C:D,2,0)),"NÃO ENCONTRADO")</f>
        <v>Outras Saídas</v>
      </c>
      <c r="L20014" s="50" t="str">
        <f>VLOOKUP(K20014,'Base -Receita-Despesa'!$B:$AS,1,FALSE)</f>
        <v>Outras Saídas</v>
      </c>
    </row>
    <row r="20015" spans="1:12" x14ac:dyDescent="0.3">
      <c r="A20015" s="82" t="str">
        <f t="shared" si="626"/>
        <v>2020</v>
      </c>
      <c r="B20015" s="260" t="s">
        <v>2228</v>
      </c>
      <c r="C20015" s="261" t="s">
        <v>138</v>
      </c>
      <c r="D20015" s="74" t="str">
        <f t="shared" si="625"/>
        <v>set/2020</v>
      </c>
      <c r="E20015" s="329">
        <v>44096</v>
      </c>
      <c r="F20015" s="282" t="s">
        <v>1070</v>
      </c>
      <c r="G20015" s="282" t="s">
        <v>2229</v>
      </c>
      <c r="H20015" s="265" t="s">
        <v>1071</v>
      </c>
      <c r="I20015" s="265" t="s">
        <v>2237</v>
      </c>
      <c r="J20015" s="333">
        <v>20976.93</v>
      </c>
      <c r="K20015" s="83" t="str">
        <f>IFERROR(IFERROR(VLOOKUP(I20015,'DE-PARA'!B:D,3,0),VLOOKUP(I20015,'DE-PARA'!C:D,2,0)),"NÃO ENCONTRADO")</f>
        <v>Entrada Conta Aplicação (+)</v>
      </c>
      <c r="L20015" s="50" t="str">
        <f>VLOOKUP(K20015,'Base -Receita-Despesa'!$B:$AS,1,FALSE)</f>
        <v>ENTRADA CONTA APLICAÇÃO (+)</v>
      </c>
    </row>
    <row r="20016" spans="1:12" x14ac:dyDescent="0.3">
      <c r="A20016" s="82" t="str">
        <f t="shared" si="626"/>
        <v>2020</v>
      </c>
      <c r="B20016" s="260" t="s">
        <v>2228</v>
      </c>
      <c r="C20016" s="261" t="s">
        <v>138</v>
      </c>
      <c r="D20016" s="74" t="str">
        <f t="shared" si="625"/>
        <v>set/2020</v>
      </c>
      <c r="E20016" s="329">
        <v>44097</v>
      </c>
      <c r="F20016" s="282">
        <v>22745</v>
      </c>
      <c r="G20016" s="282" t="s">
        <v>2229</v>
      </c>
      <c r="H20016" s="265" t="s">
        <v>2401</v>
      </c>
      <c r="I20016" s="265" t="s">
        <v>2182</v>
      </c>
      <c r="J20016" s="334">
        <v>-804</v>
      </c>
      <c r="K20016" s="83" t="str">
        <f>IFERROR(IFERROR(VLOOKUP(I20016,'DE-PARA'!B:D,3,0),VLOOKUP(I20016,'DE-PARA'!C:D,2,0)),"NÃO ENCONTRADO")</f>
        <v>Materiais</v>
      </c>
      <c r="L20016" s="50" t="str">
        <f>VLOOKUP(K20016,'Base -Receita-Despesa'!$B:$AS,1,FALSE)</f>
        <v>Materiais</v>
      </c>
    </row>
    <row r="20017" spans="1:12" x14ac:dyDescent="0.3">
      <c r="A20017" s="82" t="str">
        <f t="shared" si="626"/>
        <v>2020</v>
      </c>
      <c r="B20017" s="260" t="s">
        <v>2228</v>
      </c>
      <c r="C20017" s="261" t="s">
        <v>138</v>
      </c>
      <c r="D20017" s="74" t="str">
        <f t="shared" si="625"/>
        <v>set/2020</v>
      </c>
      <c r="E20017" s="329">
        <v>44097</v>
      </c>
      <c r="F20017" s="282">
        <v>4070</v>
      </c>
      <c r="G20017" s="282" t="s">
        <v>2229</v>
      </c>
      <c r="H20017" s="265" t="s">
        <v>2231</v>
      </c>
      <c r="I20017" s="265" t="s">
        <v>2185</v>
      </c>
      <c r="J20017" s="333">
        <v>-3627.23</v>
      </c>
      <c r="K20017" s="83" t="str">
        <f>IFERROR(IFERROR(VLOOKUP(I20017,'DE-PARA'!B:D,3,0),VLOOKUP(I20017,'DE-PARA'!C:D,2,0)),"NÃO ENCONTRADO")</f>
        <v>Materiais</v>
      </c>
      <c r="L20017" s="50" t="str">
        <f>VLOOKUP(K20017,'Base -Receita-Despesa'!$B:$AS,1,FALSE)</f>
        <v>Materiais</v>
      </c>
    </row>
    <row r="20018" spans="1:12" x14ac:dyDescent="0.3">
      <c r="A20018" s="82" t="str">
        <f t="shared" si="626"/>
        <v>2020</v>
      </c>
      <c r="B20018" s="260" t="s">
        <v>2228</v>
      </c>
      <c r="C20018" s="261" t="s">
        <v>138</v>
      </c>
      <c r="D20018" s="74" t="str">
        <f t="shared" si="625"/>
        <v>set/2020</v>
      </c>
      <c r="E20018" s="329">
        <v>44097</v>
      </c>
      <c r="F20018" s="282">
        <v>97924</v>
      </c>
      <c r="G20018" s="282" t="s">
        <v>2229</v>
      </c>
      <c r="H20018" s="265" t="s">
        <v>5856</v>
      </c>
      <c r="I20018" s="265" t="s">
        <v>2182</v>
      </c>
      <c r="J20018" s="333">
        <v>-6435</v>
      </c>
      <c r="K20018" s="83" t="str">
        <f>IFERROR(IFERROR(VLOOKUP(I20018,'DE-PARA'!B:D,3,0),VLOOKUP(I20018,'DE-PARA'!C:D,2,0)),"NÃO ENCONTRADO")</f>
        <v>Materiais</v>
      </c>
      <c r="L20018" s="50" t="str">
        <f>VLOOKUP(K20018,'Base -Receita-Despesa'!$B:$AS,1,FALSE)</f>
        <v>Materiais</v>
      </c>
    </row>
    <row r="20019" spans="1:12" x14ac:dyDescent="0.3">
      <c r="A20019" s="82" t="str">
        <f t="shared" si="626"/>
        <v>2020</v>
      </c>
      <c r="B20019" s="260" t="s">
        <v>2228</v>
      </c>
      <c r="C20019" s="261" t="s">
        <v>138</v>
      </c>
      <c r="D20019" s="74" t="str">
        <f t="shared" si="625"/>
        <v>set/2020</v>
      </c>
      <c r="E20019" s="329">
        <v>44097</v>
      </c>
      <c r="F20019" s="282">
        <v>97922</v>
      </c>
      <c r="G20019" s="282" t="s">
        <v>2229</v>
      </c>
      <c r="H20019" s="265" t="s">
        <v>5856</v>
      </c>
      <c r="I20019" s="265" t="s">
        <v>2181</v>
      </c>
      <c r="J20019" s="334">
        <v>-317</v>
      </c>
      <c r="K20019" s="83" t="str">
        <f>IFERROR(IFERROR(VLOOKUP(I20019,'DE-PARA'!B:D,3,0),VLOOKUP(I20019,'DE-PARA'!C:D,2,0)),"NÃO ENCONTRADO")</f>
        <v>Materiais</v>
      </c>
      <c r="L20019" s="50" t="str">
        <f>VLOOKUP(K20019,'Base -Receita-Despesa'!$B:$AS,1,FALSE)</f>
        <v>Materiais</v>
      </c>
    </row>
    <row r="20020" spans="1:12" x14ac:dyDescent="0.3">
      <c r="A20020" s="82" t="str">
        <f t="shared" si="626"/>
        <v>2020</v>
      </c>
      <c r="B20020" s="376" t="s">
        <v>2228</v>
      </c>
      <c r="C20020" s="377" t="s">
        <v>138</v>
      </c>
      <c r="D20020" s="84" t="str">
        <f t="shared" si="625"/>
        <v>set/2020</v>
      </c>
      <c r="E20020" s="378">
        <v>44097</v>
      </c>
      <c r="F20020" s="379" t="s">
        <v>5127</v>
      </c>
      <c r="G20020" s="379" t="s">
        <v>2229</v>
      </c>
      <c r="H20020" s="380" t="s">
        <v>2251</v>
      </c>
      <c r="I20020" s="380" t="s">
        <v>126</v>
      </c>
      <c r="J20020" s="347">
        <v>-500000</v>
      </c>
      <c r="K20020" s="83" t="str">
        <f>IFERROR(IFERROR(VLOOKUP(I20020,'DE-PARA'!B:D,3,0),VLOOKUP(I20020,'DE-PARA'!C:D,2,0)),"NÃO ENCONTRADO")</f>
        <v>TEV – Transferências Entre Contas (Entradas)</v>
      </c>
      <c r="L20020" s="50" t="str">
        <f>VLOOKUP(K20020,'Base -Receita-Despesa'!$B:$AS,1,FALSE)</f>
        <v>TEV – Transferências Entre Contas (Entradas)</v>
      </c>
    </row>
    <row r="20021" spans="1:12" x14ac:dyDescent="0.3">
      <c r="A20021" s="82" t="str">
        <f t="shared" si="626"/>
        <v>2020</v>
      </c>
      <c r="B20021" s="260" t="s">
        <v>2228</v>
      </c>
      <c r="C20021" s="261" t="s">
        <v>138</v>
      </c>
      <c r="D20021" s="74" t="str">
        <f t="shared" si="625"/>
        <v>set/2020</v>
      </c>
      <c r="E20021" s="329">
        <v>44097</v>
      </c>
      <c r="F20021" s="282" t="s">
        <v>1261</v>
      </c>
      <c r="G20021" s="282" t="s">
        <v>2229</v>
      </c>
      <c r="H20021" s="265" t="s">
        <v>879</v>
      </c>
      <c r="I20021" s="265" t="s">
        <v>135</v>
      </c>
      <c r="J20021" s="334">
        <v>-10</v>
      </c>
      <c r="K20021" s="83" t="str">
        <f>IFERROR(IFERROR(VLOOKUP(I20021,'DE-PARA'!B:D,3,0),VLOOKUP(I20021,'DE-PARA'!C:D,2,0)),"NÃO ENCONTRADO")</f>
        <v>Outras Saídas</v>
      </c>
      <c r="L20021" s="50" t="str">
        <f>VLOOKUP(K20021,'Base -Receita-Despesa'!$B:$AS,1,FALSE)</f>
        <v>Outras Saídas</v>
      </c>
    </row>
    <row r="20022" spans="1:12" x14ac:dyDescent="0.3">
      <c r="A20022" s="82" t="str">
        <f t="shared" si="626"/>
        <v>2020</v>
      </c>
      <c r="B20022" s="260" t="s">
        <v>2228</v>
      </c>
      <c r="C20022" s="261" t="s">
        <v>138</v>
      </c>
      <c r="D20022" s="74" t="str">
        <f t="shared" si="625"/>
        <v>set/2020</v>
      </c>
      <c r="E20022" s="329">
        <v>44097</v>
      </c>
      <c r="F20022" s="282" t="s">
        <v>1070</v>
      </c>
      <c r="G20022" s="282" t="s">
        <v>2229</v>
      </c>
      <c r="H20022" s="265" t="s">
        <v>1071</v>
      </c>
      <c r="I20022" s="265" t="s">
        <v>2237</v>
      </c>
      <c r="J20022" s="333">
        <v>511193.23</v>
      </c>
      <c r="K20022" s="83" t="str">
        <f>IFERROR(IFERROR(VLOOKUP(I20022,'DE-PARA'!B:D,3,0),VLOOKUP(I20022,'DE-PARA'!C:D,2,0)),"NÃO ENCONTRADO")</f>
        <v>Entrada Conta Aplicação (+)</v>
      </c>
      <c r="L20022" s="50" t="str">
        <f>VLOOKUP(K20022,'Base -Receita-Despesa'!$B:$AS,1,FALSE)</f>
        <v>ENTRADA CONTA APLICAÇÃO (+)</v>
      </c>
    </row>
    <row r="20023" spans="1:12" x14ac:dyDescent="0.3">
      <c r="A20023" s="82" t="str">
        <f t="shared" si="626"/>
        <v>2020</v>
      </c>
      <c r="B20023" s="260" t="s">
        <v>2228</v>
      </c>
      <c r="C20023" s="261" t="s">
        <v>138</v>
      </c>
      <c r="D20023" s="74" t="str">
        <f t="shared" si="625"/>
        <v>set/2020</v>
      </c>
      <c r="E20023" s="329">
        <v>44098</v>
      </c>
      <c r="F20023" s="282">
        <v>17837</v>
      </c>
      <c r="G20023" s="282" t="s">
        <v>2229</v>
      </c>
      <c r="H20023" s="265" t="s">
        <v>5917</v>
      </c>
      <c r="I20023" s="265" t="s">
        <v>540</v>
      </c>
      <c r="J20023" s="333">
        <v>-1725</v>
      </c>
      <c r="K20023" s="83" t="str">
        <f>IFERROR(IFERROR(VLOOKUP(I20023,'DE-PARA'!B:D,3,0),VLOOKUP(I20023,'DE-PARA'!C:D,2,0)),"NÃO ENCONTRADO")</f>
        <v>Tributos, Taxas e Contribuições</v>
      </c>
      <c r="L20023" s="50" t="str">
        <f>VLOOKUP(K20023,'Base -Receita-Despesa'!$B:$AS,1,FALSE)</f>
        <v>Tributos, Taxas e Contribuições</v>
      </c>
    </row>
    <row r="20024" spans="1:12" x14ac:dyDescent="0.3">
      <c r="A20024" s="82" t="str">
        <f t="shared" si="626"/>
        <v>2020</v>
      </c>
      <c r="B20024" s="260" t="s">
        <v>2228</v>
      </c>
      <c r="C20024" s="261" t="s">
        <v>138</v>
      </c>
      <c r="D20024" s="74" t="str">
        <f t="shared" si="625"/>
        <v>set/2020</v>
      </c>
      <c r="E20024" s="329">
        <v>44098</v>
      </c>
      <c r="F20024" s="282">
        <v>2463</v>
      </c>
      <c r="G20024" s="282" t="s">
        <v>2229</v>
      </c>
      <c r="H20024" s="265" t="s">
        <v>5918</v>
      </c>
      <c r="I20024" s="265" t="s">
        <v>2182</v>
      </c>
      <c r="J20024" s="333">
        <v>-1919.5</v>
      </c>
      <c r="K20024" s="83" t="str">
        <f>IFERROR(IFERROR(VLOOKUP(I20024,'DE-PARA'!B:D,3,0),VLOOKUP(I20024,'DE-PARA'!C:D,2,0)),"NÃO ENCONTRADO")</f>
        <v>Materiais</v>
      </c>
      <c r="L20024" s="50" t="str">
        <f>VLOOKUP(K20024,'Base -Receita-Despesa'!$B:$AS,1,FALSE)</f>
        <v>Materiais</v>
      </c>
    </row>
    <row r="20025" spans="1:12" x14ac:dyDescent="0.3">
      <c r="A20025" s="82" t="str">
        <f t="shared" si="626"/>
        <v>2020</v>
      </c>
      <c r="B20025" s="260" t="s">
        <v>2228</v>
      </c>
      <c r="C20025" s="261" t="s">
        <v>138</v>
      </c>
      <c r="D20025" s="74" t="str">
        <f t="shared" si="625"/>
        <v>set/2020</v>
      </c>
      <c r="E20025" s="329">
        <v>44098</v>
      </c>
      <c r="F20025" s="282">
        <v>5269</v>
      </c>
      <c r="G20025" s="282" t="s">
        <v>2229</v>
      </c>
      <c r="H20025" s="265" t="s">
        <v>5865</v>
      </c>
      <c r="I20025" s="265" t="s">
        <v>2182</v>
      </c>
      <c r="J20025" s="333">
        <v>-1010</v>
      </c>
      <c r="K20025" s="83" t="str">
        <f>IFERROR(IFERROR(VLOOKUP(I20025,'DE-PARA'!B:D,3,0),VLOOKUP(I20025,'DE-PARA'!C:D,2,0)),"NÃO ENCONTRADO")</f>
        <v>Materiais</v>
      </c>
      <c r="L20025" s="50" t="str">
        <f>VLOOKUP(K20025,'Base -Receita-Despesa'!$B:$AS,1,FALSE)</f>
        <v>Materiais</v>
      </c>
    </row>
    <row r="20026" spans="1:12" x14ac:dyDescent="0.3">
      <c r="A20026" s="82" t="str">
        <f t="shared" si="626"/>
        <v>2020</v>
      </c>
      <c r="B20026" s="260" t="s">
        <v>2228</v>
      </c>
      <c r="C20026" s="261" t="s">
        <v>138</v>
      </c>
      <c r="D20026" s="74" t="str">
        <f t="shared" si="625"/>
        <v>set/2020</v>
      </c>
      <c r="E20026" s="329">
        <v>44098</v>
      </c>
      <c r="F20026" s="282">
        <v>5267</v>
      </c>
      <c r="G20026" s="282" t="s">
        <v>2229</v>
      </c>
      <c r="H20026" s="265" t="s">
        <v>5865</v>
      </c>
      <c r="I20026" s="265" t="s">
        <v>2182</v>
      </c>
      <c r="J20026" s="334">
        <v>-130</v>
      </c>
      <c r="K20026" s="83" t="str">
        <f>IFERROR(IFERROR(VLOOKUP(I20026,'DE-PARA'!B:D,3,0),VLOOKUP(I20026,'DE-PARA'!C:D,2,0)),"NÃO ENCONTRADO")</f>
        <v>Materiais</v>
      </c>
      <c r="L20026" s="50" t="str">
        <f>VLOOKUP(K20026,'Base -Receita-Despesa'!$B:$AS,1,FALSE)</f>
        <v>Materiais</v>
      </c>
    </row>
    <row r="20027" spans="1:12" x14ac:dyDescent="0.3">
      <c r="A20027" s="82" t="str">
        <f t="shared" si="626"/>
        <v>2020</v>
      </c>
      <c r="B20027" s="260" t="s">
        <v>2228</v>
      </c>
      <c r="C20027" s="261" t="s">
        <v>138</v>
      </c>
      <c r="D20027" s="74" t="str">
        <f t="shared" si="625"/>
        <v>set/2020</v>
      </c>
      <c r="E20027" s="329">
        <v>44098</v>
      </c>
      <c r="F20027" s="282">
        <v>332</v>
      </c>
      <c r="G20027" s="282" t="s">
        <v>2229</v>
      </c>
      <c r="H20027" s="265" t="s">
        <v>5919</v>
      </c>
      <c r="I20027" s="265" t="s">
        <v>2186</v>
      </c>
      <c r="J20027" s="334">
        <v>-900</v>
      </c>
      <c r="K20027" s="83" t="str">
        <f>IFERROR(IFERROR(VLOOKUP(I20027,'DE-PARA'!B:D,3,0),VLOOKUP(I20027,'DE-PARA'!C:D,2,0)),"NÃO ENCONTRADO")</f>
        <v>Materiais</v>
      </c>
      <c r="L20027" s="50" t="str">
        <f>VLOOKUP(K20027,'Base -Receita-Despesa'!$B:$AS,1,FALSE)</f>
        <v>Materiais</v>
      </c>
    </row>
    <row r="20028" spans="1:12" x14ac:dyDescent="0.3">
      <c r="A20028" s="82" t="str">
        <f t="shared" si="626"/>
        <v>2020</v>
      </c>
      <c r="B20028" s="260" t="s">
        <v>2228</v>
      </c>
      <c r="C20028" s="261" t="s">
        <v>138</v>
      </c>
      <c r="D20028" s="74" t="str">
        <f t="shared" si="625"/>
        <v>set/2020</v>
      </c>
      <c r="E20028" s="329">
        <v>44098</v>
      </c>
      <c r="F20028" s="282">
        <v>2716</v>
      </c>
      <c r="G20028" s="282" t="s">
        <v>2330</v>
      </c>
      <c r="H20028" s="265" t="s">
        <v>5217</v>
      </c>
      <c r="I20028" s="265" t="s">
        <v>2193</v>
      </c>
      <c r="J20028" s="334">
        <v>-241.63</v>
      </c>
      <c r="K20028" s="83" t="str">
        <f>IFERROR(IFERROR(VLOOKUP(I20028,'DE-PARA'!B:D,3,0),VLOOKUP(I20028,'DE-PARA'!C:D,2,0)),"NÃO ENCONTRADO")</f>
        <v>Materiais</v>
      </c>
      <c r="L20028" s="50" t="str">
        <f>VLOOKUP(K20028,'Base -Receita-Despesa'!$B:$AS,1,FALSE)</f>
        <v>Materiais</v>
      </c>
    </row>
    <row r="20029" spans="1:12" x14ac:dyDescent="0.3">
      <c r="A20029" s="82" t="str">
        <f t="shared" si="626"/>
        <v>2020</v>
      </c>
      <c r="B20029" s="260" t="s">
        <v>2228</v>
      </c>
      <c r="C20029" s="261" t="s">
        <v>138</v>
      </c>
      <c r="D20029" s="74" t="str">
        <f t="shared" si="625"/>
        <v>set/2020</v>
      </c>
      <c r="E20029" s="329">
        <v>44098</v>
      </c>
      <c r="F20029" s="282" t="s">
        <v>1261</v>
      </c>
      <c r="G20029" s="282" t="s">
        <v>2229</v>
      </c>
      <c r="H20029" s="265" t="s">
        <v>879</v>
      </c>
      <c r="I20029" s="265" t="s">
        <v>135</v>
      </c>
      <c r="J20029" s="334">
        <v>-10</v>
      </c>
      <c r="K20029" s="83" t="str">
        <f>IFERROR(IFERROR(VLOOKUP(I20029,'DE-PARA'!B:D,3,0),VLOOKUP(I20029,'DE-PARA'!C:D,2,0)),"NÃO ENCONTRADO")</f>
        <v>Outras Saídas</v>
      </c>
      <c r="L20029" s="50" t="str">
        <f>VLOOKUP(K20029,'Base -Receita-Despesa'!$B:$AS,1,FALSE)</f>
        <v>Outras Saídas</v>
      </c>
    </row>
    <row r="20030" spans="1:12" x14ac:dyDescent="0.3">
      <c r="A20030" s="82" t="str">
        <f t="shared" si="626"/>
        <v>2020</v>
      </c>
      <c r="B20030" s="260" t="s">
        <v>2228</v>
      </c>
      <c r="C20030" s="261" t="s">
        <v>138</v>
      </c>
      <c r="D20030" s="74" t="str">
        <f t="shared" si="625"/>
        <v>set/2020</v>
      </c>
      <c r="E20030" s="329">
        <v>44098</v>
      </c>
      <c r="F20030" s="282" t="s">
        <v>131</v>
      </c>
      <c r="G20030" s="282" t="s">
        <v>2229</v>
      </c>
      <c r="H20030" s="265" t="s">
        <v>5920</v>
      </c>
      <c r="I20030" s="265" t="s">
        <v>133</v>
      </c>
      <c r="J20030" s="333">
        <v>-2009.55</v>
      </c>
      <c r="K20030" s="83" t="str">
        <f>IFERROR(IFERROR(VLOOKUP(I20030,'DE-PARA'!B:D,3,0),VLOOKUP(I20030,'DE-PARA'!C:D,2,0)),"NÃO ENCONTRADO")</f>
        <v>Pessoal</v>
      </c>
      <c r="L20030" s="50" t="str">
        <f>VLOOKUP(K20030,'Base -Receita-Despesa'!$B:$AS,1,FALSE)</f>
        <v>Pessoal</v>
      </c>
    </row>
    <row r="20031" spans="1:12" x14ac:dyDescent="0.3">
      <c r="A20031" s="82" t="str">
        <f t="shared" si="626"/>
        <v>2020</v>
      </c>
      <c r="B20031" s="260" t="s">
        <v>2228</v>
      </c>
      <c r="C20031" s="261" t="s">
        <v>138</v>
      </c>
      <c r="D20031" s="74" t="str">
        <f t="shared" si="625"/>
        <v>set/2020</v>
      </c>
      <c r="E20031" s="329">
        <v>44098</v>
      </c>
      <c r="F20031" s="282" t="s">
        <v>131</v>
      </c>
      <c r="G20031" s="282" t="s">
        <v>2229</v>
      </c>
      <c r="H20031" s="265" t="s">
        <v>4558</v>
      </c>
      <c r="I20031" s="265" t="s">
        <v>133</v>
      </c>
      <c r="J20031" s="333">
        <v>-6727.77</v>
      </c>
      <c r="K20031" s="83" t="str">
        <f>IFERROR(IFERROR(VLOOKUP(I20031,'DE-PARA'!B:D,3,0),VLOOKUP(I20031,'DE-PARA'!C:D,2,0)),"NÃO ENCONTRADO")</f>
        <v>Pessoal</v>
      </c>
      <c r="L20031" s="50" t="str">
        <f>VLOOKUP(K20031,'Base -Receita-Despesa'!$B:$AS,1,FALSE)</f>
        <v>Pessoal</v>
      </c>
    </row>
    <row r="20032" spans="1:12" x14ac:dyDescent="0.3">
      <c r="A20032" s="82" t="str">
        <f t="shared" si="626"/>
        <v>2020</v>
      </c>
      <c r="B20032" s="260" t="s">
        <v>2228</v>
      </c>
      <c r="C20032" s="261" t="s">
        <v>138</v>
      </c>
      <c r="D20032" s="74" t="str">
        <f t="shared" si="625"/>
        <v>set/2020</v>
      </c>
      <c r="E20032" s="329">
        <v>44098</v>
      </c>
      <c r="F20032" s="282" t="s">
        <v>131</v>
      </c>
      <c r="G20032" s="282" t="s">
        <v>2229</v>
      </c>
      <c r="H20032" s="265" t="s">
        <v>3832</v>
      </c>
      <c r="I20032" s="265" t="s">
        <v>133</v>
      </c>
      <c r="J20032" s="333">
        <v>-2816.38</v>
      </c>
      <c r="K20032" s="83" t="str">
        <f>IFERROR(IFERROR(VLOOKUP(I20032,'DE-PARA'!B:D,3,0),VLOOKUP(I20032,'DE-PARA'!C:D,2,0)),"NÃO ENCONTRADO")</f>
        <v>Pessoal</v>
      </c>
      <c r="L20032" s="50" t="str">
        <f>VLOOKUP(K20032,'Base -Receita-Despesa'!$B:$AS,1,FALSE)</f>
        <v>Pessoal</v>
      </c>
    </row>
    <row r="20033" spans="1:12" x14ac:dyDescent="0.3">
      <c r="A20033" s="82" t="str">
        <f t="shared" si="626"/>
        <v>2020</v>
      </c>
      <c r="B20033" s="260" t="s">
        <v>2228</v>
      </c>
      <c r="C20033" s="261" t="s">
        <v>138</v>
      </c>
      <c r="D20033" s="74" t="str">
        <f t="shared" si="625"/>
        <v>set/2020</v>
      </c>
      <c r="E20033" s="329">
        <v>44098</v>
      </c>
      <c r="F20033" s="282" t="s">
        <v>131</v>
      </c>
      <c r="G20033" s="282" t="s">
        <v>2229</v>
      </c>
      <c r="H20033" s="265" t="s">
        <v>5921</v>
      </c>
      <c r="I20033" s="265" t="s">
        <v>133</v>
      </c>
      <c r="J20033" s="333">
        <v>-2471.02</v>
      </c>
      <c r="K20033" s="83" t="str">
        <f>IFERROR(IFERROR(VLOOKUP(I20033,'DE-PARA'!B:D,3,0),VLOOKUP(I20033,'DE-PARA'!C:D,2,0)),"NÃO ENCONTRADO")</f>
        <v>Pessoal</v>
      </c>
      <c r="L20033" s="50" t="str">
        <f>VLOOKUP(K20033,'Base -Receita-Despesa'!$B:$AS,1,FALSE)</f>
        <v>Pessoal</v>
      </c>
    </row>
    <row r="20034" spans="1:12" x14ac:dyDescent="0.3">
      <c r="A20034" s="82" t="str">
        <f t="shared" si="626"/>
        <v>2020</v>
      </c>
      <c r="B20034" s="260" t="s">
        <v>2228</v>
      </c>
      <c r="C20034" s="261" t="s">
        <v>138</v>
      </c>
      <c r="D20034" s="74" t="str">
        <f t="shared" si="625"/>
        <v>set/2020</v>
      </c>
      <c r="E20034" s="329">
        <v>44098</v>
      </c>
      <c r="F20034" s="282" t="s">
        <v>131</v>
      </c>
      <c r="G20034" s="282" t="s">
        <v>2229</v>
      </c>
      <c r="H20034" s="265" t="s">
        <v>5922</v>
      </c>
      <c r="I20034" s="265" t="s">
        <v>133</v>
      </c>
      <c r="J20034" s="333">
        <v>-1723.57</v>
      </c>
      <c r="K20034" s="83" t="str">
        <f>IFERROR(IFERROR(VLOOKUP(I20034,'DE-PARA'!B:D,3,0),VLOOKUP(I20034,'DE-PARA'!C:D,2,0)),"NÃO ENCONTRADO")</f>
        <v>Pessoal</v>
      </c>
      <c r="L20034" s="50" t="str">
        <f>VLOOKUP(K20034,'Base -Receita-Despesa'!$B:$AS,1,FALSE)</f>
        <v>Pessoal</v>
      </c>
    </row>
    <row r="20035" spans="1:12" x14ac:dyDescent="0.3">
      <c r="A20035" s="82" t="str">
        <f t="shared" si="626"/>
        <v>2020</v>
      </c>
      <c r="B20035" s="260" t="s">
        <v>2228</v>
      </c>
      <c r="C20035" s="261" t="s">
        <v>138</v>
      </c>
      <c r="D20035" s="74" t="str">
        <f t="shared" si="625"/>
        <v>set/2020</v>
      </c>
      <c r="E20035" s="329">
        <v>44098</v>
      </c>
      <c r="F20035" s="282" t="s">
        <v>131</v>
      </c>
      <c r="G20035" s="282" t="s">
        <v>2229</v>
      </c>
      <c r="H20035" s="265" t="s">
        <v>5923</v>
      </c>
      <c r="I20035" s="265" t="s">
        <v>133</v>
      </c>
      <c r="J20035" s="333">
        <v>-1948.96</v>
      </c>
      <c r="K20035" s="83" t="str">
        <f>IFERROR(IFERROR(VLOOKUP(I20035,'DE-PARA'!B:D,3,0),VLOOKUP(I20035,'DE-PARA'!C:D,2,0)),"NÃO ENCONTRADO")</f>
        <v>Pessoal</v>
      </c>
      <c r="L20035" s="50" t="str">
        <f>VLOOKUP(K20035,'Base -Receita-Despesa'!$B:$AS,1,FALSE)</f>
        <v>Pessoal</v>
      </c>
    </row>
    <row r="20036" spans="1:12" x14ac:dyDescent="0.3">
      <c r="A20036" s="82" t="str">
        <f t="shared" si="626"/>
        <v>2020</v>
      </c>
      <c r="B20036" s="260" t="s">
        <v>2228</v>
      </c>
      <c r="C20036" s="261" t="s">
        <v>138</v>
      </c>
      <c r="D20036" s="74" t="str">
        <f t="shared" ref="D20036:D20099" si="627">TEXT(E20036,"mmm/aaaa")</f>
        <v>set/2020</v>
      </c>
      <c r="E20036" s="329">
        <v>44098</v>
      </c>
      <c r="F20036" s="282" t="s">
        <v>131</v>
      </c>
      <c r="G20036" s="282" t="s">
        <v>2229</v>
      </c>
      <c r="H20036" s="265" t="s">
        <v>5924</v>
      </c>
      <c r="I20036" s="265" t="s">
        <v>133</v>
      </c>
      <c r="J20036" s="333">
        <v>-1707.15</v>
      </c>
      <c r="K20036" s="83" t="str">
        <f>IFERROR(IFERROR(VLOOKUP(I20036,'DE-PARA'!B:D,3,0),VLOOKUP(I20036,'DE-PARA'!C:D,2,0)),"NÃO ENCONTRADO")</f>
        <v>Pessoal</v>
      </c>
      <c r="L20036" s="50" t="str">
        <f>VLOOKUP(K20036,'Base -Receita-Despesa'!$B:$AS,1,FALSE)</f>
        <v>Pessoal</v>
      </c>
    </row>
    <row r="20037" spans="1:12" x14ac:dyDescent="0.3">
      <c r="A20037" s="82" t="str">
        <f t="shared" si="626"/>
        <v>2020</v>
      </c>
      <c r="B20037" s="260" t="s">
        <v>2228</v>
      </c>
      <c r="C20037" s="261" t="s">
        <v>138</v>
      </c>
      <c r="D20037" s="74" t="str">
        <f t="shared" si="627"/>
        <v>set/2020</v>
      </c>
      <c r="E20037" s="329">
        <v>44098</v>
      </c>
      <c r="F20037" s="282" t="s">
        <v>131</v>
      </c>
      <c r="G20037" s="282" t="s">
        <v>2229</v>
      </c>
      <c r="H20037" s="265" t="s">
        <v>697</v>
      </c>
      <c r="I20037" s="265" t="s">
        <v>133</v>
      </c>
      <c r="J20037" s="333">
        <v>-5749.16</v>
      </c>
      <c r="K20037" s="83" t="str">
        <f>IFERROR(IFERROR(VLOOKUP(I20037,'DE-PARA'!B:D,3,0),VLOOKUP(I20037,'DE-PARA'!C:D,2,0)),"NÃO ENCONTRADO")</f>
        <v>Pessoal</v>
      </c>
      <c r="L20037" s="50" t="str">
        <f>VLOOKUP(K20037,'Base -Receita-Despesa'!$B:$AS,1,FALSE)</f>
        <v>Pessoal</v>
      </c>
    </row>
    <row r="20038" spans="1:12" x14ac:dyDescent="0.3">
      <c r="A20038" s="82" t="str">
        <f t="shared" si="626"/>
        <v>2020</v>
      </c>
      <c r="B20038" s="260" t="s">
        <v>2228</v>
      </c>
      <c r="C20038" s="261" t="s">
        <v>138</v>
      </c>
      <c r="D20038" s="74" t="str">
        <f t="shared" si="627"/>
        <v>set/2020</v>
      </c>
      <c r="E20038" s="329">
        <v>44098</v>
      </c>
      <c r="F20038" s="282" t="s">
        <v>131</v>
      </c>
      <c r="G20038" s="282" t="s">
        <v>2229</v>
      </c>
      <c r="H20038" s="265" t="s">
        <v>5925</v>
      </c>
      <c r="I20038" s="265" t="s">
        <v>133</v>
      </c>
      <c r="J20038" s="333">
        <v>-1189.04</v>
      </c>
      <c r="K20038" s="83" t="str">
        <f>IFERROR(IFERROR(VLOOKUP(I20038,'DE-PARA'!B:D,3,0),VLOOKUP(I20038,'DE-PARA'!C:D,2,0)),"NÃO ENCONTRADO")</f>
        <v>Pessoal</v>
      </c>
      <c r="L20038" s="50" t="str">
        <f>VLOOKUP(K20038,'Base -Receita-Despesa'!$B:$AS,1,FALSE)</f>
        <v>Pessoal</v>
      </c>
    </row>
    <row r="20039" spans="1:12" x14ac:dyDescent="0.3">
      <c r="A20039" s="82" t="str">
        <f t="shared" si="626"/>
        <v>2020</v>
      </c>
      <c r="B20039" s="260" t="s">
        <v>2228</v>
      </c>
      <c r="C20039" s="261" t="s">
        <v>138</v>
      </c>
      <c r="D20039" s="74" t="str">
        <f t="shared" si="627"/>
        <v>set/2020</v>
      </c>
      <c r="E20039" s="329">
        <v>44098</v>
      </c>
      <c r="F20039" s="282" t="s">
        <v>1070</v>
      </c>
      <c r="G20039" s="282" t="s">
        <v>2229</v>
      </c>
      <c r="H20039" s="265" t="s">
        <v>1071</v>
      </c>
      <c r="I20039" s="265" t="s">
        <v>2237</v>
      </c>
      <c r="J20039" s="333">
        <v>32278.73</v>
      </c>
      <c r="K20039" s="83" t="str">
        <f>IFERROR(IFERROR(VLOOKUP(I20039,'DE-PARA'!B:D,3,0),VLOOKUP(I20039,'DE-PARA'!C:D,2,0)),"NÃO ENCONTRADO")</f>
        <v>Entrada Conta Aplicação (+)</v>
      </c>
      <c r="L20039" s="50" t="str">
        <f>VLOOKUP(K20039,'Base -Receita-Despesa'!$B:$AS,1,FALSE)</f>
        <v>ENTRADA CONTA APLICAÇÃO (+)</v>
      </c>
    </row>
    <row r="20040" spans="1:12" x14ac:dyDescent="0.3">
      <c r="A20040" s="82" t="str">
        <f t="shared" si="626"/>
        <v>2020</v>
      </c>
      <c r="B20040" s="260" t="s">
        <v>2240</v>
      </c>
      <c r="C20040" s="261" t="s">
        <v>138</v>
      </c>
      <c r="D20040" s="74" t="str">
        <f t="shared" si="627"/>
        <v>set/2020</v>
      </c>
      <c r="E20040" s="329">
        <v>44099</v>
      </c>
      <c r="F20040" s="282" t="s">
        <v>161</v>
      </c>
      <c r="G20040" s="282" t="s">
        <v>2229</v>
      </c>
      <c r="H20040" s="265" t="s">
        <v>161</v>
      </c>
      <c r="I20040" s="265" t="s">
        <v>2168</v>
      </c>
      <c r="J20040" s="333">
        <v>925137.13</v>
      </c>
      <c r="K20040" s="83" t="str">
        <f>IFERROR(IFERROR(VLOOKUP(I20040,'DE-PARA'!B:D,3,0),VLOOKUP(I20040,'DE-PARA'!C:D,2,0)),"NÃO ENCONTRADO")</f>
        <v>Repasses Contrato de Gestão</v>
      </c>
      <c r="L20040" s="50" t="str">
        <f>VLOOKUP(K20040,'Base -Receita-Despesa'!$B:$AS,1,FALSE)</f>
        <v>Repasses Contrato de Gestão</v>
      </c>
    </row>
    <row r="20041" spans="1:12" x14ac:dyDescent="0.3">
      <c r="A20041" s="82" t="str">
        <f t="shared" si="626"/>
        <v>2020</v>
      </c>
      <c r="B20041" s="260" t="s">
        <v>2228</v>
      </c>
      <c r="C20041" s="261" t="s">
        <v>138</v>
      </c>
      <c r="D20041" s="74" t="str">
        <f t="shared" si="627"/>
        <v>set/2020</v>
      </c>
      <c r="E20041" s="329">
        <v>44099</v>
      </c>
      <c r="F20041" s="282">
        <v>23053</v>
      </c>
      <c r="G20041" s="282" t="s">
        <v>2229</v>
      </c>
      <c r="H20041" s="265" t="s">
        <v>5701</v>
      </c>
      <c r="I20041" s="265" t="s">
        <v>145</v>
      </c>
      <c r="J20041" s="333">
        <v>4996.57</v>
      </c>
      <c r="K20041" s="83" t="str">
        <f>IFERROR(IFERROR(VLOOKUP(I20041,'DE-PARA'!B:D,3,0),VLOOKUP(I20041,'DE-PARA'!C:D,2,0)),"NÃO ENCONTRADO")</f>
        <v>Serviços</v>
      </c>
      <c r="L20041" s="50" t="str">
        <f>VLOOKUP(K20041,'Base -Receita-Despesa'!$B:$AS,1,FALSE)</f>
        <v>Serviços</v>
      </c>
    </row>
    <row r="20042" spans="1:12" x14ac:dyDescent="0.3">
      <c r="A20042" s="82" t="str">
        <f t="shared" si="626"/>
        <v>2020</v>
      </c>
      <c r="B20042" s="260" t="s">
        <v>2228</v>
      </c>
      <c r="C20042" s="261" t="s">
        <v>138</v>
      </c>
      <c r="D20042" s="74" t="str">
        <f t="shared" si="627"/>
        <v>set/2020</v>
      </c>
      <c r="E20042" s="329">
        <v>44099</v>
      </c>
      <c r="F20042" s="282" t="s">
        <v>304</v>
      </c>
      <c r="G20042" s="282" t="s">
        <v>2229</v>
      </c>
      <c r="H20042" s="265" t="s">
        <v>5926</v>
      </c>
      <c r="I20042" s="265" t="s">
        <v>194</v>
      </c>
      <c r="J20042" s="333">
        <v>-4821.24</v>
      </c>
      <c r="K20042" s="83" t="str">
        <f>IFERROR(IFERROR(VLOOKUP(I20042,'DE-PARA'!B:D,3,0),VLOOKUP(I20042,'DE-PARA'!C:D,2,0)),"NÃO ENCONTRADO")</f>
        <v>Encargos sobre Folha de Pagamento</v>
      </c>
      <c r="L20042" s="50" t="str">
        <f>VLOOKUP(K20042,'Base -Receita-Despesa'!$B:$AS,1,FALSE)</f>
        <v>Encargos sobre Folha de Pagamento</v>
      </c>
    </row>
    <row r="20043" spans="1:12" x14ac:dyDescent="0.3">
      <c r="A20043" s="82" t="str">
        <f t="shared" si="626"/>
        <v>2020</v>
      </c>
      <c r="B20043" s="260" t="s">
        <v>2228</v>
      </c>
      <c r="C20043" s="261" t="s">
        <v>138</v>
      </c>
      <c r="D20043" s="74" t="str">
        <f t="shared" si="627"/>
        <v>set/2020</v>
      </c>
      <c r="E20043" s="329">
        <v>44099</v>
      </c>
      <c r="F20043" s="282">
        <v>27948</v>
      </c>
      <c r="G20043" s="282" t="s">
        <v>2229</v>
      </c>
      <c r="H20043" s="265" t="s">
        <v>5927</v>
      </c>
      <c r="I20043" s="265" t="s">
        <v>2181</v>
      </c>
      <c r="J20043" s="334">
        <v>-120</v>
      </c>
      <c r="K20043" s="83" t="str">
        <f>IFERROR(IFERROR(VLOOKUP(I20043,'DE-PARA'!B:D,3,0),VLOOKUP(I20043,'DE-PARA'!C:D,2,0)),"NÃO ENCONTRADO")</f>
        <v>Materiais</v>
      </c>
      <c r="L20043" s="50" t="str">
        <f>VLOOKUP(K20043,'Base -Receita-Despesa'!$B:$AS,1,FALSE)</f>
        <v>Materiais</v>
      </c>
    </row>
    <row r="20044" spans="1:12" x14ac:dyDescent="0.3">
      <c r="A20044" s="82" t="str">
        <f t="shared" si="626"/>
        <v>2020</v>
      </c>
      <c r="B20044" s="260" t="s">
        <v>2228</v>
      </c>
      <c r="C20044" s="261" t="s">
        <v>138</v>
      </c>
      <c r="D20044" s="74" t="str">
        <f t="shared" si="627"/>
        <v>set/2020</v>
      </c>
      <c r="E20044" s="329">
        <v>44099</v>
      </c>
      <c r="F20044" s="282">
        <v>129762</v>
      </c>
      <c r="G20044" s="282" t="s">
        <v>2229</v>
      </c>
      <c r="H20044" s="265" t="s">
        <v>528</v>
      </c>
      <c r="I20044" s="265" t="s">
        <v>2181</v>
      </c>
      <c r="J20044" s="334">
        <v>-101.5</v>
      </c>
      <c r="K20044" s="83" t="str">
        <f>IFERROR(IFERROR(VLOOKUP(I20044,'DE-PARA'!B:D,3,0),VLOOKUP(I20044,'DE-PARA'!C:D,2,0)),"NÃO ENCONTRADO")</f>
        <v>Materiais</v>
      </c>
      <c r="L20044" s="50" t="str">
        <f>VLOOKUP(K20044,'Base -Receita-Despesa'!$B:$AS,1,FALSE)</f>
        <v>Materiais</v>
      </c>
    </row>
    <row r="20045" spans="1:12" x14ac:dyDescent="0.3">
      <c r="A20045" s="82" t="str">
        <f t="shared" si="626"/>
        <v>2020</v>
      </c>
      <c r="B20045" s="260" t="s">
        <v>2228</v>
      </c>
      <c r="C20045" s="261" t="s">
        <v>138</v>
      </c>
      <c r="D20045" s="74" t="str">
        <f t="shared" si="627"/>
        <v>set/2020</v>
      </c>
      <c r="E20045" s="329">
        <v>44099</v>
      </c>
      <c r="F20045" s="282">
        <v>23053</v>
      </c>
      <c r="G20045" s="282" t="s">
        <v>2229</v>
      </c>
      <c r="H20045" s="265" t="s">
        <v>5701</v>
      </c>
      <c r="I20045" s="265" t="s">
        <v>145</v>
      </c>
      <c r="J20045" s="333">
        <v>-4996.57</v>
      </c>
      <c r="K20045" s="83" t="str">
        <f>IFERROR(IFERROR(VLOOKUP(I20045,'DE-PARA'!B:D,3,0),VLOOKUP(I20045,'DE-PARA'!C:D,2,0)),"NÃO ENCONTRADO")</f>
        <v>Serviços</v>
      </c>
      <c r="L20045" s="50" t="str">
        <f>VLOOKUP(K20045,'Base -Receita-Despesa'!$B:$AS,1,FALSE)</f>
        <v>Serviços</v>
      </c>
    </row>
    <row r="20046" spans="1:12" x14ac:dyDescent="0.3">
      <c r="A20046" s="82" t="str">
        <f t="shared" si="626"/>
        <v>2020</v>
      </c>
      <c r="B20046" s="260" t="s">
        <v>2228</v>
      </c>
      <c r="C20046" s="261" t="s">
        <v>138</v>
      </c>
      <c r="D20046" s="74" t="str">
        <f t="shared" si="627"/>
        <v>set/2020</v>
      </c>
      <c r="E20046" s="329">
        <v>44099</v>
      </c>
      <c r="F20046" s="282">
        <v>2013</v>
      </c>
      <c r="G20046" s="282" t="s">
        <v>2229</v>
      </c>
      <c r="H20046" s="265" t="s">
        <v>5896</v>
      </c>
      <c r="I20046" s="265" t="s">
        <v>188</v>
      </c>
      <c r="J20046" s="333">
        <v>-18770</v>
      </c>
      <c r="K20046" s="83" t="str">
        <f>IFERROR(IFERROR(VLOOKUP(I20046,'DE-PARA'!B:D,3,0),VLOOKUP(I20046,'DE-PARA'!C:D,2,0)),"NÃO ENCONTRADO")</f>
        <v>Serviços</v>
      </c>
      <c r="L20046" s="50" t="str">
        <f>VLOOKUP(K20046,'Base -Receita-Despesa'!$B:$AS,1,FALSE)</f>
        <v>Serviços</v>
      </c>
    </row>
    <row r="20047" spans="1:12" x14ac:dyDescent="0.3">
      <c r="A20047" s="82" t="str">
        <f t="shared" si="626"/>
        <v>2020</v>
      </c>
      <c r="B20047" s="260" t="s">
        <v>2228</v>
      </c>
      <c r="C20047" s="261" t="s">
        <v>138</v>
      </c>
      <c r="D20047" s="74" t="str">
        <f t="shared" si="627"/>
        <v>set/2020</v>
      </c>
      <c r="E20047" s="329">
        <v>44099</v>
      </c>
      <c r="F20047" s="282">
        <v>46972</v>
      </c>
      <c r="G20047" s="282" t="s">
        <v>2229</v>
      </c>
      <c r="H20047" s="265" t="s">
        <v>5928</v>
      </c>
      <c r="I20047" s="265" t="s">
        <v>2182</v>
      </c>
      <c r="J20047" s="334">
        <v>-340</v>
      </c>
      <c r="K20047" s="83" t="str">
        <f>IFERROR(IFERROR(VLOOKUP(I20047,'DE-PARA'!B:D,3,0),VLOOKUP(I20047,'DE-PARA'!C:D,2,0)),"NÃO ENCONTRADO")</f>
        <v>Materiais</v>
      </c>
      <c r="L20047" s="50" t="str">
        <f>VLOOKUP(K20047,'Base -Receita-Despesa'!$B:$AS,1,FALSE)</f>
        <v>Materiais</v>
      </c>
    </row>
    <row r="20048" spans="1:12" x14ac:dyDescent="0.3">
      <c r="A20048" s="82" t="str">
        <f t="shared" si="626"/>
        <v>2020</v>
      </c>
      <c r="B20048" s="260" t="s">
        <v>2228</v>
      </c>
      <c r="C20048" s="261" t="s">
        <v>138</v>
      </c>
      <c r="D20048" s="74" t="str">
        <f t="shared" si="627"/>
        <v>set/2020</v>
      </c>
      <c r="E20048" s="329">
        <v>44099</v>
      </c>
      <c r="F20048" s="282">
        <v>42464</v>
      </c>
      <c r="G20048" s="282" t="s">
        <v>2229</v>
      </c>
      <c r="H20048" s="265" t="s">
        <v>5858</v>
      </c>
      <c r="I20048" s="265" t="s">
        <v>2183</v>
      </c>
      <c r="J20048" s="334">
        <v>-61.1</v>
      </c>
      <c r="K20048" s="83" t="str">
        <f>IFERROR(IFERROR(VLOOKUP(I20048,'DE-PARA'!B:D,3,0),VLOOKUP(I20048,'DE-PARA'!C:D,2,0)),"NÃO ENCONTRADO")</f>
        <v>Materiais</v>
      </c>
      <c r="L20048" s="50" t="str">
        <f>VLOOKUP(K20048,'Base -Receita-Despesa'!$B:$AS,1,FALSE)</f>
        <v>Materiais</v>
      </c>
    </row>
    <row r="20049" spans="1:12" x14ac:dyDescent="0.3">
      <c r="A20049" s="82" t="str">
        <f t="shared" si="626"/>
        <v>2020</v>
      </c>
      <c r="B20049" s="260" t="s">
        <v>2228</v>
      </c>
      <c r="C20049" s="261" t="s">
        <v>138</v>
      </c>
      <c r="D20049" s="74" t="str">
        <f t="shared" si="627"/>
        <v>set/2020</v>
      </c>
      <c r="E20049" s="329">
        <v>44099</v>
      </c>
      <c r="F20049" s="282" t="s">
        <v>1261</v>
      </c>
      <c r="G20049" s="282" t="s">
        <v>2229</v>
      </c>
      <c r="H20049" s="265" t="s">
        <v>879</v>
      </c>
      <c r="I20049" s="265" t="s">
        <v>135</v>
      </c>
      <c r="J20049" s="334">
        <v>-10</v>
      </c>
      <c r="K20049" s="83" t="str">
        <f>IFERROR(IFERROR(VLOOKUP(I20049,'DE-PARA'!B:D,3,0),VLOOKUP(I20049,'DE-PARA'!C:D,2,0)),"NÃO ENCONTRADO")</f>
        <v>Outras Saídas</v>
      </c>
      <c r="L20049" s="50" t="str">
        <f>VLOOKUP(K20049,'Base -Receita-Despesa'!$B:$AS,1,FALSE)</f>
        <v>Outras Saídas</v>
      </c>
    </row>
    <row r="20050" spans="1:12" x14ac:dyDescent="0.3">
      <c r="A20050" s="82" t="str">
        <f t="shared" si="626"/>
        <v>2020</v>
      </c>
      <c r="B20050" s="260" t="s">
        <v>2228</v>
      </c>
      <c r="C20050" s="261" t="s">
        <v>138</v>
      </c>
      <c r="D20050" s="74" t="str">
        <f t="shared" si="627"/>
        <v>set/2020</v>
      </c>
      <c r="E20050" s="329">
        <v>44099</v>
      </c>
      <c r="F20050" s="282" t="s">
        <v>1261</v>
      </c>
      <c r="G20050" s="282" t="s">
        <v>2229</v>
      </c>
      <c r="H20050" s="265" t="s">
        <v>879</v>
      </c>
      <c r="I20050" s="265" t="s">
        <v>135</v>
      </c>
      <c r="J20050" s="334">
        <v>-10</v>
      </c>
      <c r="K20050" s="83" t="str">
        <f>IFERROR(IFERROR(VLOOKUP(I20050,'DE-PARA'!B:D,3,0),VLOOKUP(I20050,'DE-PARA'!C:D,2,0)),"NÃO ENCONTRADO")</f>
        <v>Outras Saídas</v>
      </c>
      <c r="L20050" s="50" t="str">
        <f>VLOOKUP(K20050,'Base -Receita-Despesa'!$B:$AS,1,FALSE)</f>
        <v>Outras Saídas</v>
      </c>
    </row>
    <row r="20051" spans="1:12" x14ac:dyDescent="0.3">
      <c r="A20051" s="82" t="str">
        <f t="shared" si="626"/>
        <v>2020</v>
      </c>
      <c r="B20051" s="260" t="s">
        <v>2228</v>
      </c>
      <c r="C20051" s="261" t="s">
        <v>138</v>
      </c>
      <c r="D20051" s="74" t="str">
        <f t="shared" si="627"/>
        <v>set/2020</v>
      </c>
      <c r="E20051" s="329">
        <v>44099</v>
      </c>
      <c r="F20051" s="282" t="s">
        <v>1261</v>
      </c>
      <c r="G20051" s="282" t="s">
        <v>2229</v>
      </c>
      <c r="H20051" s="265" t="s">
        <v>879</v>
      </c>
      <c r="I20051" s="265" t="s">
        <v>135</v>
      </c>
      <c r="J20051" s="334">
        <v>-10</v>
      </c>
      <c r="K20051" s="83" t="str">
        <f>IFERROR(IFERROR(VLOOKUP(I20051,'DE-PARA'!B:D,3,0),VLOOKUP(I20051,'DE-PARA'!C:D,2,0)),"NÃO ENCONTRADO")</f>
        <v>Outras Saídas</v>
      </c>
      <c r="L20051" s="50" t="str">
        <f>VLOOKUP(K20051,'Base -Receita-Despesa'!$B:$AS,1,FALSE)</f>
        <v>Outras Saídas</v>
      </c>
    </row>
    <row r="20052" spans="1:12" x14ac:dyDescent="0.3">
      <c r="A20052" s="82" t="str">
        <f t="shared" si="626"/>
        <v>2020</v>
      </c>
      <c r="B20052" s="260" t="s">
        <v>2228</v>
      </c>
      <c r="C20052" s="261" t="s">
        <v>138</v>
      </c>
      <c r="D20052" s="74" t="str">
        <f t="shared" si="627"/>
        <v>set/2020</v>
      </c>
      <c r="E20052" s="329">
        <v>44099</v>
      </c>
      <c r="F20052" s="282" t="s">
        <v>1261</v>
      </c>
      <c r="G20052" s="282" t="s">
        <v>2229</v>
      </c>
      <c r="H20052" s="265" t="s">
        <v>879</v>
      </c>
      <c r="I20052" s="265" t="s">
        <v>135</v>
      </c>
      <c r="J20052" s="334">
        <v>-10</v>
      </c>
      <c r="K20052" s="83" t="str">
        <f>IFERROR(IFERROR(VLOOKUP(I20052,'DE-PARA'!B:D,3,0),VLOOKUP(I20052,'DE-PARA'!C:D,2,0)),"NÃO ENCONTRADO")</f>
        <v>Outras Saídas</v>
      </c>
      <c r="L20052" s="50" t="str">
        <f>VLOOKUP(K20052,'Base -Receita-Despesa'!$B:$AS,1,FALSE)</f>
        <v>Outras Saídas</v>
      </c>
    </row>
    <row r="20053" spans="1:12" x14ac:dyDescent="0.3">
      <c r="A20053" s="82" t="str">
        <f t="shared" si="626"/>
        <v>2020</v>
      </c>
      <c r="B20053" s="260" t="s">
        <v>2228</v>
      </c>
      <c r="C20053" s="261" t="s">
        <v>138</v>
      </c>
      <c r="D20053" s="74" t="str">
        <f t="shared" si="627"/>
        <v>set/2020</v>
      </c>
      <c r="E20053" s="329">
        <v>44099</v>
      </c>
      <c r="F20053" s="282" t="s">
        <v>1070</v>
      </c>
      <c r="G20053" s="282" t="s">
        <v>2229</v>
      </c>
      <c r="H20053" s="265" t="s">
        <v>1071</v>
      </c>
      <c r="I20053" s="265" t="s">
        <v>2237</v>
      </c>
      <c r="J20053" s="333">
        <v>24253.84</v>
      </c>
      <c r="K20053" s="83" t="str">
        <f>IFERROR(IFERROR(VLOOKUP(I20053,'DE-PARA'!B:D,3,0),VLOOKUP(I20053,'DE-PARA'!C:D,2,0)),"NÃO ENCONTRADO")</f>
        <v>Entrada Conta Aplicação (+)</v>
      </c>
      <c r="L20053" s="50" t="str">
        <f>VLOOKUP(K20053,'Base -Receita-Despesa'!$B:$AS,1,FALSE)</f>
        <v>ENTRADA CONTA APLICAÇÃO (+)</v>
      </c>
    </row>
    <row r="20054" spans="1:12" x14ac:dyDescent="0.3">
      <c r="A20054" s="82" t="str">
        <f t="shared" si="626"/>
        <v>2020</v>
      </c>
      <c r="B20054" s="369" t="s">
        <v>2240</v>
      </c>
      <c r="C20054" s="370" t="s">
        <v>138</v>
      </c>
      <c r="D20054" s="371" t="str">
        <f t="shared" si="627"/>
        <v>set/2020</v>
      </c>
      <c r="E20054" s="372">
        <v>44102</v>
      </c>
      <c r="F20054" s="373" t="s">
        <v>5127</v>
      </c>
      <c r="G20054" s="373" t="s">
        <v>2229</v>
      </c>
      <c r="H20054" s="374" t="s">
        <v>2251</v>
      </c>
      <c r="I20054" s="374" t="s">
        <v>126</v>
      </c>
      <c r="J20054" s="375">
        <v>-500000</v>
      </c>
      <c r="K20054" s="83" t="str">
        <f>IFERROR(IFERROR(VLOOKUP(I20054,'DE-PARA'!B:D,3,0),VLOOKUP(I20054,'DE-PARA'!C:D,2,0)),"NÃO ENCONTRADO")</f>
        <v>TEV – Transferências Entre Contas (Entradas)</v>
      </c>
      <c r="L20054" s="50" t="str">
        <f>VLOOKUP(K20054,'Base -Receita-Despesa'!$B:$AS,1,FALSE)</f>
        <v>TEV – Transferências Entre Contas (Entradas)</v>
      </c>
    </row>
    <row r="20055" spans="1:12" x14ac:dyDescent="0.3">
      <c r="A20055" s="82" t="str">
        <f t="shared" si="626"/>
        <v>2020</v>
      </c>
      <c r="B20055" s="369" t="s">
        <v>2228</v>
      </c>
      <c r="C20055" s="370" t="s">
        <v>138</v>
      </c>
      <c r="D20055" s="371" t="str">
        <f t="shared" si="627"/>
        <v>set/2020</v>
      </c>
      <c r="E20055" s="372">
        <v>44102</v>
      </c>
      <c r="F20055" s="373" t="s">
        <v>5127</v>
      </c>
      <c r="G20055" s="373" t="s">
        <v>2229</v>
      </c>
      <c r="H20055" s="374" t="s">
        <v>2251</v>
      </c>
      <c r="I20055" s="374" t="s">
        <v>126</v>
      </c>
      <c r="J20055" s="375">
        <v>500000</v>
      </c>
      <c r="K20055" s="83" t="str">
        <f>IFERROR(IFERROR(VLOOKUP(I20055,'DE-PARA'!B:D,3,0),VLOOKUP(I20055,'DE-PARA'!C:D,2,0)),"NÃO ENCONTRADO")</f>
        <v>TEV – Transferências Entre Contas (Entradas)</v>
      </c>
      <c r="L20055" s="50" t="str">
        <f>VLOOKUP(K20055,'Base -Receita-Despesa'!$B:$AS,1,FALSE)</f>
        <v>TEV – Transferências Entre Contas (Entradas)</v>
      </c>
    </row>
    <row r="20056" spans="1:12" x14ac:dyDescent="0.3">
      <c r="A20056" s="82" t="str">
        <f t="shared" si="626"/>
        <v>2020</v>
      </c>
      <c r="B20056" s="260" t="s">
        <v>2228</v>
      </c>
      <c r="C20056" s="261" t="s">
        <v>138</v>
      </c>
      <c r="D20056" s="74" t="str">
        <f t="shared" si="627"/>
        <v>set/2020</v>
      </c>
      <c r="E20056" s="329">
        <v>44102</v>
      </c>
      <c r="F20056" s="282">
        <v>77812</v>
      </c>
      <c r="G20056" s="282" t="s">
        <v>2229</v>
      </c>
      <c r="H20056" s="265" t="s">
        <v>5763</v>
      </c>
      <c r="I20056" s="265" t="s">
        <v>2183</v>
      </c>
      <c r="J20056" s="333">
        <v>-3398.42</v>
      </c>
      <c r="K20056" s="83" t="str">
        <f>IFERROR(IFERROR(VLOOKUP(I20056,'DE-PARA'!B:D,3,0),VLOOKUP(I20056,'DE-PARA'!C:D,2,0)),"NÃO ENCONTRADO")</f>
        <v>Materiais</v>
      </c>
      <c r="L20056" s="50" t="str">
        <f>VLOOKUP(K20056,'Base -Receita-Despesa'!$B:$AS,1,FALSE)</f>
        <v>Materiais</v>
      </c>
    </row>
    <row r="20057" spans="1:12" x14ac:dyDescent="0.3">
      <c r="A20057" s="82" t="str">
        <f t="shared" si="626"/>
        <v>2020</v>
      </c>
      <c r="B20057" s="260" t="s">
        <v>2228</v>
      </c>
      <c r="C20057" s="261" t="s">
        <v>138</v>
      </c>
      <c r="D20057" s="74" t="str">
        <f t="shared" si="627"/>
        <v>set/2020</v>
      </c>
      <c r="E20057" s="329">
        <v>44102</v>
      </c>
      <c r="F20057" s="282">
        <v>77768</v>
      </c>
      <c r="G20057" s="282" t="s">
        <v>2229</v>
      </c>
      <c r="H20057" s="265" t="s">
        <v>5763</v>
      </c>
      <c r="I20057" s="265" t="s">
        <v>2183</v>
      </c>
      <c r="J20057" s="333">
        <v>-1782.4</v>
      </c>
      <c r="K20057" s="83" t="str">
        <f>IFERROR(IFERROR(VLOOKUP(I20057,'DE-PARA'!B:D,3,0),VLOOKUP(I20057,'DE-PARA'!C:D,2,0)),"NÃO ENCONTRADO")</f>
        <v>Materiais</v>
      </c>
      <c r="L20057" s="50" t="str">
        <f>VLOOKUP(K20057,'Base -Receita-Despesa'!$B:$AS,1,FALSE)</f>
        <v>Materiais</v>
      </c>
    </row>
    <row r="20058" spans="1:12" x14ac:dyDescent="0.3">
      <c r="A20058" s="82" t="str">
        <f t="shared" si="626"/>
        <v>2020</v>
      </c>
      <c r="B20058" s="260" t="s">
        <v>2228</v>
      </c>
      <c r="C20058" s="261" t="s">
        <v>138</v>
      </c>
      <c r="D20058" s="74" t="str">
        <f t="shared" si="627"/>
        <v>set/2020</v>
      </c>
      <c r="E20058" s="329">
        <v>44102</v>
      </c>
      <c r="F20058" s="282">
        <v>8496</v>
      </c>
      <c r="G20058" s="282" t="s">
        <v>2229</v>
      </c>
      <c r="H20058" s="265" t="s">
        <v>4791</v>
      </c>
      <c r="I20058" s="265" t="s">
        <v>232</v>
      </c>
      <c r="J20058" s="334">
        <v>-670</v>
      </c>
      <c r="K20058" s="83" t="str">
        <f>IFERROR(IFERROR(VLOOKUP(I20058,'DE-PARA'!B:D,3,0),VLOOKUP(I20058,'DE-PARA'!C:D,2,0)),"NÃO ENCONTRADO")</f>
        <v>Materiais</v>
      </c>
      <c r="L20058" s="50" t="str">
        <f>VLOOKUP(K20058,'Base -Receita-Despesa'!$B:$AS,1,FALSE)</f>
        <v>Materiais</v>
      </c>
    </row>
    <row r="20059" spans="1:12" x14ac:dyDescent="0.3">
      <c r="A20059" s="82" t="str">
        <f t="shared" si="626"/>
        <v>2020</v>
      </c>
      <c r="B20059" s="260" t="s">
        <v>2228</v>
      </c>
      <c r="C20059" s="261" t="s">
        <v>138</v>
      </c>
      <c r="D20059" s="74" t="str">
        <f t="shared" si="627"/>
        <v>set/2020</v>
      </c>
      <c r="E20059" s="329">
        <v>44102</v>
      </c>
      <c r="F20059" s="282">
        <v>4837</v>
      </c>
      <c r="G20059" s="282" t="s">
        <v>2229</v>
      </c>
      <c r="H20059" s="265" t="s">
        <v>2231</v>
      </c>
      <c r="I20059" s="265" t="s">
        <v>2185</v>
      </c>
      <c r="J20059" s="333">
        <v>-2390</v>
      </c>
      <c r="K20059" s="83" t="str">
        <f>IFERROR(IFERROR(VLOOKUP(I20059,'DE-PARA'!B:D,3,0),VLOOKUP(I20059,'DE-PARA'!C:D,2,0)),"NÃO ENCONTRADO")</f>
        <v>Materiais</v>
      </c>
      <c r="L20059" s="50" t="str">
        <f>VLOOKUP(K20059,'Base -Receita-Despesa'!$B:$AS,1,FALSE)</f>
        <v>Materiais</v>
      </c>
    </row>
    <row r="20060" spans="1:12" x14ac:dyDescent="0.3">
      <c r="A20060" s="82" t="str">
        <f t="shared" si="626"/>
        <v>2020</v>
      </c>
      <c r="B20060" s="260" t="s">
        <v>2228</v>
      </c>
      <c r="C20060" s="261" t="s">
        <v>138</v>
      </c>
      <c r="D20060" s="74" t="str">
        <f t="shared" si="627"/>
        <v>set/2020</v>
      </c>
      <c r="E20060" s="329">
        <v>44102</v>
      </c>
      <c r="F20060" s="282">
        <v>4838</v>
      </c>
      <c r="G20060" s="282" t="s">
        <v>2229</v>
      </c>
      <c r="H20060" s="265" t="s">
        <v>2231</v>
      </c>
      <c r="I20060" s="265" t="s">
        <v>2185</v>
      </c>
      <c r="J20060" s="333">
        <v>-3163.06</v>
      </c>
      <c r="K20060" s="83" t="str">
        <f>IFERROR(IFERROR(VLOOKUP(I20060,'DE-PARA'!B:D,3,0),VLOOKUP(I20060,'DE-PARA'!C:D,2,0)),"NÃO ENCONTRADO")</f>
        <v>Materiais</v>
      </c>
      <c r="L20060" s="50" t="str">
        <f>VLOOKUP(K20060,'Base -Receita-Despesa'!$B:$AS,1,FALSE)</f>
        <v>Materiais</v>
      </c>
    </row>
    <row r="20061" spans="1:12" x14ac:dyDescent="0.3">
      <c r="A20061" s="82" t="str">
        <f t="shared" si="626"/>
        <v>2020</v>
      </c>
      <c r="B20061" s="260" t="s">
        <v>2228</v>
      </c>
      <c r="C20061" s="261" t="s">
        <v>138</v>
      </c>
      <c r="D20061" s="74" t="str">
        <f t="shared" si="627"/>
        <v>set/2020</v>
      </c>
      <c r="E20061" s="329">
        <v>44102</v>
      </c>
      <c r="F20061" s="282">
        <v>1230359</v>
      </c>
      <c r="G20061" s="282" t="s">
        <v>2229</v>
      </c>
      <c r="H20061" s="265" t="s">
        <v>5731</v>
      </c>
      <c r="I20061" s="265" t="s">
        <v>2182</v>
      </c>
      <c r="J20061" s="334">
        <v>-807.74</v>
      </c>
      <c r="K20061" s="83" t="str">
        <f>IFERROR(IFERROR(VLOOKUP(I20061,'DE-PARA'!B:D,3,0),VLOOKUP(I20061,'DE-PARA'!C:D,2,0)),"NÃO ENCONTRADO")</f>
        <v>Materiais</v>
      </c>
      <c r="L20061" s="50" t="str">
        <f>VLOOKUP(K20061,'Base -Receita-Despesa'!$B:$AS,1,FALSE)</f>
        <v>Materiais</v>
      </c>
    </row>
    <row r="20062" spans="1:12" x14ac:dyDescent="0.3">
      <c r="A20062" s="82" t="str">
        <f t="shared" si="626"/>
        <v>2020</v>
      </c>
      <c r="B20062" s="260" t="s">
        <v>2228</v>
      </c>
      <c r="C20062" s="261" t="s">
        <v>138</v>
      </c>
      <c r="D20062" s="74" t="str">
        <f t="shared" si="627"/>
        <v>set/2020</v>
      </c>
      <c r="E20062" s="329">
        <v>44102</v>
      </c>
      <c r="F20062" s="282">
        <v>2886656</v>
      </c>
      <c r="G20062" s="282" t="s">
        <v>2229</v>
      </c>
      <c r="H20062" s="265" t="s">
        <v>5175</v>
      </c>
      <c r="I20062" s="265" t="s">
        <v>145</v>
      </c>
      <c r="J20062" s="334">
        <v>-432.5</v>
      </c>
      <c r="K20062" s="83" t="str">
        <f>IFERROR(IFERROR(VLOOKUP(I20062,'DE-PARA'!B:D,3,0),VLOOKUP(I20062,'DE-PARA'!C:D,2,0)),"NÃO ENCONTRADO")</f>
        <v>Serviços</v>
      </c>
      <c r="L20062" s="50" t="str">
        <f>VLOOKUP(K20062,'Base -Receita-Despesa'!$B:$AS,1,FALSE)</f>
        <v>Serviços</v>
      </c>
    </row>
    <row r="20063" spans="1:12" x14ac:dyDescent="0.3">
      <c r="A20063" s="82" t="str">
        <f t="shared" si="626"/>
        <v>2020</v>
      </c>
      <c r="B20063" s="260" t="s">
        <v>2228</v>
      </c>
      <c r="C20063" s="261" t="s">
        <v>138</v>
      </c>
      <c r="D20063" s="74" t="str">
        <f t="shared" si="627"/>
        <v>set/2020</v>
      </c>
      <c r="E20063" s="329">
        <v>44102</v>
      </c>
      <c r="F20063" s="282">
        <v>58982</v>
      </c>
      <c r="G20063" s="282" t="s">
        <v>2229</v>
      </c>
      <c r="H20063" s="265" t="s">
        <v>5306</v>
      </c>
      <c r="I20063" s="265" t="s">
        <v>2188</v>
      </c>
      <c r="J20063" s="334">
        <v>-420.36</v>
      </c>
      <c r="K20063" s="83" t="str">
        <f>IFERROR(IFERROR(VLOOKUP(I20063,'DE-PARA'!B:D,3,0),VLOOKUP(I20063,'DE-PARA'!C:D,2,0)),"NÃO ENCONTRADO")</f>
        <v>Materiais</v>
      </c>
      <c r="L20063" s="50" t="str">
        <f>VLOOKUP(K20063,'Base -Receita-Despesa'!$B:$AS,1,FALSE)</f>
        <v>Materiais</v>
      </c>
    </row>
    <row r="20064" spans="1:12" x14ac:dyDescent="0.3">
      <c r="A20064" s="82" t="str">
        <f t="shared" si="626"/>
        <v>2020</v>
      </c>
      <c r="B20064" s="260" t="s">
        <v>2228</v>
      </c>
      <c r="C20064" s="261" t="s">
        <v>138</v>
      </c>
      <c r="D20064" s="74" t="str">
        <f t="shared" si="627"/>
        <v>set/2020</v>
      </c>
      <c r="E20064" s="329">
        <v>44102</v>
      </c>
      <c r="F20064" s="282">
        <v>23053</v>
      </c>
      <c r="G20064" s="282" t="s">
        <v>2229</v>
      </c>
      <c r="H20064" s="265" t="s">
        <v>5701</v>
      </c>
      <c r="I20064" s="265" t="s">
        <v>145</v>
      </c>
      <c r="J20064" s="333">
        <v>-4996.57</v>
      </c>
      <c r="K20064" s="83" t="str">
        <f>IFERROR(IFERROR(VLOOKUP(I20064,'DE-PARA'!B:D,3,0),VLOOKUP(I20064,'DE-PARA'!C:D,2,0)),"NÃO ENCONTRADO")</f>
        <v>Serviços</v>
      </c>
      <c r="L20064" s="50" t="str">
        <f>VLOOKUP(K20064,'Base -Receita-Despesa'!$B:$AS,1,FALSE)</f>
        <v>Serviços</v>
      </c>
    </row>
    <row r="20065" spans="1:12" x14ac:dyDescent="0.3">
      <c r="A20065" s="82" t="str">
        <f t="shared" si="626"/>
        <v>2020</v>
      </c>
      <c r="B20065" s="260" t="s">
        <v>2228</v>
      </c>
      <c r="C20065" s="261" t="s">
        <v>138</v>
      </c>
      <c r="D20065" s="74" t="str">
        <f t="shared" si="627"/>
        <v>set/2020</v>
      </c>
      <c r="E20065" s="329">
        <v>44102</v>
      </c>
      <c r="F20065" s="282" t="s">
        <v>1261</v>
      </c>
      <c r="G20065" s="282" t="s">
        <v>2229</v>
      </c>
      <c r="H20065" s="265" t="s">
        <v>879</v>
      </c>
      <c r="I20065" s="265" t="s">
        <v>135</v>
      </c>
      <c r="J20065" s="334">
        <v>-10</v>
      </c>
      <c r="K20065" s="83" t="str">
        <f>IFERROR(IFERROR(VLOOKUP(I20065,'DE-PARA'!B:D,3,0),VLOOKUP(I20065,'DE-PARA'!C:D,2,0)),"NÃO ENCONTRADO")</f>
        <v>Outras Saídas</v>
      </c>
      <c r="L20065" s="50" t="str">
        <f>VLOOKUP(K20065,'Base -Receita-Despesa'!$B:$AS,1,FALSE)</f>
        <v>Outras Saídas</v>
      </c>
    </row>
    <row r="20066" spans="1:12" x14ac:dyDescent="0.3">
      <c r="A20066" s="82" t="str">
        <f t="shared" si="626"/>
        <v>2020</v>
      </c>
      <c r="B20066" s="260" t="s">
        <v>2228</v>
      </c>
      <c r="C20066" s="261" t="s">
        <v>138</v>
      </c>
      <c r="D20066" s="74" t="str">
        <f t="shared" si="627"/>
        <v>set/2020</v>
      </c>
      <c r="E20066" s="329">
        <v>44102</v>
      </c>
      <c r="F20066" s="282" t="s">
        <v>1261</v>
      </c>
      <c r="G20066" s="282" t="s">
        <v>2229</v>
      </c>
      <c r="H20066" s="265" t="s">
        <v>879</v>
      </c>
      <c r="I20066" s="265" t="s">
        <v>135</v>
      </c>
      <c r="J20066" s="334">
        <v>-10</v>
      </c>
      <c r="K20066" s="83" t="str">
        <f>IFERROR(IFERROR(VLOOKUP(I20066,'DE-PARA'!B:D,3,0),VLOOKUP(I20066,'DE-PARA'!C:D,2,0)),"NÃO ENCONTRADO")</f>
        <v>Outras Saídas</v>
      </c>
      <c r="L20066" s="50" t="str">
        <f>VLOOKUP(K20066,'Base -Receita-Despesa'!$B:$AS,1,FALSE)</f>
        <v>Outras Saídas</v>
      </c>
    </row>
    <row r="20067" spans="1:12" x14ac:dyDescent="0.3">
      <c r="A20067" s="82" t="str">
        <f t="shared" si="626"/>
        <v>2020</v>
      </c>
      <c r="B20067" s="260" t="s">
        <v>2228</v>
      </c>
      <c r="C20067" s="261" t="s">
        <v>138</v>
      </c>
      <c r="D20067" s="74" t="str">
        <f t="shared" si="627"/>
        <v>set/2020</v>
      </c>
      <c r="E20067" s="329">
        <v>44102</v>
      </c>
      <c r="F20067" s="282" t="s">
        <v>1261</v>
      </c>
      <c r="G20067" s="282" t="s">
        <v>2229</v>
      </c>
      <c r="H20067" s="265" t="s">
        <v>262</v>
      </c>
      <c r="I20067" s="265" t="s">
        <v>135</v>
      </c>
      <c r="J20067" s="334">
        <v>-11.07</v>
      </c>
      <c r="K20067" s="83" t="str">
        <f>IFERROR(IFERROR(VLOOKUP(I20067,'DE-PARA'!B:D,3,0),VLOOKUP(I20067,'DE-PARA'!C:D,2,0)),"NÃO ENCONTRADO")</f>
        <v>Outras Saídas</v>
      </c>
      <c r="L20067" s="50" t="str">
        <f>VLOOKUP(K20067,'Base -Receita-Despesa'!$B:$AS,1,FALSE)</f>
        <v>Outras Saídas</v>
      </c>
    </row>
    <row r="20068" spans="1:12" x14ac:dyDescent="0.3">
      <c r="A20068" s="82" t="str">
        <f t="shared" si="626"/>
        <v>2020</v>
      </c>
      <c r="B20068" s="289" t="s">
        <v>2240</v>
      </c>
      <c r="C20068" s="342" t="s">
        <v>138</v>
      </c>
      <c r="D20068" s="343" t="str">
        <f t="shared" si="627"/>
        <v>set/2020</v>
      </c>
      <c r="E20068" s="344">
        <v>44103</v>
      </c>
      <c r="F20068" s="345" t="s">
        <v>5127</v>
      </c>
      <c r="G20068" s="345" t="s">
        <v>2229</v>
      </c>
      <c r="H20068" s="346" t="s">
        <v>2251</v>
      </c>
      <c r="I20068" s="346" t="s">
        <v>126</v>
      </c>
      <c r="J20068" s="341">
        <v>-500000</v>
      </c>
      <c r="K20068" s="83" t="str">
        <f>IFERROR(IFERROR(VLOOKUP(I20068,'DE-PARA'!B:D,3,0),VLOOKUP(I20068,'DE-PARA'!C:D,2,0)),"NÃO ENCONTRADO")</f>
        <v>TEV – Transferências Entre Contas (Entradas)</v>
      </c>
      <c r="L20068" s="50" t="str">
        <f>VLOOKUP(K20068,'Base -Receita-Despesa'!$B:$AS,1,FALSE)</f>
        <v>TEV – Transferências Entre Contas (Entradas)</v>
      </c>
    </row>
    <row r="20069" spans="1:12" x14ac:dyDescent="0.3">
      <c r="A20069" s="82" t="str">
        <f t="shared" si="626"/>
        <v>2020</v>
      </c>
      <c r="B20069" s="260" t="s">
        <v>2240</v>
      </c>
      <c r="C20069" s="261" t="s">
        <v>138</v>
      </c>
      <c r="D20069" s="74" t="str">
        <f t="shared" si="627"/>
        <v>set/2020</v>
      </c>
      <c r="E20069" s="329">
        <v>44103</v>
      </c>
      <c r="F20069" s="282" t="s">
        <v>1070</v>
      </c>
      <c r="G20069" s="282" t="s">
        <v>2229</v>
      </c>
      <c r="H20069" s="265" t="s">
        <v>1071</v>
      </c>
      <c r="I20069" s="265" t="s">
        <v>2237</v>
      </c>
      <c r="J20069" s="333">
        <v>74862.87</v>
      </c>
      <c r="K20069" s="83" t="str">
        <f>IFERROR(IFERROR(VLOOKUP(I20069,'DE-PARA'!B:D,3,0),VLOOKUP(I20069,'DE-PARA'!C:D,2,0)),"NÃO ENCONTRADO")</f>
        <v>Entrada Conta Aplicação (+)</v>
      </c>
      <c r="L20069" s="50" t="str">
        <f>VLOOKUP(K20069,'Base -Receita-Despesa'!$B:$AS,1,FALSE)</f>
        <v>ENTRADA CONTA APLICAÇÃO (+)</v>
      </c>
    </row>
    <row r="20070" spans="1:12" x14ac:dyDescent="0.3">
      <c r="A20070" s="82" t="str">
        <f t="shared" si="626"/>
        <v>2020</v>
      </c>
      <c r="B20070" s="289" t="s">
        <v>2228</v>
      </c>
      <c r="C20070" s="342" t="s">
        <v>138</v>
      </c>
      <c r="D20070" s="343" t="str">
        <f t="shared" si="627"/>
        <v>set/2020</v>
      </c>
      <c r="E20070" s="344">
        <v>44103</v>
      </c>
      <c r="F20070" s="345" t="s">
        <v>5127</v>
      </c>
      <c r="G20070" s="345" t="s">
        <v>2229</v>
      </c>
      <c r="H20070" s="346" t="s">
        <v>2251</v>
      </c>
      <c r="I20070" s="346" t="s">
        <v>126</v>
      </c>
      <c r="J20070" s="341">
        <v>500000</v>
      </c>
      <c r="K20070" s="83" t="str">
        <f>IFERROR(IFERROR(VLOOKUP(I20070,'DE-PARA'!B:D,3,0),VLOOKUP(I20070,'DE-PARA'!C:D,2,0)),"NÃO ENCONTRADO")</f>
        <v>TEV – Transferências Entre Contas (Entradas)</v>
      </c>
      <c r="L20070" s="50" t="str">
        <f>VLOOKUP(K20070,'Base -Receita-Despesa'!$B:$AS,1,FALSE)</f>
        <v>TEV – Transferências Entre Contas (Entradas)</v>
      </c>
    </row>
    <row r="20071" spans="1:12" x14ac:dyDescent="0.3">
      <c r="A20071" s="82" t="str">
        <f t="shared" si="626"/>
        <v>2020</v>
      </c>
      <c r="B20071" s="260" t="s">
        <v>2228</v>
      </c>
      <c r="C20071" s="261" t="s">
        <v>138</v>
      </c>
      <c r="D20071" s="74" t="str">
        <f t="shared" si="627"/>
        <v>set/2020</v>
      </c>
      <c r="E20071" s="329">
        <v>44103</v>
      </c>
      <c r="F20071" s="282">
        <v>22846</v>
      </c>
      <c r="G20071" s="282" t="s">
        <v>2229</v>
      </c>
      <c r="H20071" s="265" t="s">
        <v>2401</v>
      </c>
      <c r="I20071" s="265" t="s">
        <v>2181</v>
      </c>
      <c r="J20071" s="333">
        <v>-2600</v>
      </c>
      <c r="K20071" s="83" t="str">
        <f>IFERROR(IFERROR(VLOOKUP(I20071,'DE-PARA'!B:D,3,0),VLOOKUP(I20071,'DE-PARA'!C:D,2,0)),"NÃO ENCONTRADO")</f>
        <v>Materiais</v>
      </c>
      <c r="L20071" s="50" t="str">
        <f>VLOOKUP(K20071,'Base -Receita-Despesa'!$B:$AS,1,FALSE)</f>
        <v>Materiais</v>
      </c>
    </row>
    <row r="20072" spans="1:12" x14ac:dyDescent="0.3">
      <c r="A20072" s="82" t="str">
        <f t="shared" si="626"/>
        <v>2020</v>
      </c>
      <c r="B20072" s="260" t="s">
        <v>2228</v>
      </c>
      <c r="C20072" s="261" t="s">
        <v>138</v>
      </c>
      <c r="D20072" s="74" t="str">
        <f t="shared" si="627"/>
        <v>set/2020</v>
      </c>
      <c r="E20072" s="329">
        <v>44103</v>
      </c>
      <c r="F20072" s="282">
        <v>79402</v>
      </c>
      <c r="G20072" s="282" t="s">
        <v>2229</v>
      </c>
      <c r="H20072" s="265" t="s">
        <v>5929</v>
      </c>
      <c r="I20072" s="265" t="s">
        <v>2182</v>
      </c>
      <c r="J20072" s="333">
        <v>-10800</v>
      </c>
      <c r="K20072" s="83" t="str">
        <f>IFERROR(IFERROR(VLOOKUP(I20072,'DE-PARA'!B:D,3,0),VLOOKUP(I20072,'DE-PARA'!C:D,2,0)),"NÃO ENCONTRADO")</f>
        <v>Materiais</v>
      </c>
      <c r="L20072" s="50" t="str">
        <f>VLOOKUP(K20072,'Base -Receita-Despesa'!$B:$AS,1,FALSE)</f>
        <v>Materiais</v>
      </c>
    </row>
    <row r="20073" spans="1:12" x14ac:dyDescent="0.3">
      <c r="A20073" s="82" t="str">
        <f t="shared" si="626"/>
        <v>2020</v>
      </c>
      <c r="B20073" s="260" t="s">
        <v>2228</v>
      </c>
      <c r="C20073" s="261" t="s">
        <v>138</v>
      </c>
      <c r="D20073" s="74" t="str">
        <f t="shared" si="627"/>
        <v>set/2020</v>
      </c>
      <c r="E20073" s="329">
        <v>44103</v>
      </c>
      <c r="F20073" s="282">
        <v>345</v>
      </c>
      <c r="G20073" s="282" t="s">
        <v>2229</v>
      </c>
      <c r="H20073" s="265" t="s">
        <v>5749</v>
      </c>
      <c r="I20073" s="265" t="s">
        <v>145</v>
      </c>
      <c r="J20073" s="333">
        <v>-5631</v>
      </c>
      <c r="K20073" s="83" t="str">
        <f>IFERROR(IFERROR(VLOOKUP(I20073,'DE-PARA'!B:D,3,0),VLOOKUP(I20073,'DE-PARA'!C:D,2,0)),"NÃO ENCONTRADO")</f>
        <v>Serviços</v>
      </c>
      <c r="L20073" s="50" t="str">
        <f>VLOOKUP(K20073,'Base -Receita-Despesa'!$B:$AS,1,FALSE)</f>
        <v>Serviços</v>
      </c>
    </row>
    <row r="20074" spans="1:12" x14ac:dyDescent="0.3">
      <c r="A20074" s="82" t="str">
        <f t="shared" ref="A20074:A20137" si="628">IF(K20074="NÃO ENCONTRADO",0,RIGHT(D20074,4))</f>
        <v>2020</v>
      </c>
      <c r="B20074" s="260" t="s">
        <v>2228</v>
      </c>
      <c r="C20074" s="261" t="s">
        <v>138</v>
      </c>
      <c r="D20074" s="74" t="str">
        <f t="shared" si="627"/>
        <v>set/2020</v>
      </c>
      <c r="E20074" s="329">
        <v>44103</v>
      </c>
      <c r="F20074" s="282">
        <v>42120</v>
      </c>
      <c r="G20074" s="282" t="s">
        <v>2229</v>
      </c>
      <c r="H20074" s="265" t="s">
        <v>5858</v>
      </c>
      <c r="I20074" s="265" t="s">
        <v>2183</v>
      </c>
      <c r="J20074" s="334">
        <v>-355.88</v>
      </c>
      <c r="K20074" s="83" t="str">
        <f>IFERROR(IFERROR(VLOOKUP(I20074,'DE-PARA'!B:D,3,0),VLOOKUP(I20074,'DE-PARA'!C:D,2,0)),"NÃO ENCONTRADO")</f>
        <v>Materiais</v>
      </c>
      <c r="L20074" s="50" t="str">
        <f>VLOOKUP(K20074,'Base -Receita-Despesa'!$B:$AS,1,FALSE)</f>
        <v>Materiais</v>
      </c>
    </row>
    <row r="20075" spans="1:12" x14ac:dyDescent="0.3">
      <c r="A20075" s="82" t="str">
        <f t="shared" si="628"/>
        <v>2020</v>
      </c>
      <c r="B20075" s="260" t="s">
        <v>2228</v>
      </c>
      <c r="C20075" s="261" t="s">
        <v>138</v>
      </c>
      <c r="D20075" s="74" t="str">
        <f t="shared" si="627"/>
        <v>set/2020</v>
      </c>
      <c r="E20075" s="329">
        <v>44103</v>
      </c>
      <c r="F20075" s="282">
        <v>4859</v>
      </c>
      <c r="G20075" s="282" t="s">
        <v>2229</v>
      </c>
      <c r="H20075" s="265" t="s">
        <v>2231</v>
      </c>
      <c r="I20075" s="265" t="s">
        <v>2185</v>
      </c>
      <c r="J20075" s="333">
        <v>-3951.06</v>
      </c>
      <c r="K20075" s="83" t="str">
        <f>IFERROR(IFERROR(VLOOKUP(I20075,'DE-PARA'!B:D,3,0),VLOOKUP(I20075,'DE-PARA'!C:D,2,0)),"NÃO ENCONTRADO")</f>
        <v>Materiais</v>
      </c>
      <c r="L20075" s="50" t="str">
        <f>VLOOKUP(K20075,'Base -Receita-Despesa'!$B:$AS,1,FALSE)</f>
        <v>Materiais</v>
      </c>
    </row>
    <row r="20076" spans="1:12" x14ac:dyDescent="0.3">
      <c r="A20076" s="82" t="str">
        <f t="shared" si="628"/>
        <v>2020</v>
      </c>
      <c r="B20076" s="260" t="s">
        <v>2228</v>
      </c>
      <c r="C20076" s="261" t="s">
        <v>138</v>
      </c>
      <c r="D20076" s="74" t="str">
        <f t="shared" si="627"/>
        <v>set/2020</v>
      </c>
      <c r="E20076" s="329">
        <v>44103</v>
      </c>
      <c r="F20076" s="282" t="s">
        <v>5930</v>
      </c>
      <c r="G20076" s="282" t="s">
        <v>2229</v>
      </c>
      <c r="H20076" s="265" t="s">
        <v>2586</v>
      </c>
      <c r="I20076" s="265" t="s">
        <v>540</v>
      </c>
      <c r="J20076" s="334">
        <v>-185.06</v>
      </c>
      <c r="K20076" s="83" t="str">
        <f>IFERROR(IFERROR(VLOOKUP(I20076,'DE-PARA'!B:D,3,0),VLOOKUP(I20076,'DE-PARA'!C:D,2,0)),"NÃO ENCONTRADO")</f>
        <v>Tributos, Taxas e Contribuições</v>
      </c>
      <c r="L20076" s="50" t="str">
        <f>VLOOKUP(K20076,'Base -Receita-Despesa'!$B:$AS,1,FALSE)</f>
        <v>Tributos, Taxas e Contribuições</v>
      </c>
    </row>
    <row r="20077" spans="1:12" x14ac:dyDescent="0.3">
      <c r="A20077" s="82" t="str">
        <f t="shared" si="628"/>
        <v>2020</v>
      </c>
      <c r="B20077" s="260" t="s">
        <v>2228</v>
      </c>
      <c r="C20077" s="261" t="s">
        <v>138</v>
      </c>
      <c r="D20077" s="74" t="str">
        <f t="shared" si="627"/>
        <v>set/2020</v>
      </c>
      <c r="E20077" s="329">
        <v>44103</v>
      </c>
      <c r="F20077" s="282">
        <v>8155</v>
      </c>
      <c r="G20077" s="282" t="s">
        <v>2229</v>
      </c>
      <c r="H20077" s="265" t="s">
        <v>5931</v>
      </c>
      <c r="I20077" s="265" t="s">
        <v>2207</v>
      </c>
      <c r="J20077" s="333">
        <v>-3500</v>
      </c>
      <c r="K20077" s="83" t="str">
        <f>IFERROR(IFERROR(VLOOKUP(I20077,'DE-PARA'!B:D,3,0),VLOOKUP(I20077,'DE-PARA'!C:D,2,0)),"NÃO ENCONTRADO")</f>
        <v>Serviços</v>
      </c>
      <c r="L20077" s="50" t="str">
        <f>VLOOKUP(K20077,'Base -Receita-Despesa'!$B:$AS,1,FALSE)</f>
        <v>Serviços</v>
      </c>
    </row>
    <row r="20078" spans="1:12" x14ac:dyDescent="0.3">
      <c r="A20078" s="82" t="str">
        <f t="shared" si="628"/>
        <v>2020</v>
      </c>
      <c r="B20078" s="260" t="s">
        <v>2228</v>
      </c>
      <c r="C20078" s="261" t="s">
        <v>138</v>
      </c>
      <c r="D20078" s="74" t="str">
        <f t="shared" si="627"/>
        <v>set/2020</v>
      </c>
      <c r="E20078" s="329">
        <v>44103</v>
      </c>
      <c r="F20078" s="282">
        <v>918</v>
      </c>
      <c r="G20078" s="282" t="s">
        <v>2229</v>
      </c>
      <c r="H20078" s="265" t="s">
        <v>5647</v>
      </c>
      <c r="I20078" s="265" t="s">
        <v>157</v>
      </c>
      <c r="J20078" s="333">
        <v>-1860</v>
      </c>
      <c r="K20078" s="83" t="str">
        <f>IFERROR(IFERROR(VLOOKUP(I20078,'DE-PARA'!B:D,3,0),VLOOKUP(I20078,'DE-PARA'!C:D,2,0)),"NÃO ENCONTRADO")</f>
        <v>Materiais</v>
      </c>
      <c r="L20078" s="50" t="str">
        <f>VLOOKUP(K20078,'Base -Receita-Despesa'!$B:$AS,1,FALSE)</f>
        <v>Materiais</v>
      </c>
    </row>
    <row r="20079" spans="1:12" x14ac:dyDescent="0.3">
      <c r="A20079" s="82" t="str">
        <f t="shared" si="628"/>
        <v>2020</v>
      </c>
      <c r="B20079" s="260" t="s">
        <v>2228</v>
      </c>
      <c r="C20079" s="261" t="s">
        <v>138</v>
      </c>
      <c r="D20079" s="74" t="str">
        <f t="shared" si="627"/>
        <v>set/2020</v>
      </c>
      <c r="E20079" s="329">
        <v>44103</v>
      </c>
      <c r="F20079" s="282">
        <v>21378</v>
      </c>
      <c r="G20079" s="282" t="s">
        <v>2229</v>
      </c>
      <c r="H20079" s="265" t="s">
        <v>4876</v>
      </c>
      <c r="I20079" s="265" t="s">
        <v>2204</v>
      </c>
      <c r="J20079" s="333">
        <v>-3499.65</v>
      </c>
      <c r="K20079" s="83" t="str">
        <f>IFERROR(IFERROR(VLOOKUP(I20079,'DE-PARA'!B:D,3,0),VLOOKUP(I20079,'DE-PARA'!C:D,2,0)),"NÃO ENCONTRADO")</f>
        <v>Serviços</v>
      </c>
      <c r="L20079" s="50" t="str">
        <f>VLOOKUP(K20079,'Base -Receita-Despesa'!$B:$AS,1,FALSE)</f>
        <v>Serviços</v>
      </c>
    </row>
    <row r="20080" spans="1:12" x14ac:dyDescent="0.3">
      <c r="A20080" s="82" t="str">
        <f t="shared" si="628"/>
        <v>2020</v>
      </c>
      <c r="B20080" s="260" t="s">
        <v>2228</v>
      </c>
      <c r="C20080" s="261" t="s">
        <v>138</v>
      </c>
      <c r="D20080" s="74" t="str">
        <f t="shared" si="627"/>
        <v>set/2020</v>
      </c>
      <c r="E20080" s="329">
        <v>44103</v>
      </c>
      <c r="F20080" s="282" t="s">
        <v>1261</v>
      </c>
      <c r="G20080" s="282" t="s">
        <v>2229</v>
      </c>
      <c r="H20080" s="265" t="s">
        <v>879</v>
      </c>
      <c r="I20080" s="265" t="s">
        <v>135</v>
      </c>
      <c r="J20080" s="334">
        <v>-10</v>
      </c>
      <c r="K20080" s="83" t="str">
        <f>IFERROR(IFERROR(VLOOKUP(I20080,'DE-PARA'!B:D,3,0),VLOOKUP(I20080,'DE-PARA'!C:D,2,0)),"NÃO ENCONTRADO")</f>
        <v>Outras Saídas</v>
      </c>
      <c r="L20080" s="50" t="str">
        <f>VLOOKUP(K20080,'Base -Receita-Despesa'!$B:$AS,1,FALSE)</f>
        <v>Outras Saídas</v>
      </c>
    </row>
    <row r="20081" spans="1:12" x14ac:dyDescent="0.3">
      <c r="A20081" s="82" t="str">
        <f t="shared" si="628"/>
        <v>2020</v>
      </c>
      <c r="B20081" s="260" t="s">
        <v>2228</v>
      </c>
      <c r="C20081" s="261" t="s">
        <v>138</v>
      </c>
      <c r="D20081" s="74" t="str">
        <f t="shared" si="627"/>
        <v>set/2020</v>
      </c>
      <c r="E20081" s="329">
        <v>44103</v>
      </c>
      <c r="F20081" s="282" t="s">
        <v>1261</v>
      </c>
      <c r="G20081" s="282" t="s">
        <v>2229</v>
      </c>
      <c r="H20081" s="265" t="s">
        <v>879</v>
      </c>
      <c r="I20081" s="265" t="s">
        <v>135</v>
      </c>
      <c r="J20081" s="334">
        <v>-10</v>
      </c>
      <c r="K20081" s="83" t="str">
        <f>IFERROR(IFERROR(VLOOKUP(I20081,'DE-PARA'!B:D,3,0),VLOOKUP(I20081,'DE-PARA'!C:D,2,0)),"NÃO ENCONTRADO")</f>
        <v>Outras Saídas</v>
      </c>
      <c r="L20081" s="50" t="str">
        <f>VLOOKUP(K20081,'Base -Receita-Despesa'!$B:$AS,1,FALSE)</f>
        <v>Outras Saídas</v>
      </c>
    </row>
    <row r="20082" spans="1:12" x14ac:dyDescent="0.3">
      <c r="A20082" s="82" t="str">
        <f t="shared" si="628"/>
        <v>2020</v>
      </c>
      <c r="B20082" s="260" t="s">
        <v>2228</v>
      </c>
      <c r="C20082" s="261" t="s">
        <v>138</v>
      </c>
      <c r="D20082" s="74" t="str">
        <f t="shared" si="627"/>
        <v>set/2020</v>
      </c>
      <c r="E20082" s="329">
        <v>44103</v>
      </c>
      <c r="F20082" s="282" t="s">
        <v>1261</v>
      </c>
      <c r="G20082" s="282" t="s">
        <v>2229</v>
      </c>
      <c r="H20082" s="265" t="s">
        <v>879</v>
      </c>
      <c r="I20082" s="265" t="s">
        <v>135</v>
      </c>
      <c r="J20082" s="334">
        <v>-10</v>
      </c>
      <c r="K20082" s="83" t="str">
        <f>IFERROR(IFERROR(VLOOKUP(I20082,'DE-PARA'!B:D,3,0),VLOOKUP(I20082,'DE-PARA'!C:D,2,0)),"NÃO ENCONTRADO")</f>
        <v>Outras Saídas</v>
      </c>
      <c r="L20082" s="50" t="str">
        <f>VLOOKUP(K20082,'Base -Receita-Despesa'!$B:$AS,1,FALSE)</f>
        <v>Outras Saídas</v>
      </c>
    </row>
    <row r="20083" spans="1:12" x14ac:dyDescent="0.3">
      <c r="A20083" s="82" t="str">
        <f t="shared" si="628"/>
        <v>2020</v>
      </c>
      <c r="B20083" s="260" t="s">
        <v>2228</v>
      </c>
      <c r="C20083" s="261" t="s">
        <v>138</v>
      </c>
      <c r="D20083" s="74" t="str">
        <f t="shared" si="627"/>
        <v>set/2020</v>
      </c>
      <c r="E20083" s="329">
        <v>44104</v>
      </c>
      <c r="F20083" s="282" t="s">
        <v>1267</v>
      </c>
      <c r="G20083" s="282" t="s">
        <v>2229</v>
      </c>
      <c r="H20083" s="265" t="s">
        <v>5932</v>
      </c>
      <c r="I20083" s="265" t="s">
        <v>160</v>
      </c>
      <c r="J20083" s="334">
        <v>0.73</v>
      </c>
      <c r="K20083" s="83" t="str">
        <f>IFERROR(IFERROR(VLOOKUP(I20083,'DE-PARA'!B:D,3,0),VLOOKUP(I20083,'DE-PARA'!C:D,2,0)),"NÃO ENCONTRADO")</f>
        <v>Outras Saídas</v>
      </c>
      <c r="L20083" s="50" t="str">
        <f>VLOOKUP(K20083,'Base -Receita-Despesa'!$B:$AS,1,FALSE)</f>
        <v>Outras Saídas</v>
      </c>
    </row>
    <row r="20084" spans="1:12" x14ac:dyDescent="0.3">
      <c r="A20084" s="82" t="str">
        <f t="shared" si="628"/>
        <v>2020</v>
      </c>
      <c r="B20084" s="260" t="s">
        <v>2228</v>
      </c>
      <c r="C20084" s="261" t="s">
        <v>138</v>
      </c>
      <c r="D20084" s="74" t="str">
        <f t="shared" si="627"/>
        <v>set/2020</v>
      </c>
      <c r="E20084" s="329">
        <v>44104</v>
      </c>
      <c r="F20084" s="282" t="s">
        <v>5933</v>
      </c>
      <c r="G20084" s="282" t="s">
        <v>2229</v>
      </c>
      <c r="H20084" s="265" t="s">
        <v>2586</v>
      </c>
      <c r="I20084" s="265" t="s">
        <v>540</v>
      </c>
      <c r="J20084" s="334">
        <v>-185.06</v>
      </c>
      <c r="K20084" s="83" t="str">
        <f>IFERROR(IFERROR(VLOOKUP(I20084,'DE-PARA'!B:D,3,0),VLOOKUP(I20084,'DE-PARA'!C:D,2,0)),"NÃO ENCONTRADO")</f>
        <v>Tributos, Taxas e Contribuições</v>
      </c>
      <c r="L20084" s="50" t="str">
        <f>VLOOKUP(K20084,'Base -Receita-Despesa'!$B:$AS,1,FALSE)</f>
        <v>Tributos, Taxas e Contribuições</v>
      </c>
    </row>
    <row r="20085" spans="1:12" x14ac:dyDescent="0.3">
      <c r="A20085" s="82" t="str">
        <f t="shared" si="628"/>
        <v>2020</v>
      </c>
      <c r="B20085" s="260" t="s">
        <v>2228</v>
      </c>
      <c r="C20085" s="261" t="s">
        <v>138</v>
      </c>
      <c r="D20085" s="74" t="str">
        <f t="shared" si="627"/>
        <v>set/2020</v>
      </c>
      <c r="E20085" s="329">
        <v>44104</v>
      </c>
      <c r="F20085" s="282" t="s">
        <v>254</v>
      </c>
      <c r="G20085" s="282" t="s">
        <v>2229</v>
      </c>
      <c r="H20085" s="265" t="s">
        <v>5934</v>
      </c>
      <c r="I20085" s="265" t="s">
        <v>130</v>
      </c>
      <c r="J20085" s="333">
        <v>-1285.54</v>
      </c>
      <c r="K20085" s="83" t="str">
        <f>IFERROR(IFERROR(VLOOKUP(I20085,'DE-PARA'!B:D,3,0),VLOOKUP(I20085,'DE-PARA'!C:D,2,0)),"NÃO ENCONTRADO")</f>
        <v>Rescisões Trabalhistas</v>
      </c>
      <c r="L20085" s="50" t="str">
        <f>VLOOKUP(K20085,'Base -Receita-Despesa'!$B:$AS,1,FALSE)</f>
        <v>Rescisões Trabalhistas</v>
      </c>
    </row>
    <row r="20086" spans="1:12" x14ac:dyDescent="0.3">
      <c r="A20086" s="82" t="str">
        <f t="shared" si="628"/>
        <v>2020</v>
      </c>
      <c r="B20086" s="260" t="s">
        <v>2228</v>
      </c>
      <c r="C20086" s="261" t="s">
        <v>138</v>
      </c>
      <c r="D20086" s="74" t="str">
        <f t="shared" si="627"/>
        <v>set/2020</v>
      </c>
      <c r="E20086" s="329">
        <v>44104</v>
      </c>
      <c r="F20086" s="282" t="s">
        <v>254</v>
      </c>
      <c r="G20086" s="282" t="s">
        <v>2229</v>
      </c>
      <c r="H20086" s="265" t="s">
        <v>5935</v>
      </c>
      <c r="I20086" s="265" t="s">
        <v>130</v>
      </c>
      <c r="J20086" s="333">
        <v>-3709.82</v>
      </c>
      <c r="K20086" s="83" t="str">
        <f>IFERROR(IFERROR(VLOOKUP(I20086,'DE-PARA'!B:D,3,0),VLOOKUP(I20086,'DE-PARA'!C:D,2,0)),"NÃO ENCONTRADO")</f>
        <v>Rescisões Trabalhistas</v>
      </c>
      <c r="L20086" s="50" t="str">
        <f>VLOOKUP(K20086,'Base -Receita-Despesa'!$B:$AS,1,FALSE)</f>
        <v>Rescisões Trabalhistas</v>
      </c>
    </row>
    <row r="20087" spans="1:12" x14ac:dyDescent="0.3">
      <c r="A20087" s="82" t="str">
        <f t="shared" si="628"/>
        <v>2020</v>
      </c>
      <c r="B20087" s="260" t="s">
        <v>2228</v>
      </c>
      <c r="C20087" s="261" t="s">
        <v>138</v>
      </c>
      <c r="D20087" s="74" t="str">
        <f t="shared" si="627"/>
        <v>set/2020</v>
      </c>
      <c r="E20087" s="329">
        <v>44104</v>
      </c>
      <c r="F20087" s="282" t="s">
        <v>1261</v>
      </c>
      <c r="G20087" s="282" t="s">
        <v>2229</v>
      </c>
      <c r="H20087" s="265" t="s">
        <v>879</v>
      </c>
      <c r="I20087" s="265" t="s">
        <v>135</v>
      </c>
      <c r="J20087" s="334">
        <v>-10</v>
      </c>
      <c r="K20087" s="83" t="str">
        <f>IFERROR(IFERROR(VLOOKUP(I20087,'DE-PARA'!B:D,3,0),VLOOKUP(I20087,'DE-PARA'!C:D,2,0)),"NÃO ENCONTRADO")</f>
        <v>Outras Saídas</v>
      </c>
      <c r="L20087" s="50" t="str">
        <f>VLOOKUP(K20087,'Base -Receita-Despesa'!$B:$AS,1,FALSE)</f>
        <v>Outras Saídas</v>
      </c>
    </row>
    <row r="20088" spans="1:12" x14ac:dyDescent="0.3">
      <c r="A20088" s="82" t="str">
        <f t="shared" si="628"/>
        <v>2020</v>
      </c>
      <c r="B20088" s="260" t="s">
        <v>2228</v>
      </c>
      <c r="C20088" s="261" t="s">
        <v>138</v>
      </c>
      <c r="D20088" s="74" t="str">
        <f t="shared" si="627"/>
        <v>set/2020</v>
      </c>
      <c r="E20088" s="329">
        <v>44104</v>
      </c>
      <c r="F20088" s="282" t="s">
        <v>5181</v>
      </c>
      <c r="G20088" s="282" t="s">
        <v>2229</v>
      </c>
      <c r="H20088" s="265" t="s">
        <v>5936</v>
      </c>
      <c r="I20088" s="265" t="s">
        <v>2171</v>
      </c>
      <c r="J20088" s="333">
        <v>-5721.05</v>
      </c>
      <c r="K20088" s="83" t="str">
        <f>IFERROR(IFERROR(VLOOKUP(I20088,'DE-PARA'!B:D,3,0),VLOOKUP(I20088,'DE-PARA'!C:D,2,0)),"NÃO ENCONTRADO")</f>
        <v>Rendimentos sobre Aplicações Financeiras</v>
      </c>
      <c r="L20088" s="50" t="str">
        <f>VLOOKUP(K20088,'Base -Receita-Despesa'!$B:$AS,1,FALSE)</f>
        <v>Rendimentos sobre Aplicações Financeiras</v>
      </c>
    </row>
    <row r="20089" spans="1:12" x14ac:dyDescent="0.3">
      <c r="A20089" s="82" t="str">
        <f t="shared" si="628"/>
        <v>2020</v>
      </c>
      <c r="B20089" s="260" t="s">
        <v>2240</v>
      </c>
      <c r="C20089" s="261" t="s">
        <v>138</v>
      </c>
      <c r="D20089" s="74" t="str">
        <f t="shared" si="627"/>
        <v>set/2020</v>
      </c>
      <c r="E20089" s="329">
        <v>44104</v>
      </c>
      <c r="F20089" s="282" t="s">
        <v>5181</v>
      </c>
      <c r="G20089" s="282" t="s">
        <v>2229</v>
      </c>
      <c r="H20089" s="265" t="s">
        <v>5936</v>
      </c>
      <c r="I20089" s="265" t="s">
        <v>2171</v>
      </c>
      <c r="J20089" s="333">
        <v>-11507.57</v>
      </c>
      <c r="K20089" s="83" t="str">
        <f>IFERROR(IFERROR(VLOOKUP(I20089,'DE-PARA'!B:D,3,0),VLOOKUP(I20089,'DE-PARA'!C:D,2,0)),"NÃO ENCONTRADO")</f>
        <v>Rendimentos sobre Aplicações Financeiras</v>
      </c>
      <c r="L20089" s="50" t="str">
        <f>VLOOKUP(K20089,'Base -Receita-Despesa'!$B:$AS,1,FALSE)</f>
        <v>Rendimentos sobre Aplicações Financeiras</v>
      </c>
    </row>
    <row r="20090" spans="1:12" x14ac:dyDescent="0.3">
      <c r="A20090" s="82" t="str">
        <f t="shared" si="628"/>
        <v>2020</v>
      </c>
      <c r="B20090" s="260" t="s">
        <v>2228</v>
      </c>
      <c r="C20090" s="261" t="s">
        <v>138</v>
      </c>
      <c r="D20090" s="74" t="str">
        <f t="shared" si="627"/>
        <v>out/2020</v>
      </c>
      <c r="E20090" s="331">
        <v>44105</v>
      </c>
      <c r="F20090" s="282">
        <v>34292</v>
      </c>
      <c r="G20090" s="282" t="s">
        <v>2324</v>
      </c>
      <c r="H20090" s="265" t="s">
        <v>5273</v>
      </c>
      <c r="I20090" s="265" t="s">
        <v>2181</v>
      </c>
      <c r="J20090" s="333">
        <v>-5396.69</v>
      </c>
      <c r="K20090" s="83" t="str">
        <f>IFERROR(IFERROR(VLOOKUP(I20090,'DE-PARA'!B:D,3,0),VLOOKUP(I20090,'DE-PARA'!C:D,2,0)),"NÃO ENCONTRADO")</f>
        <v>Materiais</v>
      </c>
      <c r="L20090" s="50" t="str">
        <f>VLOOKUP(K20090,'Base -Receita-Despesa'!$B:$AS,1,FALSE)</f>
        <v>Materiais</v>
      </c>
    </row>
    <row r="20091" spans="1:12" x14ac:dyDescent="0.3">
      <c r="A20091" s="82" t="str">
        <f t="shared" si="628"/>
        <v>2020</v>
      </c>
      <c r="B20091" s="260" t="s">
        <v>2228</v>
      </c>
      <c r="C20091" s="261" t="s">
        <v>138</v>
      </c>
      <c r="D20091" s="74" t="str">
        <f t="shared" si="627"/>
        <v>out/2020</v>
      </c>
      <c r="E20091" s="331">
        <v>44105</v>
      </c>
      <c r="F20091" s="282">
        <v>1385</v>
      </c>
      <c r="G20091" s="282" t="s">
        <v>2229</v>
      </c>
      <c r="H20091" s="265" t="s">
        <v>5861</v>
      </c>
      <c r="I20091" s="265" t="s">
        <v>157</v>
      </c>
      <c r="J20091" s="333">
        <v>-2245.36</v>
      </c>
      <c r="K20091" s="83" t="str">
        <f>IFERROR(IFERROR(VLOOKUP(I20091,'DE-PARA'!B:D,3,0),VLOOKUP(I20091,'DE-PARA'!C:D,2,0)),"NÃO ENCONTRADO")</f>
        <v>Materiais</v>
      </c>
      <c r="L20091" s="50" t="str">
        <f>VLOOKUP(K20091,'Base -Receita-Despesa'!$B:$AS,1,FALSE)</f>
        <v>Materiais</v>
      </c>
    </row>
    <row r="20092" spans="1:12" x14ac:dyDescent="0.3">
      <c r="A20092" s="82" t="str">
        <f t="shared" si="628"/>
        <v>2020</v>
      </c>
      <c r="B20092" s="260" t="s">
        <v>2228</v>
      </c>
      <c r="C20092" s="261" t="s">
        <v>138</v>
      </c>
      <c r="D20092" s="74" t="str">
        <f t="shared" si="627"/>
        <v>out/2020</v>
      </c>
      <c r="E20092" s="331">
        <v>44105</v>
      </c>
      <c r="F20092" s="282">
        <v>1387</v>
      </c>
      <c r="G20092" s="282" t="s">
        <v>2229</v>
      </c>
      <c r="H20092" s="265" t="s">
        <v>5861</v>
      </c>
      <c r="I20092" s="265" t="s">
        <v>157</v>
      </c>
      <c r="J20092" s="334">
        <v>-57</v>
      </c>
      <c r="K20092" s="83" t="str">
        <f>IFERROR(IFERROR(VLOOKUP(I20092,'DE-PARA'!B:D,3,0),VLOOKUP(I20092,'DE-PARA'!C:D,2,0)),"NÃO ENCONTRADO")</f>
        <v>Materiais</v>
      </c>
      <c r="L20092" s="50" t="str">
        <f>VLOOKUP(K20092,'Base -Receita-Despesa'!$B:$AS,1,FALSE)</f>
        <v>Materiais</v>
      </c>
    </row>
    <row r="20093" spans="1:12" x14ac:dyDescent="0.3">
      <c r="A20093" s="82" t="str">
        <f t="shared" si="628"/>
        <v>2020</v>
      </c>
      <c r="B20093" s="260" t="s">
        <v>2228</v>
      </c>
      <c r="C20093" s="261" t="s">
        <v>138</v>
      </c>
      <c r="D20093" s="74" t="str">
        <f t="shared" si="627"/>
        <v>out/2020</v>
      </c>
      <c r="E20093" s="331">
        <v>44105</v>
      </c>
      <c r="F20093" s="282">
        <v>1386</v>
      </c>
      <c r="G20093" s="282" t="s">
        <v>2229</v>
      </c>
      <c r="H20093" s="265" t="s">
        <v>5861</v>
      </c>
      <c r="I20093" s="265" t="s">
        <v>157</v>
      </c>
      <c r="J20093" s="333">
        <v>-6292.5</v>
      </c>
      <c r="K20093" s="83" t="str">
        <f>IFERROR(IFERROR(VLOOKUP(I20093,'DE-PARA'!B:D,3,0),VLOOKUP(I20093,'DE-PARA'!C:D,2,0)),"NÃO ENCONTRADO")</f>
        <v>Materiais</v>
      </c>
      <c r="L20093" s="50" t="str">
        <f>VLOOKUP(K20093,'Base -Receita-Despesa'!$B:$AS,1,FALSE)</f>
        <v>Materiais</v>
      </c>
    </row>
    <row r="20094" spans="1:12" x14ac:dyDescent="0.3">
      <c r="A20094" s="82" t="str">
        <f t="shared" si="628"/>
        <v>2020</v>
      </c>
      <c r="B20094" s="260" t="s">
        <v>2228</v>
      </c>
      <c r="C20094" s="261" t="s">
        <v>138</v>
      </c>
      <c r="D20094" s="74" t="str">
        <f t="shared" si="627"/>
        <v>out/2020</v>
      </c>
      <c r="E20094" s="331">
        <v>44105</v>
      </c>
      <c r="F20094" s="282">
        <v>1388</v>
      </c>
      <c r="G20094" s="282" t="s">
        <v>2229</v>
      </c>
      <c r="H20094" s="265" t="s">
        <v>5861</v>
      </c>
      <c r="I20094" s="265" t="s">
        <v>157</v>
      </c>
      <c r="J20094" s="333">
        <v>-3100.94</v>
      </c>
      <c r="K20094" s="83" t="str">
        <f>IFERROR(IFERROR(VLOOKUP(I20094,'DE-PARA'!B:D,3,0),VLOOKUP(I20094,'DE-PARA'!C:D,2,0)),"NÃO ENCONTRADO")</f>
        <v>Materiais</v>
      </c>
      <c r="L20094" s="50" t="str">
        <f>VLOOKUP(K20094,'Base -Receita-Despesa'!$B:$AS,1,FALSE)</f>
        <v>Materiais</v>
      </c>
    </row>
    <row r="20095" spans="1:12" x14ac:dyDescent="0.3">
      <c r="A20095" s="82" t="str">
        <f t="shared" si="628"/>
        <v>2020</v>
      </c>
      <c r="B20095" s="260" t="s">
        <v>2228</v>
      </c>
      <c r="C20095" s="261" t="s">
        <v>138</v>
      </c>
      <c r="D20095" s="74" t="str">
        <f t="shared" si="627"/>
        <v>out/2020</v>
      </c>
      <c r="E20095" s="331">
        <v>44105</v>
      </c>
      <c r="F20095" s="282">
        <v>17697</v>
      </c>
      <c r="G20095" s="282" t="s">
        <v>2229</v>
      </c>
      <c r="H20095" s="265" t="s">
        <v>5176</v>
      </c>
      <c r="I20095" s="265" t="s">
        <v>2189</v>
      </c>
      <c r="J20095" s="334">
        <v>-108</v>
      </c>
      <c r="K20095" s="83" t="str">
        <f>IFERROR(IFERROR(VLOOKUP(I20095,'DE-PARA'!B:D,3,0),VLOOKUP(I20095,'DE-PARA'!C:D,2,0)),"NÃO ENCONTRADO")</f>
        <v>Materiais</v>
      </c>
      <c r="L20095" s="50" t="str">
        <f>VLOOKUP(K20095,'Base -Receita-Despesa'!$B:$AS,1,FALSE)</f>
        <v>Materiais</v>
      </c>
    </row>
    <row r="20096" spans="1:12" x14ac:dyDescent="0.3">
      <c r="A20096" s="82" t="str">
        <f t="shared" si="628"/>
        <v>2020</v>
      </c>
      <c r="B20096" s="260" t="s">
        <v>2228</v>
      </c>
      <c r="C20096" s="261" t="s">
        <v>138</v>
      </c>
      <c r="D20096" s="74" t="str">
        <f t="shared" si="627"/>
        <v>out/2020</v>
      </c>
      <c r="E20096" s="331">
        <v>44105</v>
      </c>
      <c r="F20096" s="282">
        <v>415</v>
      </c>
      <c r="G20096" s="282" t="s">
        <v>2229</v>
      </c>
      <c r="H20096" s="265" t="s">
        <v>5937</v>
      </c>
      <c r="I20096" s="265" t="s">
        <v>2176</v>
      </c>
      <c r="J20096" s="333">
        <v>-1137.27</v>
      </c>
      <c r="K20096" s="83" t="str">
        <f>IFERROR(IFERROR(VLOOKUP(I20096,'DE-PARA'!B:D,3,0),VLOOKUP(I20096,'DE-PARA'!C:D,2,0)),"NÃO ENCONTRADO")</f>
        <v>Pessoal</v>
      </c>
      <c r="L20096" s="50" t="str">
        <f>VLOOKUP(K20096,'Base -Receita-Despesa'!$B:$AS,1,FALSE)</f>
        <v>Pessoal</v>
      </c>
    </row>
    <row r="20097" spans="1:12" x14ac:dyDescent="0.3">
      <c r="A20097" s="82" t="str">
        <f t="shared" si="628"/>
        <v>2020</v>
      </c>
      <c r="B20097" s="260" t="s">
        <v>2228</v>
      </c>
      <c r="C20097" s="261" t="s">
        <v>138</v>
      </c>
      <c r="D20097" s="74" t="str">
        <f t="shared" si="627"/>
        <v>out/2020</v>
      </c>
      <c r="E20097" s="331">
        <v>44105</v>
      </c>
      <c r="F20097" s="282" t="s">
        <v>1267</v>
      </c>
      <c r="G20097" s="282" t="s">
        <v>2229</v>
      </c>
      <c r="H20097" s="265" t="s">
        <v>5938</v>
      </c>
      <c r="I20097" s="265" t="s">
        <v>160</v>
      </c>
      <c r="J20097" s="333">
        <v>-3000</v>
      </c>
      <c r="K20097" s="83" t="str">
        <f>IFERROR(IFERROR(VLOOKUP(I20097,'DE-PARA'!B:D,3,0),VLOOKUP(I20097,'DE-PARA'!C:D,2,0)),"NÃO ENCONTRADO")</f>
        <v>Outras Saídas</v>
      </c>
      <c r="L20097" s="50" t="str">
        <f>VLOOKUP(K20097,'Base -Receita-Despesa'!$B:$AS,1,FALSE)</f>
        <v>Outras Saídas</v>
      </c>
    </row>
    <row r="20098" spans="1:12" x14ac:dyDescent="0.3">
      <c r="A20098" s="82" t="str">
        <f t="shared" si="628"/>
        <v>2020</v>
      </c>
      <c r="B20098" s="260" t="s">
        <v>2228</v>
      </c>
      <c r="C20098" s="261" t="s">
        <v>138</v>
      </c>
      <c r="D20098" s="74" t="str">
        <f t="shared" si="627"/>
        <v>out/2020</v>
      </c>
      <c r="E20098" s="331">
        <v>44106</v>
      </c>
      <c r="F20098" s="282">
        <v>273</v>
      </c>
      <c r="G20098" s="282" t="s">
        <v>2229</v>
      </c>
      <c r="H20098" s="265" t="s">
        <v>5709</v>
      </c>
      <c r="I20098" s="265" t="s">
        <v>2186</v>
      </c>
      <c r="J20098" s="334">
        <v>891.07</v>
      </c>
      <c r="K20098" s="83" t="str">
        <f>IFERROR(IFERROR(VLOOKUP(I20098,'DE-PARA'!B:D,3,0),VLOOKUP(I20098,'DE-PARA'!C:D,2,0)),"NÃO ENCONTRADO")</f>
        <v>Materiais</v>
      </c>
      <c r="L20098" s="50" t="str">
        <f>VLOOKUP(K20098,'Base -Receita-Despesa'!$B:$AS,1,FALSE)</f>
        <v>Materiais</v>
      </c>
    </row>
    <row r="20099" spans="1:12" x14ac:dyDescent="0.3">
      <c r="A20099" s="82" t="str">
        <f t="shared" si="628"/>
        <v>2020</v>
      </c>
      <c r="B20099" s="260" t="s">
        <v>2228</v>
      </c>
      <c r="C20099" s="261" t="s">
        <v>138</v>
      </c>
      <c r="D20099" s="74" t="str">
        <f t="shared" si="627"/>
        <v>out/2020</v>
      </c>
      <c r="E20099" s="331">
        <v>44106</v>
      </c>
      <c r="F20099" s="282">
        <v>281406904</v>
      </c>
      <c r="G20099" s="282" t="s">
        <v>2229</v>
      </c>
      <c r="H20099" s="265" t="s">
        <v>5794</v>
      </c>
      <c r="I20099" s="265" t="s">
        <v>164</v>
      </c>
      <c r="J20099" s="334">
        <v>-44.22</v>
      </c>
      <c r="K20099" s="83" t="str">
        <f>IFERROR(IFERROR(VLOOKUP(I20099,'DE-PARA'!B:D,3,0),VLOOKUP(I20099,'DE-PARA'!C:D,2,0)),"NÃO ENCONTRADO")</f>
        <v>Concessionárias (água, luz e telefone)</v>
      </c>
      <c r="L20099" s="50" t="str">
        <f>VLOOKUP(K20099,'Base -Receita-Despesa'!$B:$AS,1,FALSE)</f>
        <v>Concessionárias (água, luz e telefone)</v>
      </c>
    </row>
    <row r="20100" spans="1:12" x14ac:dyDescent="0.3">
      <c r="A20100" s="82" t="str">
        <f t="shared" si="628"/>
        <v>2020</v>
      </c>
      <c r="B20100" s="260" t="s">
        <v>2228</v>
      </c>
      <c r="C20100" s="261" t="s">
        <v>138</v>
      </c>
      <c r="D20100" s="74" t="str">
        <f t="shared" ref="D20100:D20163" si="629">TEXT(E20100,"mmm/aaaa")</f>
        <v>out/2020</v>
      </c>
      <c r="E20100" s="331">
        <v>44106</v>
      </c>
      <c r="F20100" s="282">
        <v>1242238</v>
      </c>
      <c r="G20100" s="282" t="s">
        <v>2232</v>
      </c>
      <c r="H20100" s="265" t="s">
        <v>5731</v>
      </c>
      <c r="I20100" s="265" t="s">
        <v>2182</v>
      </c>
      <c r="J20100" s="333">
        <v>-1073.26</v>
      </c>
      <c r="K20100" s="83" t="str">
        <f>IFERROR(IFERROR(VLOOKUP(I20100,'DE-PARA'!B:D,3,0),VLOOKUP(I20100,'DE-PARA'!C:D,2,0)),"NÃO ENCONTRADO")</f>
        <v>Materiais</v>
      </c>
      <c r="L20100" s="50" t="str">
        <f>VLOOKUP(K20100,'Base -Receita-Despesa'!$B:$AS,1,FALSE)</f>
        <v>Materiais</v>
      </c>
    </row>
    <row r="20101" spans="1:12" x14ac:dyDescent="0.3">
      <c r="A20101" s="82" t="str">
        <f t="shared" si="628"/>
        <v>2020</v>
      </c>
      <c r="B20101" s="260" t="s">
        <v>2228</v>
      </c>
      <c r="C20101" s="261" t="s">
        <v>138</v>
      </c>
      <c r="D20101" s="74" t="str">
        <f t="shared" si="629"/>
        <v>out/2020</v>
      </c>
      <c r="E20101" s="331">
        <v>44106</v>
      </c>
      <c r="F20101" s="282">
        <v>548392</v>
      </c>
      <c r="G20101" s="282" t="s">
        <v>2229</v>
      </c>
      <c r="H20101" s="265" t="s">
        <v>257</v>
      </c>
      <c r="I20101" s="265" t="s">
        <v>120</v>
      </c>
      <c r="J20101" s="334">
        <v>-989.6</v>
      </c>
      <c r="K20101" s="83" t="str">
        <f>IFERROR(IFERROR(VLOOKUP(I20101,'DE-PARA'!B:D,3,0),VLOOKUP(I20101,'DE-PARA'!C:D,2,0)),"NÃO ENCONTRADO")</f>
        <v>Serviços</v>
      </c>
      <c r="L20101" s="50" t="str">
        <f>VLOOKUP(K20101,'Base -Receita-Despesa'!$B:$AS,1,FALSE)</f>
        <v>Serviços</v>
      </c>
    </row>
    <row r="20102" spans="1:12" x14ac:dyDescent="0.3">
      <c r="A20102" s="82" t="str">
        <f t="shared" si="628"/>
        <v>2020</v>
      </c>
      <c r="B20102" s="260" t="s">
        <v>2228</v>
      </c>
      <c r="C20102" s="261" t="s">
        <v>138</v>
      </c>
      <c r="D20102" s="74" t="str">
        <f t="shared" si="629"/>
        <v>out/2020</v>
      </c>
      <c r="E20102" s="331">
        <v>44106</v>
      </c>
      <c r="F20102" s="282">
        <v>67063</v>
      </c>
      <c r="G20102" s="282" t="s">
        <v>2229</v>
      </c>
      <c r="H20102" s="265" t="s">
        <v>5911</v>
      </c>
      <c r="I20102" s="265" t="s">
        <v>2182</v>
      </c>
      <c r="J20102" s="333">
        <v>-2872.75</v>
      </c>
      <c r="K20102" s="83" t="str">
        <f>IFERROR(IFERROR(VLOOKUP(I20102,'DE-PARA'!B:D,3,0),VLOOKUP(I20102,'DE-PARA'!C:D,2,0)),"NÃO ENCONTRADO")</f>
        <v>Materiais</v>
      </c>
      <c r="L20102" s="50" t="str">
        <f>VLOOKUP(K20102,'Base -Receita-Despesa'!$B:$AS,1,FALSE)</f>
        <v>Materiais</v>
      </c>
    </row>
    <row r="20103" spans="1:12" x14ac:dyDescent="0.3">
      <c r="A20103" s="82" t="str">
        <f t="shared" si="628"/>
        <v>2020</v>
      </c>
      <c r="B20103" s="260" t="s">
        <v>2228</v>
      </c>
      <c r="C20103" s="261" t="s">
        <v>138</v>
      </c>
      <c r="D20103" s="74" t="str">
        <f t="shared" si="629"/>
        <v>out/2020</v>
      </c>
      <c r="E20103" s="331">
        <v>44106</v>
      </c>
      <c r="F20103" s="282">
        <v>128613</v>
      </c>
      <c r="G20103" s="282" t="s">
        <v>2229</v>
      </c>
      <c r="H20103" s="265" t="s">
        <v>5140</v>
      </c>
      <c r="I20103" s="265" t="s">
        <v>2192</v>
      </c>
      <c r="J20103" s="333">
        <v>-5490.91</v>
      </c>
      <c r="K20103" s="83" t="str">
        <f>IFERROR(IFERROR(VLOOKUP(I20103,'DE-PARA'!B:D,3,0),VLOOKUP(I20103,'DE-PARA'!C:D,2,0)),"NÃO ENCONTRADO")</f>
        <v>Materiais</v>
      </c>
      <c r="L20103" s="50" t="str">
        <f>VLOOKUP(K20103,'Base -Receita-Despesa'!$B:$AS,1,FALSE)</f>
        <v>Materiais</v>
      </c>
    </row>
    <row r="20104" spans="1:12" x14ac:dyDescent="0.3">
      <c r="A20104" s="82" t="str">
        <f t="shared" si="628"/>
        <v>2020</v>
      </c>
      <c r="B20104" s="260" t="s">
        <v>2228</v>
      </c>
      <c r="C20104" s="261" t="s">
        <v>138</v>
      </c>
      <c r="D20104" s="74" t="str">
        <f t="shared" si="629"/>
        <v>out/2020</v>
      </c>
      <c r="E20104" s="331">
        <v>44106</v>
      </c>
      <c r="F20104" s="282">
        <v>314283</v>
      </c>
      <c r="G20104" s="282" t="s">
        <v>2324</v>
      </c>
      <c r="H20104" s="265" t="s">
        <v>222</v>
      </c>
      <c r="I20104" s="265" t="s">
        <v>2181</v>
      </c>
      <c r="J20104" s="334">
        <v>-883.37</v>
      </c>
      <c r="K20104" s="83" t="str">
        <f>IFERROR(IFERROR(VLOOKUP(I20104,'DE-PARA'!B:D,3,0),VLOOKUP(I20104,'DE-PARA'!C:D,2,0)),"NÃO ENCONTRADO")</f>
        <v>Materiais</v>
      </c>
      <c r="L20104" s="50" t="str">
        <f>VLOOKUP(K20104,'Base -Receita-Despesa'!$B:$AS,1,FALSE)</f>
        <v>Materiais</v>
      </c>
    </row>
    <row r="20105" spans="1:12" x14ac:dyDescent="0.3">
      <c r="A20105" s="82" t="str">
        <f t="shared" si="628"/>
        <v>2020</v>
      </c>
      <c r="B20105" s="260" t="s">
        <v>2228</v>
      </c>
      <c r="C20105" s="261" t="s">
        <v>138</v>
      </c>
      <c r="D20105" s="74" t="str">
        <f t="shared" si="629"/>
        <v>out/2020</v>
      </c>
      <c r="E20105" s="331">
        <v>44106</v>
      </c>
      <c r="F20105" s="282">
        <v>314504</v>
      </c>
      <c r="G20105" s="282" t="s">
        <v>2324</v>
      </c>
      <c r="H20105" s="265" t="s">
        <v>222</v>
      </c>
      <c r="I20105" s="265" t="s">
        <v>2182</v>
      </c>
      <c r="J20105" s="334">
        <v>-409.7</v>
      </c>
      <c r="K20105" s="83" t="str">
        <f>IFERROR(IFERROR(VLOOKUP(I20105,'DE-PARA'!B:D,3,0),VLOOKUP(I20105,'DE-PARA'!C:D,2,0)),"NÃO ENCONTRADO")</f>
        <v>Materiais</v>
      </c>
      <c r="L20105" s="50" t="str">
        <f>VLOOKUP(K20105,'Base -Receita-Despesa'!$B:$AS,1,FALSE)</f>
        <v>Materiais</v>
      </c>
    </row>
    <row r="20106" spans="1:12" x14ac:dyDescent="0.3">
      <c r="A20106" s="82" t="str">
        <f t="shared" si="628"/>
        <v>2020</v>
      </c>
      <c r="B20106" s="260" t="s">
        <v>2228</v>
      </c>
      <c r="C20106" s="261" t="s">
        <v>138</v>
      </c>
      <c r="D20106" s="74" t="str">
        <f t="shared" si="629"/>
        <v>out/2020</v>
      </c>
      <c r="E20106" s="331">
        <v>44106</v>
      </c>
      <c r="F20106" s="282">
        <v>404956</v>
      </c>
      <c r="G20106" s="282" t="s">
        <v>2229</v>
      </c>
      <c r="H20106" s="265" t="s">
        <v>4707</v>
      </c>
      <c r="I20106" s="265" t="s">
        <v>2188</v>
      </c>
      <c r="J20106" s="333">
        <v>-1347.75</v>
      </c>
      <c r="K20106" s="83" t="str">
        <f>IFERROR(IFERROR(VLOOKUP(I20106,'DE-PARA'!B:D,3,0),VLOOKUP(I20106,'DE-PARA'!C:D,2,0)),"NÃO ENCONTRADO")</f>
        <v>Materiais</v>
      </c>
      <c r="L20106" s="50" t="str">
        <f>VLOOKUP(K20106,'Base -Receita-Despesa'!$B:$AS,1,FALSE)</f>
        <v>Materiais</v>
      </c>
    </row>
    <row r="20107" spans="1:12" x14ac:dyDescent="0.3">
      <c r="A20107" s="82" t="str">
        <f t="shared" si="628"/>
        <v>2020</v>
      </c>
      <c r="B20107" s="260" t="s">
        <v>2228</v>
      </c>
      <c r="C20107" s="261" t="s">
        <v>138</v>
      </c>
      <c r="D20107" s="74" t="str">
        <f t="shared" si="629"/>
        <v>out/2020</v>
      </c>
      <c r="E20107" s="331">
        <v>44106</v>
      </c>
      <c r="F20107" s="282">
        <v>4095</v>
      </c>
      <c r="G20107" s="282" t="s">
        <v>2229</v>
      </c>
      <c r="H20107" s="265" t="s">
        <v>2231</v>
      </c>
      <c r="I20107" s="265" t="s">
        <v>2185</v>
      </c>
      <c r="J20107" s="333">
        <v>-1792.5</v>
      </c>
      <c r="K20107" s="83" t="str">
        <f>IFERROR(IFERROR(VLOOKUP(I20107,'DE-PARA'!B:D,3,0),VLOOKUP(I20107,'DE-PARA'!C:D,2,0)),"NÃO ENCONTRADO")</f>
        <v>Materiais</v>
      </c>
      <c r="L20107" s="50" t="str">
        <f>VLOOKUP(K20107,'Base -Receita-Despesa'!$B:$AS,1,FALSE)</f>
        <v>Materiais</v>
      </c>
    </row>
    <row r="20108" spans="1:12" x14ac:dyDescent="0.3">
      <c r="A20108" s="82" t="str">
        <f t="shared" si="628"/>
        <v>2020</v>
      </c>
      <c r="B20108" s="260" t="s">
        <v>2228</v>
      </c>
      <c r="C20108" s="261" t="s">
        <v>138</v>
      </c>
      <c r="D20108" s="74" t="str">
        <f t="shared" si="629"/>
        <v>out/2020</v>
      </c>
      <c r="E20108" s="331">
        <v>44106</v>
      </c>
      <c r="F20108" s="282">
        <v>12671</v>
      </c>
      <c r="G20108" s="282" t="s">
        <v>2238</v>
      </c>
      <c r="H20108" s="265" t="s">
        <v>5796</v>
      </c>
      <c r="I20108" s="265" t="s">
        <v>2182</v>
      </c>
      <c r="J20108" s="334">
        <v>-223.74</v>
      </c>
      <c r="K20108" s="83" t="str">
        <f>IFERROR(IFERROR(VLOOKUP(I20108,'DE-PARA'!B:D,3,0),VLOOKUP(I20108,'DE-PARA'!C:D,2,0)),"NÃO ENCONTRADO")</f>
        <v>Materiais</v>
      </c>
      <c r="L20108" s="50" t="str">
        <f>VLOOKUP(K20108,'Base -Receita-Despesa'!$B:$AS,1,FALSE)</f>
        <v>Materiais</v>
      </c>
    </row>
    <row r="20109" spans="1:12" x14ac:dyDescent="0.3">
      <c r="A20109" s="82" t="str">
        <f t="shared" si="628"/>
        <v>2020</v>
      </c>
      <c r="B20109" s="260" t="s">
        <v>2228</v>
      </c>
      <c r="C20109" s="261" t="s">
        <v>138</v>
      </c>
      <c r="D20109" s="74" t="str">
        <f t="shared" si="629"/>
        <v>out/2020</v>
      </c>
      <c r="E20109" s="331">
        <v>44106</v>
      </c>
      <c r="F20109" s="282">
        <v>273</v>
      </c>
      <c r="G20109" s="282" t="s">
        <v>2229</v>
      </c>
      <c r="H20109" s="265" t="s">
        <v>5709</v>
      </c>
      <c r="I20109" s="265" t="s">
        <v>2186</v>
      </c>
      <c r="J20109" s="334">
        <v>-891.07</v>
      </c>
      <c r="K20109" s="83" t="str">
        <f>IFERROR(IFERROR(VLOOKUP(I20109,'DE-PARA'!B:D,3,0),VLOOKUP(I20109,'DE-PARA'!C:D,2,0)),"NÃO ENCONTRADO")</f>
        <v>Materiais</v>
      </c>
      <c r="L20109" s="50" t="str">
        <f>VLOOKUP(K20109,'Base -Receita-Despesa'!$B:$AS,1,FALSE)</f>
        <v>Materiais</v>
      </c>
    </row>
    <row r="20110" spans="1:12" x14ac:dyDescent="0.3">
      <c r="A20110" s="82" t="str">
        <f t="shared" si="628"/>
        <v>2020</v>
      </c>
      <c r="B20110" s="260" t="s">
        <v>2228</v>
      </c>
      <c r="C20110" s="261" t="s">
        <v>138</v>
      </c>
      <c r="D20110" s="74" t="str">
        <f t="shared" si="629"/>
        <v>out/2020</v>
      </c>
      <c r="E20110" s="331">
        <v>44106</v>
      </c>
      <c r="F20110" s="282">
        <v>12</v>
      </c>
      <c r="G20110" s="282" t="s">
        <v>2229</v>
      </c>
      <c r="H20110" s="265" t="s">
        <v>5293</v>
      </c>
      <c r="I20110" s="265" t="s">
        <v>2177</v>
      </c>
      <c r="J20110" s="333">
        <v>-14000</v>
      </c>
      <c r="K20110" s="83" t="str">
        <f>IFERROR(IFERROR(VLOOKUP(I20110,'DE-PARA'!B:D,3,0),VLOOKUP(I20110,'DE-PARA'!C:D,2,0)),"NÃO ENCONTRADO")</f>
        <v>Pessoal</v>
      </c>
      <c r="L20110" s="50" t="str">
        <f>VLOOKUP(K20110,'Base -Receita-Despesa'!$B:$AS,1,FALSE)</f>
        <v>Pessoal</v>
      </c>
    </row>
    <row r="20111" spans="1:12" x14ac:dyDescent="0.3">
      <c r="A20111" s="82" t="str">
        <f t="shared" si="628"/>
        <v>2020</v>
      </c>
      <c r="B20111" s="260" t="s">
        <v>2228</v>
      </c>
      <c r="C20111" s="261" t="s">
        <v>138</v>
      </c>
      <c r="D20111" s="74" t="str">
        <f t="shared" si="629"/>
        <v>out/2020</v>
      </c>
      <c r="E20111" s="331">
        <v>44106</v>
      </c>
      <c r="F20111" s="282">
        <v>16248</v>
      </c>
      <c r="G20111" s="282" t="s">
        <v>2229</v>
      </c>
      <c r="H20111" s="265" t="s">
        <v>5939</v>
      </c>
      <c r="I20111" s="265" t="s">
        <v>241</v>
      </c>
      <c r="J20111" s="334">
        <v>-130</v>
      </c>
      <c r="K20111" s="83" t="str">
        <f>IFERROR(IFERROR(VLOOKUP(I20111,'DE-PARA'!B:D,3,0),VLOOKUP(I20111,'DE-PARA'!C:D,2,0)),"NÃO ENCONTRADO")</f>
        <v>Serviços</v>
      </c>
      <c r="L20111" s="50" t="str">
        <f>VLOOKUP(K20111,'Base -Receita-Despesa'!$B:$AS,1,FALSE)</f>
        <v>Serviços</v>
      </c>
    </row>
    <row r="20112" spans="1:12" x14ac:dyDescent="0.3">
      <c r="A20112" s="82" t="str">
        <f t="shared" si="628"/>
        <v>2020</v>
      </c>
      <c r="B20112" s="260" t="s">
        <v>2228</v>
      </c>
      <c r="C20112" s="261" t="s">
        <v>138</v>
      </c>
      <c r="D20112" s="74" t="str">
        <f t="shared" si="629"/>
        <v>out/2020</v>
      </c>
      <c r="E20112" s="331">
        <v>44106</v>
      </c>
      <c r="F20112" s="282">
        <v>12495</v>
      </c>
      <c r="G20112" s="282" t="s">
        <v>2229</v>
      </c>
      <c r="H20112" s="265" t="s">
        <v>5940</v>
      </c>
      <c r="I20112" s="265" t="s">
        <v>241</v>
      </c>
      <c r="J20112" s="333">
        <v>-2828</v>
      </c>
      <c r="K20112" s="83" t="str">
        <f>IFERROR(IFERROR(VLOOKUP(I20112,'DE-PARA'!B:D,3,0),VLOOKUP(I20112,'DE-PARA'!C:D,2,0)),"NÃO ENCONTRADO")</f>
        <v>Serviços</v>
      </c>
      <c r="L20112" s="50" t="str">
        <f>VLOOKUP(K20112,'Base -Receita-Despesa'!$B:$AS,1,FALSE)</f>
        <v>Serviços</v>
      </c>
    </row>
    <row r="20113" spans="1:12" x14ac:dyDescent="0.3">
      <c r="A20113" s="82" t="str">
        <f t="shared" si="628"/>
        <v>2020</v>
      </c>
      <c r="B20113" s="260" t="s">
        <v>2228</v>
      </c>
      <c r="C20113" s="261" t="s">
        <v>138</v>
      </c>
      <c r="D20113" s="74" t="str">
        <f t="shared" si="629"/>
        <v>out/2020</v>
      </c>
      <c r="E20113" s="331">
        <v>44106</v>
      </c>
      <c r="F20113" s="282">
        <v>82</v>
      </c>
      <c r="G20113" s="282" t="s">
        <v>2229</v>
      </c>
      <c r="H20113" s="265" t="s">
        <v>5869</v>
      </c>
      <c r="I20113" s="265" t="s">
        <v>2177</v>
      </c>
      <c r="J20113" s="333">
        <v>-20000</v>
      </c>
      <c r="K20113" s="83" t="str">
        <f>IFERROR(IFERROR(VLOOKUP(I20113,'DE-PARA'!B:D,3,0),VLOOKUP(I20113,'DE-PARA'!C:D,2,0)),"NÃO ENCONTRADO")</f>
        <v>Pessoal</v>
      </c>
      <c r="L20113" s="50" t="str">
        <f>VLOOKUP(K20113,'Base -Receita-Despesa'!$B:$AS,1,FALSE)</f>
        <v>Pessoal</v>
      </c>
    </row>
    <row r="20114" spans="1:12" x14ac:dyDescent="0.3">
      <c r="A20114" s="82" t="str">
        <f t="shared" si="628"/>
        <v>2020</v>
      </c>
      <c r="B20114" s="260" t="s">
        <v>2228</v>
      </c>
      <c r="C20114" s="261" t="s">
        <v>138</v>
      </c>
      <c r="D20114" s="74" t="str">
        <f t="shared" si="629"/>
        <v>out/2020</v>
      </c>
      <c r="E20114" s="331">
        <v>44106</v>
      </c>
      <c r="F20114" s="282">
        <v>10118</v>
      </c>
      <c r="G20114" s="282" t="s">
        <v>2229</v>
      </c>
      <c r="H20114" s="265" t="s">
        <v>5739</v>
      </c>
      <c r="I20114" s="265" t="s">
        <v>2188</v>
      </c>
      <c r="J20114" s="334">
        <v>-198.4</v>
      </c>
      <c r="K20114" s="83" t="str">
        <f>IFERROR(IFERROR(VLOOKUP(I20114,'DE-PARA'!B:D,3,0),VLOOKUP(I20114,'DE-PARA'!C:D,2,0)),"NÃO ENCONTRADO")</f>
        <v>Materiais</v>
      </c>
      <c r="L20114" s="50" t="str">
        <f>VLOOKUP(K20114,'Base -Receita-Despesa'!$B:$AS,1,FALSE)</f>
        <v>Materiais</v>
      </c>
    </row>
    <row r="20115" spans="1:12" x14ac:dyDescent="0.3">
      <c r="A20115" s="82" t="str">
        <f t="shared" si="628"/>
        <v>2020</v>
      </c>
      <c r="B20115" s="260" t="s">
        <v>2228</v>
      </c>
      <c r="C20115" s="261" t="s">
        <v>138</v>
      </c>
      <c r="D20115" s="74" t="str">
        <f t="shared" si="629"/>
        <v>out/2020</v>
      </c>
      <c r="E20115" s="331">
        <v>44106</v>
      </c>
      <c r="F20115" s="282" t="s">
        <v>4619</v>
      </c>
      <c r="G20115" s="282" t="s">
        <v>2229</v>
      </c>
      <c r="H20115" s="265" t="s">
        <v>5875</v>
      </c>
      <c r="I20115" s="265" t="s">
        <v>2170</v>
      </c>
      <c r="J20115" s="333">
        <v>-78330.05</v>
      </c>
      <c r="K20115" s="83" t="str">
        <f>IFERROR(IFERROR(VLOOKUP(I20115,'DE-PARA'!B:D,3,0),VLOOKUP(I20115,'DE-PARA'!C:D,2,0)),"NÃO ENCONTRADO")</f>
        <v>Reembolso de Rateios(-)</v>
      </c>
      <c r="L20115" s="50" t="str">
        <f>VLOOKUP(K20115,'Base -Receita-Despesa'!$B:$AS,1,FALSE)</f>
        <v>Reembolso de Rateios(-)</v>
      </c>
    </row>
    <row r="20116" spans="1:12" x14ac:dyDescent="0.3">
      <c r="A20116" s="82" t="str">
        <f t="shared" si="628"/>
        <v>2020</v>
      </c>
      <c r="B20116" s="260" t="s">
        <v>2228</v>
      </c>
      <c r="C20116" s="261" t="s">
        <v>138</v>
      </c>
      <c r="D20116" s="74" t="str">
        <f t="shared" si="629"/>
        <v>out/2020</v>
      </c>
      <c r="E20116" s="331">
        <v>44109</v>
      </c>
      <c r="F20116" s="282">
        <v>273</v>
      </c>
      <c r="G20116" s="282" t="s">
        <v>2229</v>
      </c>
      <c r="H20116" s="265" t="s">
        <v>5709</v>
      </c>
      <c r="I20116" s="265" t="s">
        <v>2186</v>
      </c>
      <c r="J20116" s="334">
        <v>891.07</v>
      </c>
      <c r="K20116" s="83" t="str">
        <f>IFERROR(IFERROR(VLOOKUP(I20116,'DE-PARA'!B:D,3,0),VLOOKUP(I20116,'DE-PARA'!C:D,2,0)),"NÃO ENCONTRADO")</f>
        <v>Materiais</v>
      </c>
      <c r="L20116" s="50" t="str">
        <f>VLOOKUP(K20116,'Base -Receita-Despesa'!$B:$AS,1,FALSE)</f>
        <v>Materiais</v>
      </c>
    </row>
    <row r="20117" spans="1:12" x14ac:dyDescent="0.3">
      <c r="A20117" s="82" t="str">
        <f t="shared" si="628"/>
        <v>2020</v>
      </c>
      <c r="B20117" s="260" t="s">
        <v>2228</v>
      </c>
      <c r="C20117" s="261" t="s">
        <v>138</v>
      </c>
      <c r="D20117" s="74" t="str">
        <f t="shared" si="629"/>
        <v>out/2020</v>
      </c>
      <c r="E20117" s="331">
        <v>44109</v>
      </c>
      <c r="F20117" s="282">
        <v>2123228485</v>
      </c>
      <c r="G20117" s="282" t="s">
        <v>2229</v>
      </c>
      <c r="H20117" s="265" t="s">
        <v>4529</v>
      </c>
      <c r="I20117" s="265" t="s">
        <v>155</v>
      </c>
      <c r="J20117" s="333">
        <v>-3714.8</v>
      </c>
      <c r="K20117" s="83" t="str">
        <f>IFERROR(IFERROR(VLOOKUP(I20117,'DE-PARA'!B:D,3,0),VLOOKUP(I20117,'DE-PARA'!C:D,2,0)),"NÃO ENCONTRADO")</f>
        <v>Concessionárias (água, luz e telefone)</v>
      </c>
      <c r="L20117" s="50" t="str">
        <f>VLOOKUP(K20117,'Base -Receita-Despesa'!$B:$AS,1,FALSE)</f>
        <v>Concessionárias (água, luz e telefone)</v>
      </c>
    </row>
    <row r="20118" spans="1:12" x14ac:dyDescent="0.3">
      <c r="A20118" s="82" t="str">
        <f t="shared" si="628"/>
        <v>2020</v>
      </c>
      <c r="B20118" s="260" t="s">
        <v>2228</v>
      </c>
      <c r="C20118" s="261" t="s">
        <v>138</v>
      </c>
      <c r="D20118" s="74" t="str">
        <f t="shared" si="629"/>
        <v>out/2020</v>
      </c>
      <c r="E20118" s="331">
        <v>44109</v>
      </c>
      <c r="F20118" s="282">
        <v>79445</v>
      </c>
      <c r="G20118" s="282" t="s">
        <v>2229</v>
      </c>
      <c r="H20118" s="265" t="s">
        <v>5929</v>
      </c>
      <c r="I20118" s="265" t="s">
        <v>2193</v>
      </c>
      <c r="J20118" s="334">
        <v>-898</v>
      </c>
      <c r="K20118" s="83" t="str">
        <f>IFERROR(IFERROR(VLOOKUP(I20118,'DE-PARA'!B:D,3,0),VLOOKUP(I20118,'DE-PARA'!C:D,2,0)),"NÃO ENCONTRADO")</f>
        <v>Materiais</v>
      </c>
      <c r="L20118" s="50" t="str">
        <f>VLOOKUP(K20118,'Base -Receita-Despesa'!$B:$AS,1,FALSE)</f>
        <v>Materiais</v>
      </c>
    </row>
    <row r="20119" spans="1:12" x14ac:dyDescent="0.3">
      <c r="A20119" s="82" t="str">
        <f t="shared" si="628"/>
        <v>2020</v>
      </c>
      <c r="B20119" s="260" t="s">
        <v>2228</v>
      </c>
      <c r="C20119" s="261" t="s">
        <v>138</v>
      </c>
      <c r="D20119" s="74" t="str">
        <f t="shared" si="629"/>
        <v>out/2020</v>
      </c>
      <c r="E20119" s="331">
        <v>44109</v>
      </c>
      <c r="F20119" s="282">
        <v>23061</v>
      </c>
      <c r="G20119" s="282" t="s">
        <v>2229</v>
      </c>
      <c r="H20119" s="265" t="s">
        <v>2401</v>
      </c>
      <c r="I20119" s="265" t="s">
        <v>2182</v>
      </c>
      <c r="J20119" s="334">
        <v>-32</v>
      </c>
      <c r="K20119" s="83" t="str">
        <f>IFERROR(IFERROR(VLOOKUP(I20119,'DE-PARA'!B:D,3,0),VLOOKUP(I20119,'DE-PARA'!C:D,2,0)),"NÃO ENCONTRADO")</f>
        <v>Materiais</v>
      </c>
      <c r="L20119" s="50" t="str">
        <f>VLOOKUP(K20119,'Base -Receita-Despesa'!$B:$AS,1,FALSE)</f>
        <v>Materiais</v>
      </c>
    </row>
    <row r="20120" spans="1:12" x14ac:dyDescent="0.3">
      <c r="A20120" s="82" t="str">
        <f t="shared" si="628"/>
        <v>2020</v>
      </c>
      <c r="B20120" s="260" t="s">
        <v>2228</v>
      </c>
      <c r="C20120" s="261" t="s">
        <v>138</v>
      </c>
      <c r="D20120" s="74" t="str">
        <f t="shared" si="629"/>
        <v>out/2020</v>
      </c>
      <c r="E20120" s="331">
        <v>44109</v>
      </c>
      <c r="F20120" s="282">
        <v>4120</v>
      </c>
      <c r="G20120" s="282" t="s">
        <v>2229</v>
      </c>
      <c r="H20120" s="265" t="s">
        <v>2231</v>
      </c>
      <c r="I20120" s="265" t="s">
        <v>2185</v>
      </c>
      <c r="J20120" s="333">
        <v>-1195</v>
      </c>
      <c r="K20120" s="83" t="str">
        <f>IFERROR(IFERROR(VLOOKUP(I20120,'DE-PARA'!B:D,3,0),VLOOKUP(I20120,'DE-PARA'!C:D,2,0)),"NÃO ENCONTRADO")</f>
        <v>Materiais</v>
      </c>
      <c r="L20120" s="50" t="str">
        <f>VLOOKUP(K20120,'Base -Receita-Despesa'!$B:$AS,1,FALSE)</f>
        <v>Materiais</v>
      </c>
    </row>
    <row r="20121" spans="1:12" x14ac:dyDescent="0.3">
      <c r="A20121" s="82" t="str">
        <f t="shared" si="628"/>
        <v>2020</v>
      </c>
      <c r="B20121" s="260" t="s">
        <v>2228</v>
      </c>
      <c r="C20121" s="261" t="s">
        <v>138</v>
      </c>
      <c r="D20121" s="74" t="str">
        <f t="shared" si="629"/>
        <v>out/2020</v>
      </c>
      <c r="E20121" s="331">
        <v>44109</v>
      </c>
      <c r="F20121" s="282" t="s">
        <v>139</v>
      </c>
      <c r="G20121" s="282" t="s">
        <v>2229</v>
      </c>
      <c r="H20121" s="265" t="s">
        <v>5843</v>
      </c>
      <c r="I20121" s="265" t="s">
        <v>141</v>
      </c>
      <c r="J20121" s="333">
        <v>-1638.38</v>
      </c>
      <c r="K20121" s="83" t="str">
        <f>IFERROR(IFERROR(VLOOKUP(I20121,'DE-PARA'!B:D,3,0),VLOOKUP(I20121,'DE-PARA'!C:D,2,0)),"NÃO ENCONTRADO")</f>
        <v>Pessoal</v>
      </c>
      <c r="L20121" s="50" t="str">
        <f>VLOOKUP(K20121,'Base -Receita-Despesa'!$B:$AS,1,FALSE)</f>
        <v>Pessoal</v>
      </c>
    </row>
    <row r="20122" spans="1:12" x14ac:dyDescent="0.3">
      <c r="A20122" s="82" t="str">
        <f t="shared" si="628"/>
        <v>2020</v>
      </c>
      <c r="B20122" s="260" t="s">
        <v>2228</v>
      </c>
      <c r="C20122" s="261" t="s">
        <v>138</v>
      </c>
      <c r="D20122" s="74" t="str">
        <f t="shared" si="629"/>
        <v>out/2020</v>
      </c>
      <c r="E20122" s="331">
        <v>44109</v>
      </c>
      <c r="F20122" s="282" t="s">
        <v>139</v>
      </c>
      <c r="G20122" s="282" t="s">
        <v>2229</v>
      </c>
      <c r="H20122" s="265" t="s">
        <v>5941</v>
      </c>
      <c r="I20122" s="265" t="s">
        <v>141</v>
      </c>
      <c r="J20122" s="334">
        <v>-593.58000000000004</v>
      </c>
      <c r="K20122" s="83" t="str">
        <f>IFERROR(IFERROR(VLOOKUP(I20122,'DE-PARA'!B:D,3,0),VLOOKUP(I20122,'DE-PARA'!C:D,2,0)),"NÃO ENCONTRADO")</f>
        <v>Pessoal</v>
      </c>
      <c r="L20122" s="50" t="str">
        <f>VLOOKUP(K20122,'Base -Receita-Despesa'!$B:$AS,1,FALSE)</f>
        <v>Pessoal</v>
      </c>
    </row>
    <row r="20123" spans="1:12" x14ac:dyDescent="0.3">
      <c r="A20123" s="82" t="str">
        <f t="shared" si="628"/>
        <v>2020</v>
      </c>
      <c r="B20123" s="260" t="s">
        <v>2228</v>
      </c>
      <c r="C20123" s="261" t="s">
        <v>138</v>
      </c>
      <c r="D20123" s="74" t="str">
        <f t="shared" si="629"/>
        <v>out/2020</v>
      </c>
      <c r="E20123" s="331">
        <v>44109</v>
      </c>
      <c r="F20123" s="282" t="s">
        <v>139</v>
      </c>
      <c r="G20123" s="282" t="s">
        <v>2229</v>
      </c>
      <c r="H20123" s="265" t="s">
        <v>5942</v>
      </c>
      <c r="I20123" s="265" t="s">
        <v>141</v>
      </c>
      <c r="J20123" s="334">
        <v>-303.76</v>
      </c>
      <c r="K20123" s="83" t="str">
        <f>IFERROR(IFERROR(VLOOKUP(I20123,'DE-PARA'!B:D,3,0),VLOOKUP(I20123,'DE-PARA'!C:D,2,0)),"NÃO ENCONTRADO")</f>
        <v>Pessoal</v>
      </c>
      <c r="L20123" s="50" t="str">
        <f>VLOOKUP(K20123,'Base -Receita-Despesa'!$B:$AS,1,FALSE)</f>
        <v>Pessoal</v>
      </c>
    </row>
    <row r="20124" spans="1:12" x14ac:dyDescent="0.3">
      <c r="A20124" s="82" t="str">
        <f t="shared" si="628"/>
        <v>2020</v>
      </c>
      <c r="B20124" s="260" t="s">
        <v>2228</v>
      </c>
      <c r="C20124" s="261" t="s">
        <v>138</v>
      </c>
      <c r="D20124" s="74" t="str">
        <f t="shared" si="629"/>
        <v>out/2020</v>
      </c>
      <c r="E20124" s="331">
        <v>44109</v>
      </c>
      <c r="F20124" s="282">
        <v>273</v>
      </c>
      <c r="G20124" s="282" t="s">
        <v>2229</v>
      </c>
      <c r="H20124" s="265" t="s">
        <v>5709</v>
      </c>
      <c r="I20124" s="265" t="s">
        <v>2186</v>
      </c>
      <c r="J20124" s="334">
        <v>-891.07</v>
      </c>
      <c r="K20124" s="83" t="str">
        <f>IFERROR(IFERROR(VLOOKUP(I20124,'DE-PARA'!B:D,3,0),VLOOKUP(I20124,'DE-PARA'!C:D,2,0)),"NÃO ENCONTRADO")</f>
        <v>Materiais</v>
      </c>
      <c r="L20124" s="50" t="str">
        <f>VLOOKUP(K20124,'Base -Receita-Despesa'!$B:$AS,1,FALSE)</f>
        <v>Materiais</v>
      </c>
    </row>
    <row r="20125" spans="1:12" x14ac:dyDescent="0.3">
      <c r="A20125" s="82" t="str">
        <f t="shared" si="628"/>
        <v>2020</v>
      </c>
      <c r="B20125" s="260" t="s">
        <v>2228</v>
      </c>
      <c r="C20125" s="261" t="s">
        <v>138</v>
      </c>
      <c r="D20125" s="74" t="str">
        <f t="shared" si="629"/>
        <v>out/2020</v>
      </c>
      <c r="E20125" s="331">
        <v>44109</v>
      </c>
      <c r="F20125" s="282" t="s">
        <v>139</v>
      </c>
      <c r="G20125" s="282" t="s">
        <v>2229</v>
      </c>
      <c r="H20125" s="265" t="s">
        <v>542</v>
      </c>
      <c r="I20125" s="265" t="s">
        <v>141</v>
      </c>
      <c r="J20125" s="333">
        <v>-5080.59</v>
      </c>
      <c r="K20125" s="83" t="str">
        <f>IFERROR(IFERROR(VLOOKUP(I20125,'DE-PARA'!B:D,3,0),VLOOKUP(I20125,'DE-PARA'!C:D,2,0)),"NÃO ENCONTRADO")</f>
        <v>Pessoal</v>
      </c>
      <c r="L20125" s="50" t="str">
        <f>VLOOKUP(K20125,'Base -Receita-Despesa'!$B:$AS,1,FALSE)</f>
        <v>Pessoal</v>
      </c>
    </row>
    <row r="20126" spans="1:12" x14ac:dyDescent="0.3">
      <c r="A20126" s="82" t="str">
        <f t="shared" si="628"/>
        <v>2020</v>
      </c>
      <c r="B20126" s="260" t="s">
        <v>2228</v>
      </c>
      <c r="C20126" s="261" t="s">
        <v>138</v>
      </c>
      <c r="D20126" s="74" t="str">
        <f t="shared" si="629"/>
        <v>out/2020</v>
      </c>
      <c r="E20126" s="331">
        <v>44109</v>
      </c>
      <c r="F20126" s="282" t="s">
        <v>139</v>
      </c>
      <c r="G20126" s="282" t="s">
        <v>2229</v>
      </c>
      <c r="H20126" s="265" t="s">
        <v>5797</v>
      </c>
      <c r="I20126" s="265" t="s">
        <v>141</v>
      </c>
      <c r="J20126" s="333">
        <v>-1435</v>
      </c>
      <c r="K20126" s="83" t="str">
        <f>IFERROR(IFERROR(VLOOKUP(I20126,'DE-PARA'!B:D,3,0),VLOOKUP(I20126,'DE-PARA'!C:D,2,0)),"NÃO ENCONTRADO")</f>
        <v>Pessoal</v>
      </c>
      <c r="L20126" s="50" t="str">
        <f>VLOOKUP(K20126,'Base -Receita-Despesa'!$B:$AS,1,FALSE)</f>
        <v>Pessoal</v>
      </c>
    </row>
    <row r="20127" spans="1:12" x14ac:dyDescent="0.3">
      <c r="A20127" s="82" t="str">
        <f t="shared" si="628"/>
        <v>2020</v>
      </c>
      <c r="B20127" s="260" t="s">
        <v>2228</v>
      </c>
      <c r="C20127" s="261" t="s">
        <v>138</v>
      </c>
      <c r="D20127" s="74" t="str">
        <f t="shared" si="629"/>
        <v>out/2020</v>
      </c>
      <c r="E20127" s="331">
        <v>44109</v>
      </c>
      <c r="F20127" s="282">
        <v>10122</v>
      </c>
      <c r="G20127" s="282" t="s">
        <v>2229</v>
      </c>
      <c r="H20127" s="265" t="s">
        <v>5739</v>
      </c>
      <c r="I20127" s="265" t="s">
        <v>2188</v>
      </c>
      <c r="J20127" s="334">
        <v>-157.6</v>
      </c>
      <c r="K20127" s="83" t="str">
        <f>IFERROR(IFERROR(VLOOKUP(I20127,'DE-PARA'!B:D,3,0),VLOOKUP(I20127,'DE-PARA'!C:D,2,0)),"NÃO ENCONTRADO")</f>
        <v>Materiais</v>
      </c>
      <c r="L20127" s="50" t="str">
        <f>VLOOKUP(K20127,'Base -Receita-Despesa'!$B:$AS,1,FALSE)</f>
        <v>Materiais</v>
      </c>
    </row>
    <row r="20128" spans="1:12" x14ac:dyDescent="0.3">
      <c r="A20128" s="82" t="str">
        <f t="shared" si="628"/>
        <v>2020</v>
      </c>
      <c r="B20128" s="260" t="s">
        <v>2228</v>
      </c>
      <c r="C20128" s="261" t="s">
        <v>138</v>
      </c>
      <c r="D20128" s="74" t="str">
        <f t="shared" si="629"/>
        <v>out/2020</v>
      </c>
      <c r="E20128" s="331">
        <v>44109</v>
      </c>
      <c r="F20128" s="282" t="s">
        <v>1261</v>
      </c>
      <c r="G20128" s="282" t="s">
        <v>2229</v>
      </c>
      <c r="H20128" s="265" t="s">
        <v>879</v>
      </c>
      <c r="I20128" s="265" t="s">
        <v>135</v>
      </c>
      <c r="J20128" s="334">
        <v>-10</v>
      </c>
      <c r="K20128" s="83" t="str">
        <f>IFERROR(IFERROR(VLOOKUP(I20128,'DE-PARA'!B:D,3,0),VLOOKUP(I20128,'DE-PARA'!C:D,2,0)),"NÃO ENCONTRADO")</f>
        <v>Outras Saídas</v>
      </c>
      <c r="L20128" s="50" t="str">
        <f>VLOOKUP(K20128,'Base -Receita-Despesa'!$B:$AS,1,FALSE)</f>
        <v>Outras Saídas</v>
      </c>
    </row>
    <row r="20129" spans="1:12" x14ac:dyDescent="0.3">
      <c r="A20129" s="82" t="str">
        <f t="shared" si="628"/>
        <v>2020</v>
      </c>
      <c r="B20129" s="260" t="s">
        <v>2228</v>
      </c>
      <c r="C20129" s="261" t="s">
        <v>138</v>
      </c>
      <c r="D20129" s="74" t="str">
        <f t="shared" si="629"/>
        <v>out/2020</v>
      </c>
      <c r="E20129" s="331">
        <v>44109</v>
      </c>
      <c r="F20129" s="282" t="s">
        <v>1261</v>
      </c>
      <c r="G20129" s="282" t="s">
        <v>2229</v>
      </c>
      <c r="H20129" s="265" t="s">
        <v>879</v>
      </c>
      <c r="I20129" s="265" t="s">
        <v>135</v>
      </c>
      <c r="J20129" s="334">
        <v>-10</v>
      </c>
      <c r="K20129" s="83" t="str">
        <f>IFERROR(IFERROR(VLOOKUP(I20129,'DE-PARA'!B:D,3,0),VLOOKUP(I20129,'DE-PARA'!C:D,2,0)),"NÃO ENCONTRADO")</f>
        <v>Outras Saídas</v>
      </c>
      <c r="L20129" s="50" t="str">
        <f>VLOOKUP(K20129,'Base -Receita-Despesa'!$B:$AS,1,FALSE)</f>
        <v>Outras Saídas</v>
      </c>
    </row>
    <row r="20130" spans="1:12" x14ac:dyDescent="0.3">
      <c r="A20130" s="82" t="str">
        <f t="shared" si="628"/>
        <v>2020</v>
      </c>
      <c r="B20130" s="260" t="s">
        <v>2228</v>
      </c>
      <c r="C20130" s="261" t="s">
        <v>138</v>
      </c>
      <c r="D20130" s="74" t="str">
        <f t="shared" si="629"/>
        <v>out/2020</v>
      </c>
      <c r="E20130" s="331">
        <v>44109</v>
      </c>
      <c r="F20130" s="282" t="s">
        <v>1261</v>
      </c>
      <c r="G20130" s="282" t="s">
        <v>2229</v>
      </c>
      <c r="H20130" s="265" t="s">
        <v>879</v>
      </c>
      <c r="I20130" s="265" t="s">
        <v>135</v>
      </c>
      <c r="J20130" s="334">
        <v>-10</v>
      </c>
      <c r="K20130" s="83" t="str">
        <f>IFERROR(IFERROR(VLOOKUP(I20130,'DE-PARA'!B:D,3,0),VLOOKUP(I20130,'DE-PARA'!C:D,2,0)),"NÃO ENCONTRADO")</f>
        <v>Outras Saídas</v>
      </c>
      <c r="L20130" s="50" t="str">
        <f>VLOOKUP(K20130,'Base -Receita-Despesa'!$B:$AS,1,FALSE)</f>
        <v>Outras Saídas</v>
      </c>
    </row>
    <row r="20131" spans="1:12" x14ac:dyDescent="0.3">
      <c r="A20131" s="82" t="str">
        <f t="shared" si="628"/>
        <v>2020</v>
      </c>
      <c r="B20131" s="260" t="s">
        <v>2228</v>
      </c>
      <c r="C20131" s="261" t="s">
        <v>138</v>
      </c>
      <c r="D20131" s="74" t="str">
        <f t="shared" si="629"/>
        <v>out/2020</v>
      </c>
      <c r="E20131" s="331">
        <v>44109</v>
      </c>
      <c r="F20131" s="282" t="s">
        <v>1261</v>
      </c>
      <c r="G20131" s="282" t="s">
        <v>2229</v>
      </c>
      <c r="H20131" s="265" t="s">
        <v>879</v>
      </c>
      <c r="I20131" s="265" t="s">
        <v>135</v>
      </c>
      <c r="J20131" s="334">
        <v>-10</v>
      </c>
      <c r="K20131" s="83" t="str">
        <f>IFERROR(IFERROR(VLOOKUP(I20131,'DE-PARA'!B:D,3,0),VLOOKUP(I20131,'DE-PARA'!C:D,2,0)),"NÃO ENCONTRADO")</f>
        <v>Outras Saídas</v>
      </c>
      <c r="L20131" s="50" t="str">
        <f>VLOOKUP(K20131,'Base -Receita-Despesa'!$B:$AS,1,FALSE)</f>
        <v>Outras Saídas</v>
      </c>
    </row>
    <row r="20132" spans="1:12" x14ac:dyDescent="0.3">
      <c r="A20132" s="82" t="str">
        <f t="shared" si="628"/>
        <v>2020</v>
      </c>
      <c r="B20132" s="260" t="s">
        <v>2228</v>
      </c>
      <c r="C20132" s="261" t="s">
        <v>138</v>
      </c>
      <c r="D20132" s="74" t="str">
        <f t="shared" si="629"/>
        <v>out/2020</v>
      </c>
      <c r="E20132" s="331">
        <v>44109</v>
      </c>
      <c r="F20132" s="282" t="s">
        <v>139</v>
      </c>
      <c r="G20132" s="282" t="s">
        <v>2229</v>
      </c>
      <c r="H20132" s="265" t="s">
        <v>5943</v>
      </c>
      <c r="I20132" s="265" t="s">
        <v>141</v>
      </c>
      <c r="J20132" s="333">
        <v>-292787.15999999997</v>
      </c>
      <c r="K20132" s="83" t="str">
        <f>IFERROR(IFERROR(VLOOKUP(I20132,'DE-PARA'!B:D,3,0),VLOOKUP(I20132,'DE-PARA'!C:D,2,0)),"NÃO ENCONTRADO")</f>
        <v>Pessoal</v>
      </c>
      <c r="L20132" s="50" t="str">
        <f>VLOOKUP(K20132,'Base -Receita-Despesa'!$B:$AS,1,FALSE)</f>
        <v>Pessoal</v>
      </c>
    </row>
    <row r="20133" spans="1:12" x14ac:dyDescent="0.3">
      <c r="A20133" s="82" t="str">
        <f t="shared" si="628"/>
        <v>2020</v>
      </c>
      <c r="B20133" s="260" t="s">
        <v>2228</v>
      </c>
      <c r="C20133" s="261" t="s">
        <v>138</v>
      </c>
      <c r="D20133" s="74" t="str">
        <f t="shared" si="629"/>
        <v>out/2020</v>
      </c>
      <c r="E20133" s="331">
        <v>44110</v>
      </c>
      <c r="F20133" s="282" t="s">
        <v>4377</v>
      </c>
      <c r="G20133" s="282" t="s">
        <v>2229</v>
      </c>
      <c r="H20133" s="265" t="s">
        <v>5944</v>
      </c>
      <c r="I20133" s="265" t="s">
        <v>128</v>
      </c>
      <c r="J20133" s="333">
        <v>-41160.99</v>
      </c>
      <c r="K20133" s="83" t="str">
        <f>IFERROR(IFERROR(VLOOKUP(I20133,'DE-PARA'!B:D,3,0),VLOOKUP(I20133,'DE-PARA'!C:D,2,0)),"NÃO ENCONTRADO")</f>
        <v>Encargos sobre Folha de Pagamento</v>
      </c>
      <c r="L20133" s="50" t="str">
        <f>VLOOKUP(K20133,'Base -Receita-Despesa'!$B:$AS,1,FALSE)</f>
        <v>Encargos sobre Folha de Pagamento</v>
      </c>
    </row>
    <row r="20134" spans="1:12" x14ac:dyDescent="0.3">
      <c r="A20134" s="82" t="str">
        <f t="shared" si="628"/>
        <v>2020</v>
      </c>
      <c r="B20134" s="260" t="s">
        <v>2228</v>
      </c>
      <c r="C20134" s="261" t="s">
        <v>138</v>
      </c>
      <c r="D20134" s="74" t="str">
        <f t="shared" si="629"/>
        <v>out/2020</v>
      </c>
      <c r="E20134" s="331">
        <v>44110</v>
      </c>
      <c r="F20134" s="282" t="s">
        <v>5807</v>
      </c>
      <c r="G20134" s="282" t="s">
        <v>2229</v>
      </c>
      <c r="H20134" s="265" t="s">
        <v>1044</v>
      </c>
      <c r="I20134" s="265" t="s">
        <v>2214</v>
      </c>
      <c r="J20134" s="334">
        <v>-600</v>
      </c>
      <c r="K20134" s="83" t="str">
        <f>IFERROR(IFERROR(VLOOKUP(I20134,'DE-PARA'!B:D,3,0),VLOOKUP(I20134,'DE-PARA'!C:D,2,0)),"NÃO ENCONTRADO")</f>
        <v>Outras Saídas</v>
      </c>
      <c r="L20134" s="50" t="str">
        <f>VLOOKUP(K20134,'Base -Receita-Despesa'!$B:$AS,1,FALSE)</f>
        <v>Outras Saídas</v>
      </c>
    </row>
    <row r="20135" spans="1:12" x14ac:dyDescent="0.3">
      <c r="A20135" s="82" t="str">
        <f t="shared" si="628"/>
        <v>2020</v>
      </c>
      <c r="B20135" s="260" t="s">
        <v>2228</v>
      </c>
      <c r="C20135" s="261" t="s">
        <v>138</v>
      </c>
      <c r="D20135" s="74" t="str">
        <f t="shared" si="629"/>
        <v>out/2020</v>
      </c>
      <c r="E20135" s="331">
        <v>44110</v>
      </c>
      <c r="F20135" s="282" t="s">
        <v>5807</v>
      </c>
      <c r="G20135" s="282" t="s">
        <v>2229</v>
      </c>
      <c r="H20135" s="265" t="s">
        <v>837</v>
      </c>
      <c r="I20135" s="265" t="s">
        <v>2214</v>
      </c>
      <c r="J20135" s="334">
        <v>-147.32</v>
      </c>
      <c r="K20135" s="83" t="str">
        <f>IFERROR(IFERROR(VLOOKUP(I20135,'DE-PARA'!B:D,3,0),VLOOKUP(I20135,'DE-PARA'!C:D,2,0)),"NÃO ENCONTRADO")</f>
        <v>Outras Saídas</v>
      </c>
      <c r="L20135" s="50" t="str">
        <f>VLOOKUP(K20135,'Base -Receita-Despesa'!$B:$AS,1,FALSE)</f>
        <v>Outras Saídas</v>
      </c>
    </row>
    <row r="20136" spans="1:12" x14ac:dyDescent="0.3">
      <c r="A20136" s="82" t="str">
        <f t="shared" si="628"/>
        <v>2020</v>
      </c>
      <c r="B20136" s="260" t="s">
        <v>2228</v>
      </c>
      <c r="C20136" s="261" t="s">
        <v>138</v>
      </c>
      <c r="D20136" s="74" t="str">
        <f t="shared" si="629"/>
        <v>out/2020</v>
      </c>
      <c r="E20136" s="331">
        <v>44110</v>
      </c>
      <c r="F20136" s="282">
        <v>273</v>
      </c>
      <c r="G20136" s="282" t="s">
        <v>2229</v>
      </c>
      <c r="H20136" s="265" t="s">
        <v>5709</v>
      </c>
      <c r="I20136" s="265" t="s">
        <v>2186</v>
      </c>
      <c r="J20136" s="334">
        <v>-891.07</v>
      </c>
      <c r="K20136" s="83" t="str">
        <f>IFERROR(IFERROR(VLOOKUP(I20136,'DE-PARA'!B:D,3,0),VLOOKUP(I20136,'DE-PARA'!C:D,2,0)),"NÃO ENCONTRADO")</f>
        <v>Materiais</v>
      </c>
      <c r="L20136" s="50" t="str">
        <f>VLOOKUP(K20136,'Base -Receita-Despesa'!$B:$AS,1,FALSE)</f>
        <v>Materiais</v>
      </c>
    </row>
    <row r="20137" spans="1:12" x14ac:dyDescent="0.3">
      <c r="A20137" s="82" t="str">
        <f t="shared" si="628"/>
        <v>2020</v>
      </c>
      <c r="B20137" s="260" t="s">
        <v>2228</v>
      </c>
      <c r="C20137" s="261" t="s">
        <v>138</v>
      </c>
      <c r="D20137" s="74" t="str">
        <f t="shared" si="629"/>
        <v>out/2020</v>
      </c>
      <c r="E20137" s="331">
        <v>44110</v>
      </c>
      <c r="F20137" s="282">
        <v>481</v>
      </c>
      <c r="G20137" s="282" t="s">
        <v>2229</v>
      </c>
      <c r="H20137" s="265" t="s">
        <v>5945</v>
      </c>
      <c r="I20137" s="265" t="s">
        <v>2183</v>
      </c>
      <c r="J20137" s="334">
        <v>-578</v>
      </c>
      <c r="K20137" s="83" t="str">
        <f>IFERROR(IFERROR(VLOOKUP(I20137,'DE-PARA'!B:D,3,0),VLOOKUP(I20137,'DE-PARA'!C:D,2,0)),"NÃO ENCONTRADO")</f>
        <v>Materiais</v>
      </c>
      <c r="L20137" s="50" t="str">
        <f>VLOOKUP(K20137,'Base -Receita-Despesa'!$B:$AS,1,FALSE)</f>
        <v>Materiais</v>
      </c>
    </row>
    <row r="20138" spans="1:12" x14ac:dyDescent="0.3">
      <c r="A20138" s="82" t="str">
        <f t="shared" ref="A20138:A20201" si="630">IF(K20138="NÃO ENCONTRADO",0,RIGHT(D20138,4))</f>
        <v>2020</v>
      </c>
      <c r="B20138" s="260" t="s">
        <v>2228</v>
      </c>
      <c r="C20138" s="261" t="s">
        <v>138</v>
      </c>
      <c r="D20138" s="74" t="str">
        <f t="shared" si="629"/>
        <v>out/2020</v>
      </c>
      <c r="E20138" s="331">
        <v>44110</v>
      </c>
      <c r="F20138" s="282" t="s">
        <v>139</v>
      </c>
      <c r="G20138" s="282" t="s">
        <v>2229</v>
      </c>
      <c r="H20138" s="265" t="s">
        <v>5946</v>
      </c>
      <c r="I20138" s="265" t="s">
        <v>141</v>
      </c>
      <c r="J20138" s="333">
        <v>-1542.43</v>
      </c>
      <c r="K20138" s="83" t="str">
        <f>IFERROR(IFERROR(VLOOKUP(I20138,'DE-PARA'!B:D,3,0),VLOOKUP(I20138,'DE-PARA'!C:D,2,0)),"NÃO ENCONTRADO")</f>
        <v>Pessoal</v>
      </c>
      <c r="L20138" s="50" t="str">
        <f>VLOOKUP(K20138,'Base -Receita-Despesa'!$B:$AS,1,FALSE)</f>
        <v>Pessoal</v>
      </c>
    </row>
    <row r="20139" spans="1:12" x14ac:dyDescent="0.3">
      <c r="A20139" s="82" t="str">
        <f t="shared" si="630"/>
        <v>2020</v>
      </c>
      <c r="B20139" s="260" t="s">
        <v>2228</v>
      </c>
      <c r="C20139" s="261" t="s">
        <v>138</v>
      </c>
      <c r="D20139" s="74" t="str">
        <f t="shared" si="629"/>
        <v>out/2020</v>
      </c>
      <c r="E20139" s="331">
        <v>44110</v>
      </c>
      <c r="F20139" s="282" t="s">
        <v>139</v>
      </c>
      <c r="G20139" s="282" t="s">
        <v>2229</v>
      </c>
      <c r="H20139" s="265" t="s">
        <v>2451</v>
      </c>
      <c r="I20139" s="265" t="s">
        <v>141</v>
      </c>
      <c r="J20139" s="333">
        <v>-2341.58</v>
      </c>
      <c r="K20139" s="83" t="str">
        <f>IFERROR(IFERROR(VLOOKUP(I20139,'DE-PARA'!B:D,3,0),VLOOKUP(I20139,'DE-PARA'!C:D,2,0)),"NÃO ENCONTRADO")</f>
        <v>Pessoal</v>
      </c>
      <c r="L20139" s="50" t="str">
        <f>VLOOKUP(K20139,'Base -Receita-Despesa'!$B:$AS,1,FALSE)</f>
        <v>Pessoal</v>
      </c>
    </row>
    <row r="20140" spans="1:12" x14ac:dyDescent="0.3">
      <c r="A20140" s="82" t="str">
        <f t="shared" si="630"/>
        <v>2020</v>
      </c>
      <c r="B20140" s="260" t="s">
        <v>2228</v>
      </c>
      <c r="C20140" s="261" t="s">
        <v>138</v>
      </c>
      <c r="D20140" s="74" t="str">
        <f t="shared" si="629"/>
        <v>out/2020</v>
      </c>
      <c r="E20140" s="331">
        <v>44110</v>
      </c>
      <c r="F20140" s="282" t="s">
        <v>139</v>
      </c>
      <c r="G20140" s="282" t="s">
        <v>2229</v>
      </c>
      <c r="H20140" s="265" t="s">
        <v>5871</v>
      </c>
      <c r="I20140" s="265" t="s">
        <v>141</v>
      </c>
      <c r="J20140" s="333">
        <v>-1105.07</v>
      </c>
      <c r="K20140" s="83" t="str">
        <f>IFERROR(IFERROR(VLOOKUP(I20140,'DE-PARA'!B:D,3,0),VLOOKUP(I20140,'DE-PARA'!C:D,2,0)),"NÃO ENCONTRADO")</f>
        <v>Pessoal</v>
      </c>
      <c r="L20140" s="50" t="str">
        <f>VLOOKUP(K20140,'Base -Receita-Despesa'!$B:$AS,1,FALSE)</f>
        <v>Pessoal</v>
      </c>
    </row>
    <row r="20141" spans="1:12" x14ac:dyDescent="0.3">
      <c r="A20141" s="82" t="str">
        <f t="shared" si="630"/>
        <v>2020</v>
      </c>
      <c r="B20141" s="260" t="s">
        <v>2228</v>
      </c>
      <c r="C20141" s="261" t="s">
        <v>138</v>
      </c>
      <c r="D20141" s="74" t="str">
        <f t="shared" si="629"/>
        <v>out/2020</v>
      </c>
      <c r="E20141" s="331">
        <v>44110</v>
      </c>
      <c r="F20141" s="282" t="s">
        <v>139</v>
      </c>
      <c r="G20141" s="282" t="s">
        <v>2229</v>
      </c>
      <c r="H20141" s="265" t="s">
        <v>5947</v>
      </c>
      <c r="I20141" s="265" t="s">
        <v>141</v>
      </c>
      <c r="J20141" s="334">
        <v>-593.70000000000005</v>
      </c>
      <c r="K20141" s="83" t="str">
        <f>IFERROR(IFERROR(VLOOKUP(I20141,'DE-PARA'!B:D,3,0),VLOOKUP(I20141,'DE-PARA'!C:D,2,0)),"NÃO ENCONTRADO")</f>
        <v>Pessoal</v>
      </c>
      <c r="L20141" s="50" t="str">
        <f>VLOOKUP(K20141,'Base -Receita-Despesa'!$B:$AS,1,FALSE)</f>
        <v>Pessoal</v>
      </c>
    </row>
    <row r="20142" spans="1:12" x14ac:dyDescent="0.3">
      <c r="A20142" s="82" t="str">
        <f t="shared" si="630"/>
        <v>2020</v>
      </c>
      <c r="B20142" s="260" t="s">
        <v>2228</v>
      </c>
      <c r="C20142" s="261" t="s">
        <v>138</v>
      </c>
      <c r="D20142" s="74" t="str">
        <f t="shared" si="629"/>
        <v>out/2020</v>
      </c>
      <c r="E20142" s="331">
        <v>44110</v>
      </c>
      <c r="F20142" s="282" t="s">
        <v>1261</v>
      </c>
      <c r="G20142" s="282" t="s">
        <v>2229</v>
      </c>
      <c r="H20142" s="265" t="s">
        <v>879</v>
      </c>
      <c r="I20142" s="265" t="s">
        <v>135</v>
      </c>
      <c r="J20142" s="334">
        <v>-10</v>
      </c>
      <c r="K20142" s="83" t="str">
        <f>IFERROR(IFERROR(VLOOKUP(I20142,'DE-PARA'!B:D,3,0),VLOOKUP(I20142,'DE-PARA'!C:D,2,0)),"NÃO ENCONTRADO")</f>
        <v>Outras Saídas</v>
      </c>
      <c r="L20142" s="50" t="str">
        <f>VLOOKUP(K20142,'Base -Receita-Despesa'!$B:$AS,1,FALSE)</f>
        <v>Outras Saídas</v>
      </c>
    </row>
    <row r="20143" spans="1:12" x14ac:dyDescent="0.3">
      <c r="A20143" s="82" t="str">
        <f t="shared" si="630"/>
        <v>2020</v>
      </c>
      <c r="B20143" s="260" t="s">
        <v>2228</v>
      </c>
      <c r="C20143" s="261" t="s">
        <v>138</v>
      </c>
      <c r="D20143" s="74" t="str">
        <f t="shared" si="629"/>
        <v>out/2020</v>
      </c>
      <c r="E20143" s="331">
        <v>44110</v>
      </c>
      <c r="F20143" s="282" t="s">
        <v>1261</v>
      </c>
      <c r="G20143" s="282" t="s">
        <v>2229</v>
      </c>
      <c r="H20143" s="265" t="s">
        <v>879</v>
      </c>
      <c r="I20143" s="265" t="s">
        <v>135</v>
      </c>
      <c r="J20143" s="334">
        <v>-10</v>
      </c>
      <c r="K20143" s="83" t="str">
        <f>IFERROR(IFERROR(VLOOKUP(I20143,'DE-PARA'!B:D,3,0),VLOOKUP(I20143,'DE-PARA'!C:D,2,0)),"NÃO ENCONTRADO")</f>
        <v>Outras Saídas</v>
      </c>
      <c r="L20143" s="50" t="str">
        <f>VLOOKUP(K20143,'Base -Receita-Despesa'!$B:$AS,1,FALSE)</f>
        <v>Outras Saídas</v>
      </c>
    </row>
    <row r="20144" spans="1:12" x14ac:dyDescent="0.3">
      <c r="A20144" s="82" t="str">
        <f t="shared" si="630"/>
        <v>2020</v>
      </c>
      <c r="B20144" s="260" t="s">
        <v>2228</v>
      </c>
      <c r="C20144" s="261" t="s">
        <v>138</v>
      </c>
      <c r="D20144" s="74" t="str">
        <f t="shared" si="629"/>
        <v>out/2020</v>
      </c>
      <c r="E20144" s="331">
        <v>44111</v>
      </c>
      <c r="F20144" s="282">
        <v>862</v>
      </c>
      <c r="G20144" s="282" t="s">
        <v>2229</v>
      </c>
      <c r="H20144" s="265" t="s">
        <v>5948</v>
      </c>
      <c r="I20144" s="265" t="s">
        <v>2188</v>
      </c>
      <c r="J20144" s="334">
        <v>-42</v>
      </c>
      <c r="K20144" s="83" t="str">
        <f>IFERROR(IFERROR(VLOOKUP(I20144,'DE-PARA'!B:D,3,0),VLOOKUP(I20144,'DE-PARA'!C:D,2,0)),"NÃO ENCONTRADO")</f>
        <v>Materiais</v>
      </c>
      <c r="L20144" s="50" t="str">
        <f>VLOOKUP(K20144,'Base -Receita-Despesa'!$B:$AS,1,FALSE)</f>
        <v>Materiais</v>
      </c>
    </row>
    <row r="20145" spans="1:12" x14ac:dyDescent="0.3">
      <c r="A20145" s="82" t="str">
        <f t="shared" si="630"/>
        <v>2020</v>
      </c>
      <c r="B20145" s="260" t="s">
        <v>2228</v>
      </c>
      <c r="C20145" s="261" t="s">
        <v>138</v>
      </c>
      <c r="D20145" s="74" t="str">
        <f t="shared" si="629"/>
        <v>out/2020</v>
      </c>
      <c r="E20145" s="331">
        <v>44111</v>
      </c>
      <c r="F20145" s="282" t="s">
        <v>1261</v>
      </c>
      <c r="G20145" s="282" t="s">
        <v>2229</v>
      </c>
      <c r="H20145" s="265" t="s">
        <v>262</v>
      </c>
      <c r="I20145" s="265" t="s">
        <v>135</v>
      </c>
      <c r="J20145" s="334">
        <v>-216.48</v>
      </c>
      <c r="K20145" s="83" t="str">
        <f>IFERROR(IFERROR(VLOOKUP(I20145,'DE-PARA'!B:D,3,0),VLOOKUP(I20145,'DE-PARA'!C:D,2,0)),"NÃO ENCONTRADO")</f>
        <v>Outras Saídas</v>
      </c>
      <c r="L20145" s="50" t="str">
        <f>VLOOKUP(K20145,'Base -Receita-Despesa'!$B:$AS,1,FALSE)</f>
        <v>Outras Saídas</v>
      </c>
    </row>
    <row r="20146" spans="1:12" x14ac:dyDescent="0.3">
      <c r="A20146" s="82" t="str">
        <f t="shared" si="630"/>
        <v>2020</v>
      </c>
      <c r="B20146" s="260" t="s">
        <v>2228</v>
      </c>
      <c r="C20146" s="261" t="s">
        <v>138</v>
      </c>
      <c r="D20146" s="74" t="str">
        <f t="shared" si="629"/>
        <v>out/2020</v>
      </c>
      <c r="E20146" s="331">
        <v>44112</v>
      </c>
      <c r="F20146" s="282" t="s">
        <v>5949</v>
      </c>
      <c r="G20146" s="282" t="s">
        <v>2229</v>
      </c>
      <c r="H20146" s="265" t="s">
        <v>5950</v>
      </c>
      <c r="I20146" s="265" t="s">
        <v>2172</v>
      </c>
      <c r="J20146" s="333">
        <v>3930.44</v>
      </c>
      <c r="K20146" s="83" t="str">
        <f>IFERROR(IFERROR(VLOOKUP(I20146,'DE-PARA'!B:D,3,0),VLOOKUP(I20146,'DE-PARA'!C:D,2,0)),"NÃO ENCONTRADO")</f>
        <v>Outras entradas (desbloqueio judicial)</v>
      </c>
      <c r="L20146" s="50" t="str">
        <f>VLOOKUP(K20146,'Base -Receita-Despesa'!$B:$AS,1,FALSE)</f>
        <v>Outras entradas (desbloqueio judicial)</v>
      </c>
    </row>
    <row r="20147" spans="1:12" x14ac:dyDescent="0.3">
      <c r="A20147" s="82" t="str">
        <f t="shared" si="630"/>
        <v>2020</v>
      </c>
      <c r="B20147" s="260" t="s">
        <v>2228</v>
      </c>
      <c r="C20147" s="261" t="s">
        <v>138</v>
      </c>
      <c r="D20147" s="74" t="str">
        <f t="shared" si="629"/>
        <v>out/2020</v>
      </c>
      <c r="E20147" s="331">
        <v>44112</v>
      </c>
      <c r="F20147" s="282" t="s">
        <v>5949</v>
      </c>
      <c r="G20147" s="282" t="s">
        <v>2229</v>
      </c>
      <c r="H20147" s="265" t="s">
        <v>5950</v>
      </c>
      <c r="I20147" s="265" t="s">
        <v>2172</v>
      </c>
      <c r="J20147" s="333">
        <v>3930.44</v>
      </c>
      <c r="K20147" s="83" t="str">
        <f>IFERROR(IFERROR(VLOOKUP(I20147,'DE-PARA'!B:D,3,0),VLOOKUP(I20147,'DE-PARA'!C:D,2,0)),"NÃO ENCONTRADO")</f>
        <v>Outras entradas (desbloqueio judicial)</v>
      </c>
      <c r="L20147" s="50" t="str">
        <f>VLOOKUP(K20147,'Base -Receita-Despesa'!$B:$AS,1,FALSE)</f>
        <v>Outras entradas (desbloqueio judicial)</v>
      </c>
    </row>
    <row r="20148" spans="1:12" x14ac:dyDescent="0.3">
      <c r="A20148" s="82" t="str">
        <f t="shared" si="630"/>
        <v>2020</v>
      </c>
      <c r="B20148" s="260" t="s">
        <v>2228</v>
      </c>
      <c r="C20148" s="261" t="s">
        <v>138</v>
      </c>
      <c r="D20148" s="74" t="str">
        <f t="shared" si="629"/>
        <v>out/2020</v>
      </c>
      <c r="E20148" s="331">
        <v>44112</v>
      </c>
      <c r="F20148" s="282" t="s">
        <v>5949</v>
      </c>
      <c r="G20148" s="282" t="s">
        <v>2229</v>
      </c>
      <c r="H20148" s="265" t="s">
        <v>5950</v>
      </c>
      <c r="I20148" s="265" t="s">
        <v>2172</v>
      </c>
      <c r="J20148" s="333">
        <v>3930.44</v>
      </c>
      <c r="K20148" s="83" t="str">
        <f>IFERROR(IFERROR(VLOOKUP(I20148,'DE-PARA'!B:D,3,0),VLOOKUP(I20148,'DE-PARA'!C:D,2,0)),"NÃO ENCONTRADO")</f>
        <v>Outras entradas (desbloqueio judicial)</v>
      </c>
      <c r="L20148" s="50" t="str">
        <f>VLOOKUP(K20148,'Base -Receita-Despesa'!$B:$AS,1,FALSE)</f>
        <v>Outras entradas (desbloqueio judicial)</v>
      </c>
    </row>
    <row r="20149" spans="1:12" x14ac:dyDescent="0.3">
      <c r="A20149" s="82" t="str">
        <f t="shared" si="630"/>
        <v>2020</v>
      </c>
      <c r="B20149" s="260" t="s">
        <v>2228</v>
      </c>
      <c r="C20149" s="261" t="s">
        <v>138</v>
      </c>
      <c r="D20149" s="74" t="str">
        <f t="shared" si="629"/>
        <v>out/2020</v>
      </c>
      <c r="E20149" s="331">
        <v>44112</v>
      </c>
      <c r="F20149" s="282" t="s">
        <v>5949</v>
      </c>
      <c r="G20149" s="282" t="s">
        <v>2229</v>
      </c>
      <c r="H20149" s="265" t="s">
        <v>5950</v>
      </c>
      <c r="I20149" s="265" t="s">
        <v>2172</v>
      </c>
      <c r="J20149" s="333">
        <v>3930.44</v>
      </c>
      <c r="K20149" s="83" t="str">
        <f>IFERROR(IFERROR(VLOOKUP(I20149,'DE-PARA'!B:D,3,0),VLOOKUP(I20149,'DE-PARA'!C:D,2,0)),"NÃO ENCONTRADO")</f>
        <v>Outras entradas (desbloqueio judicial)</v>
      </c>
      <c r="L20149" s="50" t="str">
        <f>VLOOKUP(K20149,'Base -Receita-Despesa'!$B:$AS,1,FALSE)</f>
        <v>Outras entradas (desbloqueio judicial)</v>
      </c>
    </row>
    <row r="20150" spans="1:12" x14ac:dyDescent="0.3">
      <c r="A20150" s="82" t="str">
        <f t="shared" si="630"/>
        <v>2020</v>
      </c>
      <c r="B20150" s="260" t="s">
        <v>2228</v>
      </c>
      <c r="C20150" s="261" t="s">
        <v>138</v>
      </c>
      <c r="D20150" s="74" t="str">
        <f t="shared" si="629"/>
        <v>out/2020</v>
      </c>
      <c r="E20150" s="331">
        <v>44112</v>
      </c>
      <c r="F20150" s="282" t="s">
        <v>5949</v>
      </c>
      <c r="G20150" s="282" t="s">
        <v>2229</v>
      </c>
      <c r="H20150" s="265" t="s">
        <v>5950</v>
      </c>
      <c r="I20150" s="265" t="s">
        <v>2172</v>
      </c>
      <c r="J20150" s="333">
        <v>2000</v>
      </c>
      <c r="K20150" s="83" t="str">
        <f>IFERROR(IFERROR(VLOOKUP(I20150,'DE-PARA'!B:D,3,0),VLOOKUP(I20150,'DE-PARA'!C:D,2,0)),"NÃO ENCONTRADO")</f>
        <v>Outras entradas (desbloqueio judicial)</v>
      </c>
      <c r="L20150" s="50" t="str">
        <f>VLOOKUP(K20150,'Base -Receita-Despesa'!$B:$AS,1,FALSE)</f>
        <v>Outras entradas (desbloqueio judicial)</v>
      </c>
    </row>
    <row r="20151" spans="1:12" x14ac:dyDescent="0.3">
      <c r="A20151" s="82" t="str">
        <f t="shared" si="630"/>
        <v>2020</v>
      </c>
      <c r="B20151" s="260" t="s">
        <v>2228</v>
      </c>
      <c r="C20151" s="261" t="s">
        <v>138</v>
      </c>
      <c r="D20151" s="74" t="str">
        <f t="shared" si="629"/>
        <v>out/2020</v>
      </c>
      <c r="E20151" s="331">
        <v>44112</v>
      </c>
      <c r="F20151" s="282" t="s">
        <v>5949</v>
      </c>
      <c r="G20151" s="282" t="s">
        <v>2229</v>
      </c>
      <c r="H20151" s="265" t="s">
        <v>5950</v>
      </c>
      <c r="I20151" s="265" t="s">
        <v>2172</v>
      </c>
      <c r="J20151" s="333">
        <v>1932</v>
      </c>
      <c r="K20151" s="83" t="str">
        <f>IFERROR(IFERROR(VLOOKUP(I20151,'DE-PARA'!B:D,3,0),VLOOKUP(I20151,'DE-PARA'!C:D,2,0)),"NÃO ENCONTRADO")</f>
        <v>Outras entradas (desbloqueio judicial)</v>
      </c>
      <c r="L20151" s="50" t="str">
        <f>VLOOKUP(K20151,'Base -Receita-Despesa'!$B:$AS,1,FALSE)</f>
        <v>Outras entradas (desbloqueio judicial)</v>
      </c>
    </row>
    <row r="20152" spans="1:12" x14ac:dyDescent="0.3">
      <c r="A20152" s="82" t="str">
        <f t="shared" si="630"/>
        <v>2020</v>
      </c>
      <c r="B20152" s="260" t="s">
        <v>2228</v>
      </c>
      <c r="C20152" s="261" t="s">
        <v>138</v>
      </c>
      <c r="D20152" s="74" t="str">
        <f t="shared" si="629"/>
        <v>out/2020</v>
      </c>
      <c r="E20152" s="331">
        <v>44112</v>
      </c>
      <c r="F20152" s="282">
        <v>236</v>
      </c>
      <c r="G20152" s="282" t="s">
        <v>2229</v>
      </c>
      <c r="H20152" s="265" t="s">
        <v>5736</v>
      </c>
      <c r="I20152" s="265" t="s">
        <v>145</v>
      </c>
      <c r="J20152" s="334">
        <v>-448.2</v>
      </c>
      <c r="K20152" s="83" t="str">
        <f>IFERROR(IFERROR(VLOOKUP(I20152,'DE-PARA'!B:D,3,0),VLOOKUP(I20152,'DE-PARA'!C:D,2,0)),"NÃO ENCONTRADO")</f>
        <v>Serviços</v>
      </c>
      <c r="L20152" s="50" t="str">
        <f>VLOOKUP(K20152,'Base -Receita-Despesa'!$B:$AS,1,FALSE)</f>
        <v>Serviços</v>
      </c>
    </row>
    <row r="20153" spans="1:12" x14ac:dyDescent="0.3">
      <c r="A20153" s="82" t="str">
        <f t="shared" si="630"/>
        <v>2020</v>
      </c>
      <c r="B20153" s="260" t="s">
        <v>2228</v>
      </c>
      <c r="C20153" s="261" t="s">
        <v>138</v>
      </c>
      <c r="D20153" s="74" t="str">
        <f t="shared" si="629"/>
        <v>out/2020</v>
      </c>
      <c r="E20153" s="331">
        <v>44112</v>
      </c>
      <c r="F20153" s="282" t="s">
        <v>5951</v>
      </c>
      <c r="G20153" s="282" t="s">
        <v>2229</v>
      </c>
      <c r="H20153" s="265" t="s">
        <v>5952</v>
      </c>
      <c r="I20153" s="265" t="s">
        <v>176</v>
      </c>
      <c r="J20153" s="333">
        <v>-2773.38</v>
      </c>
      <c r="K20153" s="83" t="str">
        <f>IFERROR(IFERROR(VLOOKUP(I20153,'DE-PARA'!B:D,3,0),VLOOKUP(I20153,'DE-PARA'!C:D,2,0)),"NÃO ENCONTRADO")</f>
        <v>Pessoal</v>
      </c>
      <c r="L20153" s="50" t="str">
        <f>VLOOKUP(K20153,'Base -Receita-Despesa'!$B:$AS,1,FALSE)</f>
        <v>Pessoal</v>
      </c>
    </row>
    <row r="20154" spans="1:12" x14ac:dyDescent="0.3">
      <c r="A20154" s="82" t="str">
        <f t="shared" si="630"/>
        <v>2020</v>
      </c>
      <c r="B20154" s="260" t="s">
        <v>2228</v>
      </c>
      <c r="C20154" s="261" t="s">
        <v>138</v>
      </c>
      <c r="D20154" s="74" t="str">
        <f t="shared" si="629"/>
        <v>out/2020</v>
      </c>
      <c r="E20154" s="331">
        <v>44112</v>
      </c>
      <c r="F20154" s="282" t="s">
        <v>5953</v>
      </c>
      <c r="G20154" s="282" t="s">
        <v>2229</v>
      </c>
      <c r="H20154" s="265" t="s">
        <v>1091</v>
      </c>
      <c r="I20154" s="265" t="s">
        <v>176</v>
      </c>
      <c r="J20154" s="334">
        <v>-162.44</v>
      </c>
      <c r="K20154" s="83" t="str">
        <f>IFERROR(IFERROR(VLOOKUP(I20154,'DE-PARA'!B:D,3,0),VLOOKUP(I20154,'DE-PARA'!C:D,2,0)),"NÃO ENCONTRADO")</f>
        <v>Pessoal</v>
      </c>
      <c r="L20154" s="50" t="str">
        <f>VLOOKUP(K20154,'Base -Receita-Despesa'!$B:$AS,1,FALSE)</f>
        <v>Pessoal</v>
      </c>
    </row>
    <row r="20155" spans="1:12" x14ac:dyDescent="0.3">
      <c r="A20155" s="82" t="str">
        <f t="shared" si="630"/>
        <v>2020</v>
      </c>
      <c r="B20155" s="260" t="s">
        <v>2228</v>
      </c>
      <c r="C20155" s="261" t="s">
        <v>138</v>
      </c>
      <c r="D20155" s="74" t="str">
        <f t="shared" si="629"/>
        <v>out/2020</v>
      </c>
      <c r="E20155" s="331">
        <v>44112</v>
      </c>
      <c r="F20155" s="282" t="s">
        <v>5954</v>
      </c>
      <c r="G20155" s="282" t="s">
        <v>2229</v>
      </c>
      <c r="H20155" s="265" t="s">
        <v>5955</v>
      </c>
      <c r="I20155" s="265" t="s">
        <v>176</v>
      </c>
      <c r="J20155" s="333">
        <v>-3000</v>
      </c>
      <c r="K20155" s="83" t="str">
        <f>IFERROR(IFERROR(VLOOKUP(I20155,'DE-PARA'!B:D,3,0),VLOOKUP(I20155,'DE-PARA'!C:D,2,0)),"NÃO ENCONTRADO")</f>
        <v>Pessoal</v>
      </c>
      <c r="L20155" s="50" t="str">
        <f>VLOOKUP(K20155,'Base -Receita-Despesa'!$B:$AS,1,FALSE)</f>
        <v>Pessoal</v>
      </c>
    </row>
    <row r="20156" spans="1:12" x14ac:dyDescent="0.3">
      <c r="A20156" s="82" t="str">
        <f t="shared" si="630"/>
        <v>2020</v>
      </c>
      <c r="B20156" s="260" t="s">
        <v>2228</v>
      </c>
      <c r="C20156" s="261" t="s">
        <v>138</v>
      </c>
      <c r="D20156" s="74" t="str">
        <f t="shared" si="629"/>
        <v>out/2020</v>
      </c>
      <c r="E20156" s="331">
        <v>44112</v>
      </c>
      <c r="F20156" s="282" t="s">
        <v>5956</v>
      </c>
      <c r="G20156" s="282" t="s">
        <v>2229</v>
      </c>
      <c r="H20156" s="265" t="s">
        <v>2343</v>
      </c>
      <c r="I20156" s="265" t="s">
        <v>176</v>
      </c>
      <c r="J20156" s="333">
        <v>-1577.59</v>
      </c>
      <c r="K20156" s="83" t="str">
        <f>IFERROR(IFERROR(VLOOKUP(I20156,'DE-PARA'!B:D,3,0),VLOOKUP(I20156,'DE-PARA'!C:D,2,0)),"NÃO ENCONTRADO")</f>
        <v>Pessoal</v>
      </c>
      <c r="L20156" s="50" t="str">
        <f>VLOOKUP(K20156,'Base -Receita-Despesa'!$B:$AS,1,FALSE)</f>
        <v>Pessoal</v>
      </c>
    </row>
    <row r="20157" spans="1:12" x14ac:dyDescent="0.3">
      <c r="A20157" s="82" t="str">
        <f t="shared" si="630"/>
        <v>2020</v>
      </c>
      <c r="B20157" s="260" t="s">
        <v>2228</v>
      </c>
      <c r="C20157" s="261" t="s">
        <v>138</v>
      </c>
      <c r="D20157" s="74" t="str">
        <f t="shared" si="629"/>
        <v>out/2020</v>
      </c>
      <c r="E20157" s="331">
        <v>44112</v>
      </c>
      <c r="F20157" s="282" t="s">
        <v>1261</v>
      </c>
      <c r="G20157" s="282" t="s">
        <v>2229</v>
      </c>
      <c r="H20157" s="265" t="s">
        <v>879</v>
      </c>
      <c r="I20157" s="265" t="s">
        <v>135</v>
      </c>
      <c r="J20157" s="334">
        <v>-10</v>
      </c>
      <c r="K20157" s="83" t="str">
        <f>IFERROR(IFERROR(VLOOKUP(I20157,'DE-PARA'!B:D,3,0),VLOOKUP(I20157,'DE-PARA'!C:D,2,0)),"NÃO ENCONTRADO")</f>
        <v>Outras Saídas</v>
      </c>
      <c r="L20157" s="50" t="str">
        <f>VLOOKUP(K20157,'Base -Receita-Despesa'!$B:$AS,1,FALSE)</f>
        <v>Outras Saídas</v>
      </c>
    </row>
    <row r="20158" spans="1:12" x14ac:dyDescent="0.3">
      <c r="A20158" s="82" t="str">
        <f t="shared" si="630"/>
        <v>2020</v>
      </c>
      <c r="B20158" s="260" t="s">
        <v>2228</v>
      </c>
      <c r="C20158" s="261" t="s">
        <v>138</v>
      </c>
      <c r="D20158" s="74" t="str">
        <f t="shared" si="629"/>
        <v>out/2020</v>
      </c>
      <c r="E20158" s="331">
        <v>44112</v>
      </c>
      <c r="F20158" s="282" t="s">
        <v>1261</v>
      </c>
      <c r="G20158" s="282" t="s">
        <v>2229</v>
      </c>
      <c r="H20158" s="265" t="s">
        <v>879</v>
      </c>
      <c r="I20158" s="265" t="s">
        <v>135</v>
      </c>
      <c r="J20158" s="334">
        <v>-10</v>
      </c>
      <c r="K20158" s="83" t="str">
        <f>IFERROR(IFERROR(VLOOKUP(I20158,'DE-PARA'!B:D,3,0),VLOOKUP(I20158,'DE-PARA'!C:D,2,0)),"NÃO ENCONTRADO")</f>
        <v>Outras Saídas</v>
      </c>
      <c r="L20158" s="50" t="str">
        <f>VLOOKUP(K20158,'Base -Receita-Despesa'!$B:$AS,1,FALSE)</f>
        <v>Outras Saídas</v>
      </c>
    </row>
    <row r="20159" spans="1:12" x14ac:dyDescent="0.3">
      <c r="A20159" s="82" t="str">
        <f t="shared" si="630"/>
        <v>2020</v>
      </c>
      <c r="B20159" s="260" t="s">
        <v>2228</v>
      </c>
      <c r="C20159" s="261" t="s">
        <v>138</v>
      </c>
      <c r="D20159" s="74" t="str">
        <f t="shared" si="629"/>
        <v>out/2020</v>
      </c>
      <c r="E20159" s="331">
        <v>44112</v>
      </c>
      <c r="F20159" s="282" t="s">
        <v>1261</v>
      </c>
      <c r="G20159" s="282" t="s">
        <v>2229</v>
      </c>
      <c r="H20159" s="265" t="s">
        <v>879</v>
      </c>
      <c r="I20159" s="265" t="s">
        <v>135</v>
      </c>
      <c r="J20159" s="334">
        <v>-10</v>
      </c>
      <c r="K20159" s="83" t="str">
        <f>IFERROR(IFERROR(VLOOKUP(I20159,'DE-PARA'!B:D,3,0),VLOOKUP(I20159,'DE-PARA'!C:D,2,0)),"NÃO ENCONTRADO")</f>
        <v>Outras Saídas</v>
      </c>
      <c r="L20159" s="50" t="str">
        <f>VLOOKUP(K20159,'Base -Receita-Despesa'!$B:$AS,1,FALSE)</f>
        <v>Outras Saídas</v>
      </c>
    </row>
    <row r="20160" spans="1:12" x14ac:dyDescent="0.3">
      <c r="A20160" s="82" t="str">
        <f t="shared" si="630"/>
        <v>2020</v>
      </c>
      <c r="B20160" s="260" t="s">
        <v>2228</v>
      </c>
      <c r="C20160" s="261" t="s">
        <v>138</v>
      </c>
      <c r="D20160" s="74" t="str">
        <f t="shared" si="629"/>
        <v>out/2020</v>
      </c>
      <c r="E20160" s="331">
        <v>44112</v>
      </c>
      <c r="F20160" s="282" t="s">
        <v>1977</v>
      </c>
      <c r="G20160" s="282" t="s">
        <v>2229</v>
      </c>
      <c r="H20160" s="265" t="s">
        <v>5957</v>
      </c>
      <c r="I20160" s="265" t="s">
        <v>1979</v>
      </c>
      <c r="J20160" s="333">
        <v>-24480.21</v>
      </c>
      <c r="K20160" s="83" t="str">
        <f>IFERROR(IFERROR(VLOOKUP(I20160,'DE-PARA'!B:D,3,0),VLOOKUP(I20160,'DE-PARA'!C:D,2,0)),"NÃO ENCONTRADO")</f>
        <v>Pessoal</v>
      </c>
      <c r="L20160" s="50" t="str">
        <f>VLOOKUP(K20160,'Base -Receita-Despesa'!$B:$AS,1,FALSE)</f>
        <v>Pessoal</v>
      </c>
    </row>
    <row r="20161" spans="1:12" x14ac:dyDescent="0.3">
      <c r="A20161" s="82" t="str">
        <f t="shared" si="630"/>
        <v>2020</v>
      </c>
      <c r="B20161" s="260" t="s">
        <v>2228</v>
      </c>
      <c r="C20161" s="261" t="s">
        <v>138</v>
      </c>
      <c r="D20161" s="74" t="str">
        <f t="shared" si="629"/>
        <v>out/2020</v>
      </c>
      <c r="E20161" s="331">
        <v>44113</v>
      </c>
      <c r="F20161" s="282" t="s">
        <v>5769</v>
      </c>
      <c r="G20161" s="282" t="s">
        <v>2229</v>
      </c>
      <c r="H20161" s="265" t="s">
        <v>5884</v>
      </c>
      <c r="I20161" s="265" t="s">
        <v>2214</v>
      </c>
      <c r="J20161" s="333">
        <v>1455.44</v>
      </c>
      <c r="K20161" s="83" t="str">
        <f>IFERROR(IFERROR(VLOOKUP(I20161,'DE-PARA'!B:D,3,0),VLOOKUP(I20161,'DE-PARA'!C:D,2,0)),"NÃO ENCONTRADO")</f>
        <v>Outras Saídas</v>
      </c>
      <c r="L20161" s="50" t="str">
        <f>VLOOKUP(K20161,'Base -Receita-Despesa'!$B:$AS,1,FALSE)</f>
        <v>Outras Saídas</v>
      </c>
    </row>
    <row r="20162" spans="1:12" x14ac:dyDescent="0.3">
      <c r="A20162" s="82" t="str">
        <f t="shared" si="630"/>
        <v>2020</v>
      </c>
      <c r="B20162" s="260" t="s">
        <v>2240</v>
      </c>
      <c r="C20162" s="261" t="s">
        <v>138</v>
      </c>
      <c r="D20162" s="74" t="str">
        <f t="shared" si="629"/>
        <v>out/2020</v>
      </c>
      <c r="E20162" s="331">
        <v>44117</v>
      </c>
      <c r="F20162" s="282" t="s">
        <v>161</v>
      </c>
      <c r="G20162" s="282" t="s">
        <v>2229</v>
      </c>
      <c r="H20162" s="265" t="s">
        <v>161</v>
      </c>
      <c r="I20162" s="265" t="s">
        <v>2168</v>
      </c>
      <c r="J20162" s="333">
        <v>50135.42</v>
      </c>
      <c r="K20162" s="83" t="str">
        <f>IFERROR(IFERROR(VLOOKUP(I20162,'DE-PARA'!B:D,3,0),VLOOKUP(I20162,'DE-PARA'!C:D,2,0)),"NÃO ENCONTRADO")</f>
        <v>Repasses Contrato de Gestão</v>
      </c>
      <c r="L20162" s="50" t="str">
        <f>VLOOKUP(K20162,'Base -Receita-Despesa'!$B:$AS,1,FALSE)</f>
        <v>Repasses Contrato de Gestão</v>
      </c>
    </row>
    <row r="20163" spans="1:12" x14ac:dyDescent="0.3">
      <c r="A20163" s="82" t="str">
        <f t="shared" si="630"/>
        <v>2020</v>
      </c>
      <c r="B20163" s="260" t="s">
        <v>2240</v>
      </c>
      <c r="C20163" s="261" t="s">
        <v>138</v>
      </c>
      <c r="D20163" s="74" t="str">
        <f t="shared" si="629"/>
        <v>out/2020</v>
      </c>
      <c r="E20163" s="331">
        <v>44117</v>
      </c>
      <c r="F20163" s="282" t="s">
        <v>161</v>
      </c>
      <c r="G20163" s="282" t="s">
        <v>2229</v>
      </c>
      <c r="H20163" s="265" t="s">
        <v>161</v>
      </c>
      <c r="I20163" s="265" t="s">
        <v>2168</v>
      </c>
      <c r="J20163" s="333">
        <v>714351.11</v>
      </c>
      <c r="K20163" s="83" t="str">
        <f>IFERROR(IFERROR(VLOOKUP(I20163,'DE-PARA'!B:D,3,0),VLOOKUP(I20163,'DE-PARA'!C:D,2,0)),"NÃO ENCONTRADO")</f>
        <v>Repasses Contrato de Gestão</v>
      </c>
      <c r="L20163" s="50" t="str">
        <f>VLOOKUP(K20163,'Base -Receita-Despesa'!$B:$AS,1,FALSE)</f>
        <v>Repasses Contrato de Gestão</v>
      </c>
    </row>
    <row r="20164" spans="1:12" x14ac:dyDescent="0.3">
      <c r="A20164" s="82" t="str">
        <f t="shared" si="630"/>
        <v>2020</v>
      </c>
      <c r="B20164" s="260" t="s">
        <v>2228</v>
      </c>
      <c r="C20164" s="261" t="s">
        <v>138</v>
      </c>
      <c r="D20164" s="74" t="str">
        <f t="shared" ref="D20164:D20227" si="631">TEXT(E20164,"mmm/aaaa")</f>
        <v>out/2020</v>
      </c>
      <c r="E20164" s="331">
        <v>44117</v>
      </c>
      <c r="F20164" s="282">
        <v>15304</v>
      </c>
      <c r="G20164" s="282" t="s">
        <v>2229</v>
      </c>
      <c r="H20164" s="265" t="s">
        <v>2890</v>
      </c>
      <c r="I20164" s="265" t="s">
        <v>2183</v>
      </c>
      <c r="J20164" s="333">
        <v>-1627.2</v>
      </c>
      <c r="K20164" s="83" t="str">
        <f>IFERROR(IFERROR(VLOOKUP(I20164,'DE-PARA'!B:D,3,0),VLOOKUP(I20164,'DE-PARA'!C:D,2,0)),"NÃO ENCONTRADO")</f>
        <v>Materiais</v>
      </c>
      <c r="L20164" s="50" t="str">
        <f>VLOOKUP(K20164,'Base -Receita-Despesa'!$B:$AS,1,FALSE)</f>
        <v>Materiais</v>
      </c>
    </row>
    <row r="20165" spans="1:12" x14ac:dyDescent="0.3">
      <c r="A20165" s="82" t="str">
        <f t="shared" si="630"/>
        <v>2020</v>
      </c>
      <c r="B20165" s="260" t="s">
        <v>2228</v>
      </c>
      <c r="C20165" s="261" t="s">
        <v>138</v>
      </c>
      <c r="D20165" s="74" t="str">
        <f t="shared" si="631"/>
        <v>out/2020</v>
      </c>
      <c r="E20165" s="331">
        <v>44117</v>
      </c>
      <c r="F20165" s="282">
        <v>129306</v>
      </c>
      <c r="G20165" s="282" t="s">
        <v>2229</v>
      </c>
      <c r="H20165" s="265" t="s">
        <v>2602</v>
      </c>
      <c r="I20165" s="265" t="s">
        <v>2182</v>
      </c>
      <c r="J20165" s="334">
        <v>-505.09</v>
      </c>
      <c r="K20165" s="83" t="str">
        <f>IFERROR(IFERROR(VLOOKUP(I20165,'DE-PARA'!B:D,3,0),VLOOKUP(I20165,'DE-PARA'!C:D,2,0)),"NÃO ENCONTRADO")</f>
        <v>Materiais</v>
      </c>
      <c r="L20165" s="50" t="str">
        <f>VLOOKUP(K20165,'Base -Receita-Despesa'!$B:$AS,1,FALSE)</f>
        <v>Materiais</v>
      </c>
    </row>
    <row r="20166" spans="1:12" x14ac:dyDescent="0.3">
      <c r="A20166" s="82" t="str">
        <f t="shared" si="630"/>
        <v>2020</v>
      </c>
      <c r="B20166" s="260" t="s">
        <v>2228</v>
      </c>
      <c r="C20166" s="261" t="s">
        <v>138</v>
      </c>
      <c r="D20166" s="74" t="str">
        <f t="shared" si="631"/>
        <v>out/2020</v>
      </c>
      <c r="E20166" s="331">
        <v>44117</v>
      </c>
      <c r="F20166" s="282">
        <v>905600</v>
      </c>
      <c r="G20166" s="282" t="s">
        <v>2229</v>
      </c>
      <c r="H20166" s="265" t="s">
        <v>5696</v>
      </c>
      <c r="I20166" s="265" t="s">
        <v>2182</v>
      </c>
      <c r="J20166" s="334">
        <v>-202.4</v>
      </c>
      <c r="K20166" s="83" t="str">
        <f>IFERROR(IFERROR(VLOOKUP(I20166,'DE-PARA'!B:D,3,0),VLOOKUP(I20166,'DE-PARA'!C:D,2,0)),"NÃO ENCONTRADO")</f>
        <v>Materiais</v>
      </c>
      <c r="L20166" s="50" t="str">
        <f>VLOOKUP(K20166,'Base -Receita-Despesa'!$B:$AS,1,FALSE)</f>
        <v>Materiais</v>
      </c>
    </row>
    <row r="20167" spans="1:12" x14ac:dyDescent="0.3">
      <c r="A20167" s="82" t="str">
        <f t="shared" si="630"/>
        <v>2020</v>
      </c>
      <c r="B20167" s="260" t="s">
        <v>2228</v>
      </c>
      <c r="C20167" s="261" t="s">
        <v>138</v>
      </c>
      <c r="D20167" s="74" t="str">
        <f t="shared" si="631"/>
        <v>out/2020</v>
      </c>
      <c r="E20167" s="331">
        <v>44117</v>
      </c>
      <c r="F20167" s="282">
        <v>17787</v>
      </c>
      <c r="G20167" s="282" t="s">
        <v>2229</v>
      </c>
      <c r="H20167" s="265" t="s">
        <v>5176</v>
      </c>
      <c r="I20167" s="265" t="s">
        <v>2190</v>
      </c>
      <c r="J20167" s="333">
        <v>-1572</v>
      </c>
      <c r="K20167" s="83" t="str">
        <f>IFERROR(IFERROR(VLOOKUP(I20167,'DE-PARA'!B:D,3,0),VLOOKUP(I20167,'DE-PARA'!C:D,2,0)),"NÃO ENCONTRADO")</f>
        <v>Materiais</v>
      </c>
      <c r="L20167" s="50" t="str">
        <f>VLOOKUP(K20167,'Base -Receita-Despesa'!$B:$AS,1,FALSE)</f>
        <v>Materiais</v>
      </c>
    </row>
    <row r="20168" spans="1:12" x14ac:dyDescent="0.3">
      <c r="A20168" s="82" t="str">
        <f t="shared" si="630"/>
        <v>2020</v>
      </c>
      <c r="B20168" s="260" t="s">
        <v>2228</v>
      </c>
      <c r="C20168" s="261" t="s">
        <v>138</v>
      </c>
      <c r="D20168" s="74" t="str">
        <f t="shared" si="631"/>
        <v>out/2020</v>
      </c>
      <c r="E20168" s="331">
        <v>44117</v>
      </c>
      <c r="F20168" s="282">
        <v>94</v>
      </c>
      <c r="G20168" s="282" t="s">
        <v>2229</v>
      </c>
      <c r="H20168" s="265" t="s">
        <v>5115</v>
      </c>
      <c r="I20168" s="265" t="s">
        <v>118</v>
      </c>
      <c r="J20168" s="333">
        <v>-126621.37</v>
      </c>
      <c r="K20168" s="83" t="str">
        <f>IFERROR(IFERROR(VLOOKUP(I20168,'DE-PARA'!B:D,3,0),VLOOKUP(I20168,'DE-PARA'!C:D,2,0)),"NÃO ENCONTRADO")</f>
        <v>Serviços</v>
      </c>
      <c r="L20168" s="50" t="str">
        <f>VLOOKUP(K20168,'Base -Receita-Despesa'!$B:$AS,1,FALSE)</f>
        <v>Serviços</v>
      </c>
    </row>
    <row r="20169" spans="1:12" x14ac:dyDescent="0.3">
      <c r="A20169" s="82" t="str">
        <f t="shared" si="630"/>
        <v>2020</v>
      </c>
      <c r="B20169" s="260" t="s">
        <v>2228</v>
      </c>
      <c r="C20169" s="261" t="s">
        <v>138</v>
      </c>
      <c r="D20169" s="74" t="str">
        <f t="shared" si="631"/>
        <v>out/2020</v>
      </c>
      <c r="E20169" s="331">
        <v>44117</v>
      </c>
      <c r="F20169" s="282">
        <v>2363940</v>
      </c>
      <c r="G20169" s="282" t="s">
        <v>2229</v>
      </c>
      <c r="H20169" s="265" t="s">
        <v>5762</v>
      </c>
      <c r="I20169" s="265" t="s">
        <v>120</v>
      </c>
      <c r="J20169" s="333">
        <v>-16552.43</v>
      </c>
      <c r="K20169" s="83" t="str">
        <f>IFERROR(IFERROR(VLOOKUP(I20169,'DE-PARA'!B:D,3,0),VLOOKUP(I20169,'DE-PARA'!C:D,2,0)),"NÃO ENCONTRADO")</f>
        <v>Serviços</v>
      </c>
      <c r="L20169" s="50" t="str">
        <f>VLOOKUP(K20169,'Base -Receita-Despesa'!$B:$AS,1,FALSE)</f>
        <v>Serviços</v>
      </c>
    </row>
    <row r="20170" spans="1:12" x14ac:dyDescent="0.3">
      <c r="A20170" s="82" t="str">
        <f t="shared" si="630"/>
        <v>2020</v>
      </c>
      <c r="B20170" s="260" t="s">
        <v>2228</v>
      </c>
      <c r="C20170" s="261" t="s">
        <v>138</v>
      </c>
      <c r="D20170" s="74" t="str">
        <f t="shared" si="631"/>
        <v>out/2020</v>
      </c>
      <c r="E20170" s="331">
        <v>44117</v>
      </c>
      <c r="F20170" s="282">
        <v>1590</v>
      </c>
      <c r="G20170" s="282" t="s">
        <v>2229</v>
      </c>
      <c r="H20170" s="265" t="s">
        <v>5265</v>
      </c>
      <c r="I20170" s="265" t="s">
        <v>526</v>
      </c>
      <c r="J20170" s="333">
        <v>-22000</v>
      </c>
      <c r="K20170" s="83" t="str">
        <f>IFERROR(IFERROR(VLOOKUP(I20170,'DE-PARA'!B:D,3,0),VLOOKUP(I20170,'DE-PARA'!C:D,2,0)),"NÃO ENCONTRADO")</f>
        <v>Serviços</v>
      </c>
      <c r="L20170" s="50" t="str">
        <f>VLOOKUP(K20170,'Base -Receita-Despesa'!$B:$AS,1,FALSE)</f>
        <v>Serviços</v>
      </c>
    </row>
    <row r="20171" spans="1:12" x14ac:dyDescent="0.3">
      <c r="A20171" s="82" t="str">
        <f t="shared" si="630"/>
        <v>2020</v>
      </c>
      <c r="B20171" s="260" t="s">
        <v>2228</v>
      </c>
      <c r="C20171" s="261" t="s">
        <v>138</v>
      </c>
      <c r="D20171" s="74" t="str">
        <f t="shared" si="631"/>
        <v>out/2020</v>
      </c>
      <c r="E20171" s="331">
        <v>44117</v>
      </c>
      <c r="F20171" s="282">
        <v>2087</v>
      </c>
      <c r="G20171" s="282" t="s">
        <v>2229</v>
      </c>
      <c r="H20171" s="265" t="s">
        <v>5896</v>
      </c>
      <c r="I20171" s="265" t="s">
        <v>188</v>
      </c>
      <c r="J20171" s="333">
        <v>-23462.5</v>
      </c>
      <c r="K20171" s="83" t="str">
        <f>IFERROR(IFERROR(VLOOKUP(I20171,'DE-PARA'!B:D,3,0),VLOOKUP(I20171,'DE-PARA'!C:D,2,0)),"NÃO ENCONTRADO")</f>
        <v>Serviços</v>
      </c>
      <c r="L20171" s="50" t="str">
        <f>VLOOKUP(K20171,'Base -Receita-Despesa'!$B:$AS,1,FALSE)</f>
        <v>Serviços</v>
      </c>
    </row>
    <row r="20172" spans="1:12" x14ac:dyDescent="0.3">
      <c r="A20172" s="82" t="str">
        <f t="shared" si="630"/>
        <v>2020</v>
      </c>
      <c r="B20172" s="260" t="s">
        <v>2228</v>
      </c>
      <c r="C20172" s="261" t="s">
        <v>138</v>
      </c>
      <c r="D20172" s="74" t="str">
        <f t="shared" si="631"/>
        <v>out/2020</v>
      </c>
      <c r="E20172" s="331">
        <v>44117</v>
      </c>
      <c r="F20172" s="282">
        <v>2460</v>
      </c>
      <c r="G20172" s="282" t="s">
        <v>2229</v>
      </c>
      <c r="H20172" s="265" t="s">
        <v>5456</v>
      </c>
      <c r="I20172" s="265" t="s">
        <v>200</v>
      </c>
      <c r="J20172" s="333">
        <v>-17300</v>
      </c>
      <c r="K20172" s="83" t="str">
        <f>IFERROR(IFERROR(VLOOKUP(I20172,'DE-PARA'!B:D,3,0),VLOOKUP(I20172,'DE-PARA'!C:D,2,0)),"NÃO ENCONTRADO")</f>
        <v>Serviços</v>
      </c>
      <c r="L20172" s="50" t="str">
        <f>VLOOKUP(K20172,'Base -Receita-Despesa'!$B:$AS,1,FALSE)</f>
        <v>Serviços</v>
      </c>
    </row>
    <row r="20173" spans="1:12" x14ac:dyDescent="0.3">
      <c r="A20173" s="82" t="str">
        <f t="shared" si="630"/>
        <v>2020</v>
      </c>
      <c r="B20173" s="260" t="s">
        <v>2228</v>
      </c>
      <c r="C20173" s="261" t="s">
        <v>138</v>
      </c>
      <c r="D20173" s="74" t="str">
        <f t="shared" si="631"/>
        <v>out/2020</v>
      </c>
      <c r="E20173" s="331">
        <v>44117</v>
      </c>
      <c r="F20173" s="282">
        <v>2504</v>
      </c>
      <c r="G20173" s="282" t="s">
        <v>2229</v>
      </c>
      <c r="H20173" s="265" t="s">
        <v>5456</v>
      </c>
      <c r="I20173" s="265" t="s">
        <v>200</v>
      </c>
      <c r="J20173" s="333">
        <v>-9506</v>
      </c>
      <c r="K20173" s="83" t="str">
        <f>IFERROR(IFERROR(VLOOKUP(I20173,'DE-PARA'!B:D,3,0),VLOOKUP(I20173,'DE-PARA'!C:D,2,0)),"NÃO ENCONTRADO")</f>
        <v>Serviços</v>
      </c>
      <c r="L20173" s="50" t="str">
        <f>VLOOKUP(K20173,'Base -Receita-Despesa'!$B:$AS,1,FALSE)</f>
        <v>Serviços</v>
      </c>
    </row>
    <row r="20174" spans="1:12" x14ac:dyDescent="0.3">
      <c r="A20174" s="82" t="str">
        <f t="shared" si="630"/>
        <v>2020</v>
      </c>
      <c r="B20174" s="260" t="s">
        <v>2228</v>
      </c>
      <c r="C20174" s="261" t="s">
        <v>138</v>
      </c>
      <c r="D20174" s="74" t="str">
        <f t="shared" si="631"/>
        <v>out/2020</v>
      </c>
      <c r="E20174" s="331">
        <v>44117</v>
      </c>
      <c r="F20174" s="282" t="s">
        <v>437</v>
      </c>
      <c r="G20174" s="282" t="s">
        <v>2229</v>
      </c>
      <c r="H20174" s="265" t="s">
        <v>2362</v>
      </c>
      <c r="I20174" s="265" t="s">
        <v>439</v>
      </c>
      <c r="J20174" s="333">
        <v>-1045</v>
      </c>
      <c r="K20174" s="83" t="str">
        <f>IFERROR(IFERROR(VLOOKUP(I20174,'DE-PARA'!B:D,3,0),VLOOKUP(I20174,'DE-PARA'!C:D,2,0)),"NÃO ENCONTRADO")</f>
        <v>Aluguéis</v>
      </c>
      <c r="L20174" s="50" t="str">
        <f>VLOOKUP(K20174,'Base -Receita-Despesa'!$B:$AS,1,FALSE)</f>
        <v>Aluguéis</v>
      </c>
    </row>
    <row r="20175" spans="1:12" x14ac:dyDescent="0.3">
      <c r="A20175" s="82" t="str">
        <f t="shared" si="630"/>
        <v>2020</v>
      </c>
      <c r="B20175" s="260" t="s">
        <v>2228</v>
      </c>
      <c r="C20175" s="261" t="s">
        <v>138</v>
      </c>
      <c r="D20175" s="74" t="str">
        <f t="shared" si="631"/>
        <v>out/2020</v>
      </c>
      <c r="E20175" s="331">
        <v>44117</v>
      </c>
      <c r="F20175" s="282">
        <v>1090</v>
      </c>
      <c r="G20175" s="282" t="s">
        <v>2229</v>
      </c>
      <c r="H20175" s="265" t="s">
        <v>4393</v>
      </c>
      <c r="I20175" s="265" t="s">
        <v>116</v>
      </c>
      <c r="J20175" s="333">
        <v>-5435.85</v>
      </c>
      <c r="K20175" s="83" t="str">
        <f>IFERROR(IFERROR(VLOOKUP(I20175,'DE-PARA'!B:D,3,0),VLOOKUP(I20175,'DE-PARA'!C:D,2,0)),"NÃO ENCONTRADO")</f>
        <v>Serviços</v>
      </c>
      <c r="L20175" s="50" t="str">
        <f>VLOOKUP(K20175,'Base -Receita-Despesa'!$B:$AS,1,FALSE)</f>
        <v>Serviços</v>
      </c>
    </row>
    <row r="20176" spans="1:12" x14ac:dyDescent="0.3">
      <c r="A20176" s="82" t="str">
        <f t="shared" si="630"/>
        <v>2020</v>
      </c>
      <c r="B20176" s="260" t="s">
        <v>2228</v>
      </c>
      <c r="C20176" s="261" t="s">
        <v>138</v>
      </c>
      <c r="D20176" s="74" t="str">
        <f t="shared" si="631"/>
        <v>out/2020</v>
      </c>
      <c r="E20176" s="331">
        <v>44117</v>
      </c>
      <c r="F20176" s="282">
        <v>1091</v>
      </c>
      <c r="G20176" s="282" t="s">
        <v>2229</v>
      </c>
      <c r="H20176" s="265" t="s">
        <v>4393</v>
      </c>
      <c r="I20176" s="265" t="s">
        <v>116</v>
      </c>
      <c r="J20176" s="333">
        <v>-9585.5400000000009</v>
      </c>
      <c r="K20176" s="83" t="str">
        <f>IFERROR(IFERROR(VLOOKUP(I20176,'DE-PARA'!B:D,3,0),VLOOKUP(I20176,'DE-PARA'!C:D,2,0)),"NÃO ENCONTRADO")</f>
        <v>Serviços</v>
      </c>
      <c r="L20176" s="50" t="str">
        <f>VLOOKUP(K20176,'Base -Receita-Despesa'!$B:$AS,1,FALSE)</f>
        <v>Serviços</v>
      </c>
    </row>
    <row r="20177" spans="1:12" x14ac:dyDescent="0.3">
      <c r="A20177" s="82" t="str">
        <f t="shared" si="630"/>
        <v>2020</v>
      </c>
      <c r="B20177" s="260" t="s">
        <v>2228</v>
      </c>
      <c r="C20177" s="261" t="s">
        <v>138</v>
      </c>
      <c r="D20177" s="74" t="str">
        <f t="shared" si="631"/>
        <v>out/2020</v>
      </c>
      <c r="E20177" s="331">
        <v>44117</v>
      </c>
      <c r="F20177" s="282">
        <v>49080</v>
      </c>
      <c r="G20177" s="282" t="s">
        <v>2229</v>
      </c>
      <c r="H20177" s="265" t="s">
        <v>5054</v>
      </c>
      <c r="I20177" s="265" t="s">
        <v>540</v>
      </c>
      <c r="J20177" s="334">
        <v>-90</v>
      </c>
      <c r="K20177" s="83" t="str">
        <f>IFERROR(IFERROR(VLOOKUP(I20177,'DE-PARA'!B:D,3,0),VLOOKUP(I20177,'DE-PARA'!C:D,2,0)),"NÃO ENCONTRADO")</f>
        <v>Tributos, Taxas e Contribuições</v>
      </c>
      <c r="L20177" s="50" t="str">
        <f>VLOOKUP(K20177,'Base -Receita-Despesa'!$B:$AS,1,FALSE)</f>
        <v>Tributos, Taxas e Contribuições</v>
      </c>
    </row>
    <row r="20178" spans="1:12" x14ac:dyDescent="0.3">
      <c r="A20178" s="82" t="str">
        <f t="shared" si="630"/>
        <v>2020</v>
      </c>
      <c r="B20178" s="260" t="s">
        <v>2228</v>
      </c>
      <c r="C20178" s="261" t="s">
        <v>138</v>
      </c>
      <c r="D20178" s="74" t="str">
        <f t="shared" si="631"/>
        <v>out/2020</v>
      </c>
      <c r="E20178" s="331">
        <v>44117</v>
      </c>
      <c r="F20178" s="282">
        <v>48863</v>
      </c>
      <c r="G20178" s="282" t="s">
        <v>2229</v>
      </c>
      <c r="H20178" s="265" t="s">
        <v>5054</v>
      </c>
      <c r="I20178" s="265" t="s">
        <v>540</v>
      </c>
      <c r="J20178" s="334">
        <v>-90</v>
      </c>
      <c r="K20178" s="83" t="str">
        <f>IFERROR(IFERROR(VLOOKUP(I20178,'DE-PARA'!B:D,3,0),VLOOKUP(I20178,'DE-PARA'!C:D,2,0)),"NÃO ENCONTRADO")</f>
        <v>Tributos, Taxas e Contribuições</v>
      </c>
      <c r="L20178" s="50" t="str">
        <f>VLOOKUP(K20178,'Base -Receita-Despesa'!$B:$AS,1,FALSE)</f>
        <v>Tributos, Taxas e Contribuições</v>
      </c>
    </row>
    <row r="20179" spans="1:12" x14ac:dyDescent="0.3">
      <c r="A20179" s="82" t="str">
        <f t="shared" si="630"/>
        <v>2020</v>
      </c>
      <c r="B20179" s="260" t="s">
        <v>2228</v>
      </c>
      <c r="C20179" s="261" t="s">
        <v>138</v>
      </c>
      <c r="D20179" s="74" t="str">
        <f t="shared" si="631"/>
        <v>out/2020</v>
      </c>
      <c r="E20179" s="331">
        <v>44117</v>
      </c>
      <c r="F20179" s="282">
        <v>49337</v>
      </c>
      <c r="G20179" s="282" t="s">
        <v>2229</v>
      </c>
      <c r="H20179" s="265" t="s">
        <v>5054</v>
      </c>
      <c r="I20179" s="265" t="s">
        <v>540</v>
      </c>
      <c r="J20179" s="334">
        <v>-90</v>
      </c>
      <c r="K20179" s="83" t="str">
        <f>IFERROR(IFERROR(VLOOKUP(I20179,'DE-PARA'!B:D,3,0),VLOOKUP(I20179,'DE-PARA'!C:D,2,0)),"NÃO ENCONTRADO")</f>
        <v>Tributos, Taxas e Contribuições</v>
      </c>
      <c r="L20179" s="50" t="str">
        <f>VLOOKUP(K20179,'Base -Receita-Despesa'!$B:$AS,1,FALSE)</f>
        <v>Tributos, Taxas e Contribuições</v>
      </c>
    </row>
    <row r="20180" spans="1:12" x14ac:dyDescent="0.3">
      <c r="A20180" s="82" t="str">
        <f t="shared" si="630"/>
        <v>2020</v>
      </c>
      <c r="B20180" s="260" t="s">
        <v>2228</v>
      </c>
      <c r="C20180" s="261" t="s">
        <v>138</v>
      </c>
      <c r="D20180" s="74" t="str">
        <f t="shared" si="631"/>
        <v>out/2020</v>
      </c>
      <c r="E20180" s="331">
        <v>44117</v>
      </c>
      <c r="F20180" s="282" t="s">
        <v>1261</v>
      </c>
      <c r="G20180" s="282" t="s">
        <v>2229</v>
      </c>
      <c r="H20180" s="265" t="s">
        <v>879</v>
      </c>
      <c r="I20180" s="265" t="s">
        <v>135</v>
      </c>
      <c r="J20180" s="334">
        <v>-10</v>
      </c>
      <c r="K20180" s="83" t="str">
        <f>IFERROR(IFERROR(VLOOKUP(I20180,'DE-PARA'!B:D,3,0),VLOOKUP(I20180,'DE-PARA'!C:D,2,0)),"NÃO ENCONTRADO")</f>
        <v>Outras Saídas</v>
      </c>
      <c r="L20180" s="50" t="str">
        <f>VLOOKUP(K20180,'Base -Receita-Despesa'!$B:$AS,1,FALSE)</f>
        <v>Outras Saídas</v>
      </c>
    </row>
    <row r="20181" spans="1:12" x14ac:dyDescent="0.3">
      <c r="A20181" s="82" t="str">
        <f t="shared" si="630"/>
        <v>2020</v>
      </c>
      <c r="B20181" s="260" t="s">
        <v>2228</v>
      </c>
      <c r="C20181" s="261" t="s">
        <v>138</v>
      </c>
      <c r="D20181" s="74" t="str">
        <f t="shared" si="631"/>
        <v>out/2020</v>
      </c>
      <c r="E20181" s="331">
        <v>44117</v>
      </c>
      <c r="F20181" s="282" t="s">
        <v>1261</v>
      </c>
      <c r="G20181" s="282" t="s">
        <v>2229</v>
      </c>
      <c r="H20181" s="265" t="s">
        <v>879</v>
      </c>
      <c r="I20181" s="265" t="s">
        <v>135</v>
      </c>
      <c r="J20181" s="334">
        <v>-10</v>
      </c>
      <c r="K20181" s="83" t="str">
        <f>IFERROR(IFERROR(VLOOKUP(I20181,'DE-PARA'!B:D,3,0),VLOOKUP(I20181,'DE-PARA'!C:D,2,0)),"NÃO ENCONTRADO")</f>
        <v>Outras Saídas</v>
      </c>
      <c r="L20181" s="50" t="str">
        <f>VLOOKUP(K20181,'Base -Receita-Despesa'!$B:$AS,1,FALSE)</f>
        <v>Outras Saídas</v>
      </c>
    </row>
    <row r="20182" spans="1:12" x14ac:dyDescent="0.3">
      <c r="A20182" s="82" t="str">
        <f t="shared" si="630"/>
        <v>2020</v>
      </c>
      <c r="B20182" s="260" t="s">
        <v>2228</v>
      </c>
      <c r="C20182" s="261" t="s">
        <v>138</v>
      </c>
      <c r="D20182" s="74" t="str">
        <f t="shared" si="631"/>
        <v>out/2020</v>
      </c>
      <c r="E20182" s="331">
        <v>44117</v>
      </c>
      <c r="F20182" s="282" t="s">
        <v>1261</v>
      </c>
      <c r="G20182" s="282" t="s">
        <v>2229</v>
      </c>
      <c r="H20182" s="265" t="s">
        <v>879</v>
      </c>
      <c r="I20182" s="265" t="s">
        <v>135</v>
      </c>
      <c r="J20182" s="334">
        <v>-10</v>
      </c>
      <c r="K20182" s="83" t="str">
        <f>IFERROR(IFERROR(VLOOKUP(I20182,'DE-PARA'!B:D,3,0),VLOOKUP(I20182,'DE-PARA'!C:D,2,0)),"NÃO ENCONTRADO")</f>
        <v>Outras Saídas</v>
      </c>
      <c r="L20182" s="50" t="str">
        <f>VLOOKUP(K20182,'Base -Receita-Despesa'!$B:$AS,1,FALSE)</f>
        <v>Outras Saídas</v>
      </c>
    </row>
    <row r="20183" spans="1:12" x14ac:dyDescent="0.3">
      <c r="A20183" s="82" t="str">
        <f t="shared" si="630"/>
        <v>2020</v>
      </c>
      <c r="B20183" s="260" t="s">
        <v>2228</v>
      </c>
      <c r="C20183" s="261" t="s">
        <v>138</v>
      </c>
      <c r="D20183" s="74" t="str">
        <f t="shared" si="631"/>
        <v>out/2020</v>
      </c>
      <c r="E20183" s="331">
        <v>44117</v>
      </c>
      <c r="F20183" s="282" t="s">
        <v>1261</v>
      </c>
      <c r="G20183" s="282" t="s">
        <v>2229</v>
      </c>
      <c r="H20183" s="265" t="s">
        <v>879</v>
      </c>
      <c r="I20183" s="265" t="s">
        <v>135</v>
      </c>
      <c r="J20183" s="334">
        <v>-10</v>
      </c>
      <c r="K20183" s="83" t="str">
        <f>IFERROR(IFERROR(VLOOKUP(I20183,'DE-PARA'!B:D,3,0),VLOOKUP(I20183,'DE-PARA'!C:D,2,0)),"NÃO ENCONTRADO")</f>
        <v>Outras Saídas</v>
      </c>
      <c r="L20183" s="50" t="str">
        <f>VLOOKUP(K20183,'Base -Receita-Despesa'!$B:$AS,1,FALSE)</f>
        <v>Outras Saídas</v>
      </c>
    </row>
    <row r="20184" spans="1:12" x14ac:dyDescent="0.3">
      <c r="A20184" s="82" t="str">
        <f t="shared" si="630"/>
        <v>2020</v>
      </c>
      <c r="B20184" s="260" t="s">
        <v>2228</v>
      </c>
      <c r="C20184" s="261" t="s">
        <v>138</v>
      </c>
      <c r="D20184" s="74" t="str">
        <f t="shared" si="631"/>
        <v>out/2020</v>
      </c>
      <c r="E20184" s="331">
        <v>44117</v>
      </c>
      <c r="F20184" s="282" t="s">
        <v>1261</v>
      </c>
      <c r="G20184" s="282" t="s">
        <v>2229</v>
      </c>
      <c r="H20184" s="265" t="s">
        <v>879</v>
      </c>
      <c r="I20184" s="265" t="s">
        <v>135</v>
      </c>
      <c r="J20184" s="334">
        <v>-10</v>
      </c>
      <c r="K20184" s="83" t="str">
        <f>IFERROR(IFERROR(VLOOKUP(I20184,'DE-PARA'!B:D,3,0),VLOOKUP(I20184,'DE-PARA'!C:D,2,0)),"NÃO ENCONTRADO")</f>
        <v>Outras Saídas</v>
      </c>
      <c r="L20184" s="50" t="str">
        <f>VLOOKUP(K20184,'Base -Receita-Despesa'!$B:$AS,1,FALSE)</f>
        <v>Outras Saídas</v>
      </c>
    </row>
    <row r="20185" spans="1:12" x14ac:dyDescent="0.3">
      <c r="A20185" s="82" t="str">
        <f t="shared" si="630"/>
        <v>2020</v>
      </c>
      <c r="B20185" s="260" t="s">
        <v>2228</v>
      </c>
      <c r="C20185" s="261" t="s">
        <v>138</v>
      </c>
      <c r="D20185" s="74" t="str">
        <f t="shared" si="631"/>
        <v>out/2020</v>
      </c>
      <c r="E20185" s="331">
        <v>44117</v>
      </c>
      <c r="F20185" s="282" t="s">
        <v>1261</v>
      </c>
      <c r="G20185" s="282" t="s">
        <v>2229</v>
      </c>
      <c r="H20185" s="265" t="s">
        <v>879</v>
      </c>
      <c r="I20185" s="265" t="s">
        <v>135</v>
      </c>
      <c r="J20185" s="334">
        <v>-10</v>
      </c>
      <c r="K20185" s="83" t="str">
        <f>IFERROR(IFERROR(VLOOKUP(I20185,'DE-PARA'!B:D,3,0),VLOOKUP(I20185,'DE-PARA'!C:D,2,0)),"NÃO ENCONTRADO")</f>
        <v>Outras Saídas</v>
      </c>
      <c r="L20185" s="50" t="str">
        <f>VLOOKUP(K20185,'Base -Receita-Despesa'!$B:$AS,1,FALSE)</f>
        <v>Outras Saídas</v>
      </c>
    </row>
    <row r="20186" spans="1:12" x14ac:dyDescent="0.3">
      <c r="A20186" s="82" t="str">
        <f t="shared" si="630"/>
        <v>2020</v>
      </c>
      <c r="B20186" s="260" t="s">
        <v>2228</v>
      </c>
      <c r="C20186" s="261" t="s">
        <v>138</v>
      </c>
      <c r="D20186" s="74" t="str">
        <f t="shared" si="631"/>
        <v>out/2020</v>
      </c>
      <c r="E20186" s="331">
        <v>44117</v>
      </c>
      <c r="F20186" s="282" t="s">
        <v>1261</v>
      </c>
      <c r="G20186" s="282" t="s">
        <v>2229</v>
      </c>
      <c r="H20186" s="265" t="s">
        <v>262</v>
      </c>
      <c r="I20186" s="265" t="s">
        <v>135</v>
      </c>
      <c r="J20186" s="334">
        <v>-22.14</v>
      </c>
      <c r="K20186" s="83" t="str">
        <f>IFERROR(IFERROR(VLOOKUP(I20186,'DE-PARA'!B:D,3,0),VLOOKUP(I20186,'DE-PARA'!C:D,2,0)),"NÃO ENCONTRADO")</f>
        <v>Outras Saídas</v>
      </c>
      <c r="L20186" s="50" t="str">
        <f>VLOOKUP(K20186,'Base -Receita-Despesa'!$B:$AS,1,FALSE)</f>
        <v>Outras Saídas</v>
      </c>
    </row>
    <row r="20187" spans="1:12" x14ac:dyDescent="0.3">
      <c r="A20187" s="82" t="str">
        <f t="shared" si="630"/>
        <v>2020</v>
      </c>
      <c r="B20187" s="260" t="s">
        <v>2228</v>
      </c>
      <c r="C20187" s="261" t="s">
        <v>138</v>
      </c>
      <c r="D20187" s="74" t="str">
        <f t="shared" si="631"/>
        <v>out/2020</v>
      </c>
      <c r="E20187" s="331">
        <v>44118</v>
      </c>
      <c r="F20187" s="282" t="s">
        <v>4412</v>
      </c>
      <c r="G20187" s="282" t="s">
        <v>2229</v>
      </c>
      <c r="H20187" s="265" t="s">
        <v>5947</v>
      </c>
      <c r="I20187" s="265" t="s">
        <v>130</v>
      </c>
      <c r="J20187" s="334">
        <v>-75.180000000000007</v>
      </c>
      <c r="K20187" s="83" t="str">
        <f>IFERROR(IFERROR(VLOOKUP(I20187,'DE-PARA'!B:D,3,0),VLOOKUP(I20187,'DE-PARA'!C:D,2,0)),"NÃO ENCONTRADO")</f>
        <v>Rescisões Trabalhistas</v>
      </c>
      <c r="L20187" s="50" t="str">
        <f>VLOOKUP(K20187,'Base -Receita-Despesa'!$B:$AS,1,FALSE)</f>
        <v>Rescisões Trabalhistas</v>
      </c>
    </row>
    <row r="20188" spans="1:12" x14ac:dyDescent="0.3">
      <c r="A20188" s="82" t="str">
        <f t="shared" si="630"/>
        <v>2020</v>
      </c>
      <c r="B20188" s="260" t="s">
        <v>2228</v>
      </c>
      <c r="C20188" s="261" t="s">
        <v>138</v>
      </c>
      <c r="D20188" s="74" t="str">
        <f t="shared" si="631"/>
        <v>out/2020</v>
      </c>
      <c r="E20188" s="331">
        <v>44118</v>
      </c>
      <c r="F20188" s="282" t="s">
        <v>4412</v>
      </c>
      <c r="G20188" s="282" t="s">
        <v>2229</v>
      </c>
      <c r="H20188" s="265" t="s">
        <v>5958</v>
      </c>
      <c r="I20188" s="265" t="s">
        <v>130</v>
      </c>
      <c r="J20188" s="333">
        <v>-1159.43</v>
      </c>
      <c r="K20188" s="83" t="str">
        <f>IFERROR(IFERROR(VLOOKUP(I20188,'DE-PARA'!B:D,3,0),VLOOKUP(I20188,'DE-PARA'!C:D,2,0)),"NÃO ENCONTRADO")</f>
        <v>Rescisões Trabalhistas</v>
      </c>
      <c r="L20188" s="50" t="str">
        <f>VLOOKUP(K20188,'Base -Receita-Despesa'!$B:$AS,1,FALSE)</f>
        <v>Rescisões Trabalhistas</v>
      </c>
    </row>
    <row r="20189" spans="1:12" x14ac:dyDescent="0.3">
      <c r="A20189" s="82" t="str">
        <f t="shared" si="630"/>
        <v>2020</v>
      </c>
      <c r="B20189" s="260" t="s">
        <v>2228</v>
      </c>
      <c r="C20189" s="261" t="s">
        <v>138</v>
      </c>
      <c r="D20189" s="74" t="str">
        <f t="shared" si="631"/>
        <v>out/2020</v>
      </c>
      <c r="E20189" s="331">
        <v>44118</v>
      </c>
      <c r="F20189" s="282">
        <v>38390</v>
      </c>
      <c r="G20189" s="282" t="s">
        <v>2229</v>
      </c>
      <c r="H20189" s="265" t="s">
        <v>5273</v>
      </c>
      <c r="I20189" s="265" t="s">
        <v>2181</v>
      </c>
      <c r="J20189" s="333">
        <v>-3760</v>
      </c>
      <c r="K20189" s="83" t="str">
        <f>IFERROR(IFERROR(VLOOKUP(I20189,'DE-PARA'!B:D,3,0),VLOOKUP(I20189,'DE-PARA'!C:D,2,0)),"NÃO ENCONTRADO")</f>
        <v>Materiais</v>
      </c>
      <c r="L20189" s="50" t="str">
        <f>VLOOKUP(K20189,'Base -Receita-Despesa'!$B:$AS,1,FALSE)</f>
        <v>Materiais</v>
      </c>
    </row>
    <row r="20190" spans="1:12" x14ac:dyDescent="0.3">
      <c r="A20190" s="82" t="str">
        <f t="shared" si="630"/>
        <v>2020</v>
      </c>
      <c r="B20190" s="260" t="s">
        <v>2228</v>
      </c>
      <c r="C20190" s="261" t="s">
        <v>138</v>
      </c>
      <c r="D20190" s="74" t="str">
        <f t="shared" si="631"/>
        <v>out/2020</v>
      </c>
      <c r="E20190" s="331">
        <v>44118</v>
      </c>
      <c r="F20190" s="282">
        <v>38393</v>
      </c>
      <c r="G20190" s="282" t="s">
        <v>2229</v>
      </c>
      <c r="H20190" s="265" t="s">
        <v>5273</v>
      </c>
      <c r="I20190" s="265" t="s">
        <v>2181</v>
      </c>
      <c r="J20190" s="333">
        <v>-5999.44</v>
      </c>
      <c r="K20190" s="83" t="str">
        <f>IFERROR(IFERROR(VLOOKUP(I20190,'DE-PARA'!B:D,3,0),VLOOKUP(I20190,'DE-PARA'!C:D,2,0)),"NÃO ENCONTRADO")</f>
        <v>Materiais</v>
      </c>
      <c r="L20190" s="50" t="str">
        <f>VLOOKUP(K20190,'Base -Receita-Despesa'!$B:$AS,1,FALSE)</f>
        <v>Materiais</v>
      </c>
    </row>
    <row r="20191" spans="1:12" x14ac:dyDescent="0.3">
      <c r="A20191" s="82" t="str">
        <f t="shared" si="630"/>
        <v>2020</v>
      </c>
      <c r="B20191" s="260" t="s">
        <v>2228</v>
      </c>
      <c r="C20191" s="261" t="s">
        <v>138</v>
      </c>
      <c r="D20191" s="74" t="str">
        <f t="shared" si="631"/>
        <v>out/2020</v>
      </c>
      <c r="E20191" s="331">
        <v>44118</v>
      </c>
      <c r="F20191" s="282">
        <v>15192</v>
      </c>
      <c r="G20191" s="282" t="s">
        <v>2229</v>
      </c>
      <c r="H20191" s="265" t="s">
        <v>2299</v>
      </c>
      <c r="I20191" s="265" t="s">
        <v>2182</v>
      </c>
      <c r="J20191" s="333">
        <v>-1339</v>
      </c>
      <c r="K20191" s="83" t="str">
        <f>IFERROR(IFERROR(VLOOKUP(I20191,'DE-PARA'!B:D,3,0),VLOOKUP(I20191,'DE-PARA'!C:D,2,0)),"NÃO ENCONTRADO")</f>
        <v>Materiais</v>
      </c>
      <c r="L20191" s="50" t="str">
        <f>VLOOKUP(K20191,'Base -Receita-Despesa'!$B:$AS,1,FALSE)</f>
        <v>Materiais</v>
      </c>
    </row>
    <row r="20192" spans="1:12" x14ac:dyDescent="0.3">
      <c r="A20192" s="82" t="str">
        <f t="shared" si="630"/>
        <v>2020</v>
      </c>
      <c r="B20192" s="260" t="s">
        <v>2228</v>
      </c>
      <c r="C20192" s="261" t="s">
        <v>138</v>
      </c>
      <c r="D20192" s="74" t="str">
        <f t="shared" si="631"/>
        <v>out/2020</v>
      </c>
      <c r="E20192" s="331">
        <v>44118</v>
      </c>
      <c r="F20192" s="282">
        <v>567751</v>
      </c>
      <c r="G20192" s="282" t="s">
        <v>2229</v>
      </c>
      <c r="H20192" s="265" t="s">
        <v>5959</v>
      </c>
      <c r="I20192" s="265" t="s">
        <v>2182</v>
      </c>
      <c r="J20192" s="333">
        <v>-14823.72</v>
      </c>
      <c r="K20192" s="83" t="str">
        <f>IFERROR(IFERROR(VLOOKUP(I20192,'DE-PARA'!B:D,3,0),VLOOKUP(I20192,'DE-PARA'!C:D,2,0)),"NÃO ENCONTRADO")</f>
        <v>Materiais</v>
      </c>
      <c r="L20192" s="50" t="str">
        <f>VLOOKUP(K20192,'Base -Receita-Despesa'!$B:$AS,1,FALSE)</f>
        <v>Materiais</v>
      </c>
    </row>
    <row r="20193" spans="1:12" x14ac:dyDescent="0.3">
      <c r="A20193" s="82" t="str">
        <f t="shared" si="630"/>
        <v>2020</v>
      </c>
      <c r="B20193" s="260" t="s">
        <v>2228</v>
      </c>
      <c r="C20193" s="261" t="s">
        <v>138</v>
      </c>
      <c r="D20193" s="74" t="str">
        <f t="shared" si="631"/>
        <v>out/2020</v>
      </c>
      <c r="E20193" s="331">
        <v>44118</v>
      </c>
      <c r="F20193" s="282">
        <v>682</v>
      </c>
      <c r="G20193" s="282" t="s">
        <v>2229</v>
      </c>
      <c r="H20193" s="265" t="s">
        <v>5960</v>
      </c>
      <c r="I20193" s="265" t="s">
        <v>2182</v>
      </c>
      <c r="J20193" s="333">
        <v>-7188</v>
      </c>
      <c r="K20193" s="83" t="str">
        <f>IFERROR(IFERROR(VLOOKUP(I20193,'DE-PARA'!B:D,3,0),VLOOKUP(I20193,'DE-PARA'!C:D,2,0)),"NÃO ENCONTRADO")</f>
        <v>Materiais</v>
      </c>
      <c r="L20193" s="50" t="str">
        <f>VLOOKUP(K20193,'Base -Receita-Despesa'!$B:$AS,1,FALSE)</f>
        <v>Materiais</v>
      </c>
    </row>
    <row r="20194" spans="1:12" x14ac:dyDescent="0.3">
      <c r="A20194" s="82" t="str">
        <f t="shared" si="630"/>
        <v>2020</v>
      </c>
      <c r="B20194" s="260" t="s">
        <v>2228</v>
      </c>
      <c r="C20194" s="261" t="s">
        <v>138</v>
      </c>
      <c r="D20194" s="74" t="str">
        <f t="shared" si="631"/>
        <v>out/2020</v>
      </c>
      <c r="E20194" s="331">
        <v>44118</v>
      </c>
      <c r="F20194" s="282">
        <v>131525</v>
      </c>
      <c r="G20194" s="282" t="s">
        <v>2229</v>
      </c>
      <c r="H20194" s="265" t="s">
        <v>528</v>
      </c>
      <c r="I20194" s="265" t="s">
        <v>2182</v>
      </c>
      <c r="J20194" s="334">
        <v>-140</v>
      </c>
      <c r="K20194" s="83" t="str">
        <f>IFERROR(IFERROR(VLOOKUP(I20194,'DE-PARA'!B:D,3,0),VLOOKUP(I20194,'DE-PARA'!C:D,2,0)),"NÃO ENCONTRADO")</f>
        <v>Materiais</v>
      </c>
      <c r="L20194" s="50" t="str">
        <f>VLOOKUP(K20194,'Base -Receita-Despesa'!$B:$AS,1,FALSE)</f>
        <v>Materiais</v>
      </c>
    </row>
    <row r="20195" spans="1:12" x14ac:dyDescent="0.3">
      <c r="A20195" s="82" t="str">
        <f t="shared" si="630"/>
        <v>2020</v>
      </c>
      <c r="B20195" s="260" t="s">
        <v>2228</v>
      </c>
      <c r="C20195" s="261" t="s">
        <v>138</v>
      </c>
      <c r="D20195" s="74" t="str">
        <f t="shared" si="631"/>
        <v>out/2020</v>
      </c>
      <c r="E20195" s="331">
        <v>44118</v>
      </c>
      <c r="F20195" s="282">
        <v>131514</v>
      </c>
      <c r="G20195" s="282" t="s">
        <v>2229</v>
      </c>
      <c r="H20195" s="265" t="s">
        <v>528</v>
      </c>
      <c r="I20195" s="265" t="s">
        <v>2182</v>
      </c>
      <c r="J20195" s="333">
        <v>-1625</v>
      </c>
      <c r="K20195" s="83" t="str">
        <f>IFERROR(IFERROR(VLOOKUP(I20195,'DE-PARA'!B:D,3,0),VLOOKUP(I20195,'DE-PARA'!C:D,2,0)),"NÃO ENCONTRADO")</f>
        <v>Materiais</v>
      </c>
      <c r="L20195" s="50" t="str">
        <f>VLOOKUP(K20195,'Base -Receita-Despesa'!$B:$AS,1,FALSE)</f>
        <v>Materiais</v>
      </c>
    </row>
    <row r="20196" spans="1:12" x14ac:dyDescent="0.3">
      <c r="A20196" s="82" t="str">
        <f t="shared" si="630"/>
        <v>2020</v>
      </c>
      <c r="B20196" s="260" t="s">
        <v>2228</v>
      </c>
      <c r="C20196" s="261" t="s">
        <v>138</v>
      </c>
      <c r="D20196" s="74" t="str">
        <f t="shared" si="631"/>
        <v>out/2020</v>
      </c>
      <c r="E20196" s="331">
        <v>44118</v>
      </c>
      <c r="F20196" s="282">
        <v>109777</v>
      </c>
      <c r="G20196" s="282" t="s">
        <v>2229</v>
      </c>
      <c r="H20196" s="265" t="s">
        <v>3820</v>
      </c>
      <c r="I20196" s="265" t="s">
        <v>2181</v>
      </c>
      <c r="J20196" s="333">
        <v>-1559</v>
      </c>
      <c r="K20196" s="83" t="str">
        <f>IFERROR(IFERROR(VLOOKUP(I20196,'DE-PARA'!B:D,3,0),VLOOKUP(I20196,'DE-PARA'!C:D,2,0)),"NÃO ENCONTRADO")</f>
        <v>Materiais</v>
      </c>
      <c r="L20196" s="50" t="str">
        <f>VLOOKUP(K20196,'Base -Receita-Despesa'!$B:$AS,1,FALSE)</f>
        <v>Materiais</v>
      </c>
    </row>
    <row r="20197" spans="1:12" x14ac:dyDescent="0.3">
      <c r="A20197" s="82" t="str">
        <f t="shared" si="630"/>
        <v>2020</v>
      </c>
      <c r="B20197" s="260" t="s">
        <v>2228</v>
      </c>
      <c r="C20197" s="261" t="s">
        <v>138</v>
      </c>
      <c r="D20197" s="74" t="str">
        <f t="shared" si="631"/>
        <v>out/2020</v>
      </c>
      <c r="E20197" s="331">
        <v>44118</v>
      </c>
      <c r="F20197" s="282">
        <v>1833</v>
      </c>
      <c r="G20197" s="282" t="s">
        <v>2229</v>
      </c>
      <c r="H20197" s="265" t="s">
        <v>5961</v>
      </c>
      <c r="I20197" s="265" t="s">
        <v>2182</v>
      </c>
      <c r="J20197" s="334">
        <v>-244.1</v>
      </c>
      <c r="K20197" s="83" t="str">
        <f>IFERROR(IFERROR(VLOOKUP(I20197,'DE-PARA'!B:D,3,0),VLOOKUP(I20197,'DE-PARA'!C:D,2,0)),"NÃO ENCONTRADO")</f>
        <v>Materiais</v>
      </c>
      <c r="L20197" s="50" t="str">
        <f>VLOOKUP(K20197,'Base -Receita-Despesa'!$B:$AS,1,FALSE)</f>
        <v>Materiais</v>
      </c>
    </row>
    <row r="20198" spans="1:12" x14ac:dyDescent="0.3">
      <c r="A20198" s="82" t="str">
        <f t="shared" si="630"/>
        <v>2020</v>
      </c>
      <c r="B20198" s="260" t="s">
        <v>2228</v>
      </c>
      <c r="C20198" s="261" t="s">
        <v>138</v>
      </c>
      <c r="D20198" s="74" t="str">
        <f t="shared" si="631"/>
        <v>out/2020</v>
      </c>
      <c r="E20198" s="331">
        <v>44118</v>
      </c>
      <c r="F20198" s="282">
        <v>1345676</v>
      </c>
      <c r="G20198" s="282" t="s">
        <v>2229</v>
      </c>
      <c r="H20198" s="265" t="s">
        <v>339</v>
      </c>
      <c r="I20198" s="265" t="s">
        <v>2181</v>
      </c>
      <c r="J20198" s="333">
        <v>-3070.2</v>
      </c>
      <c r="K20198" s="83" t="str">
        <f>IFERROR(IFERROR(VLOOKUP(I20198,'DE-PARA'!B:D,3,0),VLOOKUP(I20198,'DE-PARA'!C:D,2,0)),"NÃO ENCONTRADO")</f>
        <v>Materiais</v>
      </c>
      <c r="L20198" s="50" t="str">
        <f>VLOOKUP(K20198,'Base -Receita-Despesa'!$B:$AS,1,FALSE)</f>
        <v>Materiais</v>
      </c>
    </row>
    <row r="20199" spans="1:12" x14ac:dyDescent="0.3">
      <c r="A20199" s="82" t="str">
        <f t="shared" si="630"/>
        <v>2020</v>
      </c>
      <c r="B20199" s="260" t="s">
        <v>2228</v>
      </c>
      <c r="C20199" s="261" t="s">
        <v>138</v>
      </c>
      <c r="D20199" s="74" t="str">
        <f t="shared" si="631"/>
        <v>out/2020</v>
      </c>
      <c r="E20199" s="331">
        <v>44118</v>
      </c>
      <c r="F20199" s="282">
        <v>26897</v>
      </c>
      <c r="G20199" s="282" t="s">
        <v>2229</v>
      </c>
      <c r="H20199" s="265" t="s">
        <v>5174</v>
      </c>
      <c r="I20199" s="265" t="s">
        <v>2182</v>
      </c>
      <c r="J20199" s="334">
        <v>-65.67</v>
      </c>
      <c r="K20199" s="83" t="str">
        <f>IFERROR(IFERROR(VLOOKUP(I20199,'DE-PARA'!B:D,3,0),VLOOKUP(I20199,'DE-PARA'!C:D,2,0)),"NÃO ENCONTRADO")</f>
        <v>Materiais</v>
      </c>
      <c r="L20199" s="50" t="str">
        <f>VLOOKUP(K20199,'Base -Receita-Despesa'!$B:$AS,1,FALSE)</f>
        <v>Materiais</v>
      </c>
    </row>
    <row r="20200" spans="1:12" x14ac:dyDescent="0.3">
      <c r="A20200" s="82" t="str">
        <f t="shared" si="630"/>
        <v>2020</v>
      </c>
      <c r="B20200" s="260" t="s">
        <v>2228</v>
      </c>
      <c r="C20200" s="261" t="s">
        <v>138</v>
      </c>
      <c r="D20200" s="74" t="str">
        <f t="shared" si="631"/>
        <v>out/2020</v>
      </c>
      <c r="E20200" s="331">
        <v>44118</v>
      </c>
      <c r="F20200" s="282">
        <v>890</v>
      </c>
      <c r="G20200" s="282" t="s">
        <v>2229</v>
      </c>
      <c r="H20200" s="265" t="s">
        <v>5962</v>
      </c>
      <c r="I20200" s="265" t="s">
        <v>2191</v>
      </c>
      <c r="J20200" s="334">
        <v>-594</v>
      </c>
      <c r="K20200" s="83" t="str">
        <f>IFERROR(IFERROR(VLOOKUP(I20200,'DE-PARA'!B:D,3,0),VLOOKUP(I20200,'DE-PARA'!C:D,2,0)),"NÃO ENCONTRADO")</f>
        <v>Materiais</v>
      </c>
      <c r="L20200" s="50" t="str">
        <f>VLOOKUP(K20200,'Base -Receita-Despesa'!$B:$AS,1,FALSE)</f>
        <v>Materiais</v>
      </c>
    </row>
    <row r="20201" spans="1:12" x14ac:dyDescent="0.3">
      <c r="A20201" s="82" t="str">
        <f t="shared" si="630"/>
        <v>2020</v>
      </c>
      <c r="B20201" s="260" t="s">
        <v>2228</v>
      </c>
      <c r="C20201" s="261" t="s">
        <v>138</v>
      </c>
      <c r="D20201" s="74" t="str">
        <f t="shared" si="631"/>
        <v>out/2020</v>
      </c>
      <c r="E20201" s="331">
        <v>44118</v>
      </c>
      <c r="F20201" s="282" t="s">
        <v>254</v>
      </c>
      <c r="G20201" s="282" t="s">
        <v>2229</v>
      </c>
      <c r="H20201" s="265" t="s">
        <v>5958</v>
      </c>
      <c r="I20201" s="265" t="s">
        <v>130</v>
      </c>
      <c r="J20201" s="333">
        <v>-7855.42</v>
      </c>
      <c r="K20201" s="83" t="str">
        <f>IFERROR(IFERROR(VLOOKUP(I20201,'DE-PARA'!B:D,3,0),VLOOKUP(I20201,'DE-PARA'!C:D,2,0)),"NÃO ENCONTRADO")</f>
        <v>Rescisões Trabalhistas</v>
      </c>
      <c r="L20201" s="50" t="str">
        <f>VLOOKUP(K20201,'Base -Receita-Despesa'!$B:$AS,1,FALSE)</f>
        <v>Rescisões Trabalhistas</v>
      </c>
    </row>
    <row r="20202" spans="1:12" x14ac:dyDescent="0.3">
      <c r="A20202" s="82" t="str">
        <f t="shared" ref="A20202:A20265" si="632">IF(K20202="NÃO ENCONTRADO",0,RIGHT(D20202,4))</f>
        <v>2020</v>
      </c>
      <c r="B20202" s="260" t="s">
        <v>2228</v>
      </c>
      <c r="C20202" s="261" t="s">
        <v>138</v>
      </c>
      <c r="D20202" s="74" t="str">
        <f t="shared" si="631"/>
        <v>out/2020</v>
      </c>
      <c r="E20202" s="331">
        <v>44118</v>
      </c>
      <c r="F20202" s="282">
        <v>2590</v>
      </c>
      <c r="G20202" s="282" t="s">
        <v>2229</v>
      </c>
      <c r="H20202" s="265" t="s">
        <v>5275</v>
      </c>
      <c r="I20202" s="265" t="s">
        <v>157</v>
      </c>
      <c r="J20202" s="333">
        <v>-4529.09</v>
      </c>
      <c r="K20202" s="83" t="str">
        <f>IFERROR(IFERROR(VLOOKUP(I20202,'DE-PARA'!B:D,3,0),VLOOKUP(I20202,'DE-PARA'!C:D,2,0)),"NÃO ENCONTRADO")</f>
        <v>Materiais</v>
      </c>
      <c r="L20202" s="50" t="str">
        <f>VLOOKUP(K20202,'Base -Receita-Despesa'!$B:$AS,1,FALSE)</f>
        <v>Materiais</v>
      </c>
    </row>
    <row r="20203" spans="1:12" x14ac:dyDescent="0.3">
      <c r="A20203" s="82" t="str">
        <f t="shared" si="632"/>
        <v>2020</v>
      </c>
      <c r="B20203" s="260" t="s">
        <v>2228</v>
      </c>
      <c r="C20203" s="261" t="s">
        <v>138</v>
      </c>
      <c r="D20203" s="74" t="str">
        <f t="shared" si="631"/>
        <v>out/2020</v>
      </c>
      <c r="E20203" s="331">
        <v>44118</v>
      </c>
      <c r="F20203" s="282">
        <v>2592</v>
      </c>
      <c r="G20203" s="282" t="s">
        <v>2229</v>
      </c>
      <c r="H20203" s="265" t="s">
        <v>5275</v>
      </c>
      <c r="I20203" s="265" t="s">
        <v>157</v>
      </c>
      <c r="J20203" s="333">
        <v>-1736.47</v>
      </c>
      <c r="K20203" s="83" t="str">
        <f>IFERROR(IFERROR(VLOOKUP(I20203,'DE-PARA'!B:D,3,0),VLOOKUP(I20203,'DE-PARA'!C:D,2,0)),"NÃO ENCONTRADO")</f>
        <v>Materiais</v>
      </c>
      <c r="L20203" s="50" t="str">
        <f>VLOOKUP(K20203,'Base -Receita-Despesa'!$B:$AS,1,FALSE)</f>
        <v>Materiais</v>
      </c>
    </row>
    <row r="20204" spans="1:12" x14ac:dyDescent="0.3">
      <c r="A20204" s="82" t="str">
        <f t="shared" si="632"/>
        <v>2020</v>
      </c>
      <c r="B20204" s="260" t="s">
        <v>2228</v>
      </c>
      <c r="C20204" s="261" t="s">
        <v>138</v>
      </c>
      <c r="D20204" s="74" t="str">
        <f t="shared" si="631"/>
        <v>out/2020</v>
      </c>
      <c r="E20204" s="331">
        <v>44118</v>
      </c>
      <c r="F20204" s="282">
        <v>2591</v>
      </c>
      <c r="G20204" s="282" t="s">
        <v>2229</v>
      </c>
      <c r="H20204" s="265" t="s">
        <v>5275</v>
      </c>
      <c r="I20204" s="265" t="s">
        <v>157</v>
      </c>
      <c r="J20204" s="333">
        <v>-10172.459999999999</v>
      </c>
      <c r="K20204" s="83" t="str">
        <f>IFERROR(IFERROR(VLOOKUP(I20204,'DE-PARA'!B:D,3,0),VLOOKUP(I20204,'DE-PARA'!C:D,2,0)),"NÃO ENCONTRADO")</f>
        <v>Materiais</v>
      </c>
      <c r="L20204" s="50" t="str">
        <f>VLOOKUP(K20204,'Base -Receita-Despesa'!$B:$AS,1,FALSE)</f>
        <v>Materiais</v>
      </c>
    </row>
    <row r="20205" spans="1:12" x14ac:dyDescent="0.3">
      <c r="A20205" s="82" t="str">
        <f t="shared" si="632"/>
        <v>2020</v>
      </c>
      <c r="B20205" s="260" t="s">
        <v>2228</v>
      </c>
      <c r="C20205" s="261" t="s">
        <v>138</v>
      </c>
      <c r="D20205" s="74" t="str">
        <f t="shared" si="631"/>
        <v>out/2020</v>
      </c>
      <c r="E20205" s="331">
        <v>44118</v>
      </c>
      <c r="F20205" s="282">
        <v>2593</v>
      </c>
      <c r="G20205" s="282" t="s">
        <v>2229</v>
      </c>
      <c r="H20205" s="265" t="s">
        <v>5275</v>
      </c>
      <c r="I20205" s="265" t="s">
        <v>157</v>
      </c>
      <c r="J20205" s="333">
        <v>-3416.6</v>
      </c>
      <c r="K20205" s="83" t="str">
        <f>IFERROR(IFERROR(VLOOKUP(I20205,'DE-PARA'!B:D,3,0),VLOOKUP(I20205,'DE-PARA'!C:D,2,0)),"NÃO ENCONTRADO")</f>
        <v>Materiais</v>
      </c>
      <c r="L20205" s="50" t="str">
        <f>VLOOKUP(K20205,'Base -Receita-Despesa'!$B:$AS,1,FALSE)</f>
        <v>Materiais</v>
      </c>
    </row>
    <row r="20206" spans="1:12" x14ac:dyDescent="0.3">
      <c r="A20206" s="82" t="str">
        <f t="shared" si="632"/>
        <v>2020</v>
      </c>
      <c r="B20206" s="260" t="s">
        <v>2228</v>
      </c>
      <c r="C20206" s="261" t="s">
        <v>138</v>
      </c>
      <c r="D20206" s="74" t="str">
        <f t="shared" si="631"/>
        <v>out/2020</v>
      </c>
      <c r="E20206" s="331">
        <v>44118</v>
      </c>
      <c r="F20206" s="282" t="s">
        <v>2326</v>
      </c>
      <c r="G20206" s="282" t="s">
        <v>2229</v>
      </c>
      <c r="H20206" s="265" t="s">
        <v>5096</v>
      </c>
      <c r="I20206" s="265" t="s">
        <v>2209</v>
      </c>
      <c r="J20206" s="334">
        <v>-273.36</v>
      </c>
      <c r="K20206" s="83" t="str">
        <f>IFERROR(IFERROR(VLOOKUP(I20206,'DE-PARA'!B:D,3,0),VLOOKUP(I20206,'DE-PARA'!C:D,2,0)),"NÃO ENCONTRADO")</f>
        <v>Despesas com Viagens</v>
      </c>
      <c r="L20206" s="50" t="str">
        <f>VLOOKUP(K20206,'Base -Receita-Despesa'!$B:$AS,1,FALSE)</f>
        <v>Despesas com Viagens</v>
      </c>
    </row>
    <row r="20207" spans="1:12" x14ac:dyDescent="0.3">
      <c r="A20207" s="82" t="str">
        <f t="shared" si="632"/>
        <v>2020</v>
      </c>
      <c r="B20207" s="260" t="s">
        <v>2228</v>
      </c>
      <c r="C20207" s="261" t="s">
        <v>138</v>
      </c>
      <c r="D20207" s="74" t="str">
        <f t="shared" si="631"/>
        <v>out/2020</v>
      </c>
      <c r="E20207" s="331">
        <v>44118</v>
      </c>
      <c r="F20207" s="282">
        <v>2410</v>
      </c>
      <c r="G20207" s="282" t="s">
        <v>2229</v>
      </c>
      <c r="H20207" s="265" t="s">
        <v>5133</v>
      </c>
      <c r="I20207" s="265" t="s">
        <v>145</v>
      </c>
      <c r="J20207" s="333">
        <v>-3500</v>
      </c>
      <c r="K20207" s="83" t="str">
        <f>IFERROR(IFERROR(VLOOKUP(I20207,'DE-PARA'!B:D,3,0),VLOOKUP(I20207,'DE-PARA'!C:D,2,0)),"NÃO ENCONTRADO")</f>
        <v>Serviços</v>
      </c>
      <c r="L20207" s="50" t="str">
        <f>VLOOKUP(K20207,'Base -Receita-Despesa'!$B:$AS,1,FALSE)</f>
        <v>Serviços</v>
      </c>
    </row>
    <row r="20208" spans="1:12" x14ac:dyDescent="0.3">
      <c r="A20208" s="82" t="str">
        <f t="shared" si="632"/>
        <v>2020</v>
      </c>
      <c r="B20208" s="260" t="s">
        <v>2228</v>
      </c>
      <c r="C20208" s="261" t="s">
        <v>138</v>
      </c>
      <c r="D20208" s="74" t="str">
        <f t="shared" si="631"/>
        <v>out/2020</v>
      </c>
      <c r="E20208" s="331">
        <v>44118</v>
      </c>
      <c r="F20208" s="282" t="s">
        <v>254</v>
      </c>
      <c r="G20208" s="282" t="s">
        <v>2229</v>
      </c>
      <c r="H20208" s="265" t="s">
        <v>5947</v>
      </c>
      <c r="I20208" s="265" t="s">
        <v>130</v>
      </c>
      <c r="J20208" s="333">
        <v>-1595.88</v>
      </c>
      <c r="K20208" s="83" t="str">
        <f>IFERROR(IFERROR(VLOOKUP(I20208,'DE-PARA'!B:D,3,0),VLOOKUP(I20208,'DE-PARA'!C:D,2,0)),"NÃO ENCONTRADO")</f>
        <v>Rescisões Trabalhistas</v>
      </c>
      <c r="L20208" s="50" t="str">
        <f>VLOOKUP(K20208,'Base -Receita-Despesa'!$B:$AS,1,FALSE)</f>
        <v>Rescisões Trabalhistas</v>
      </c>
    </row>
    <row r="20209" spans="1:12" x14ac:dyDescent="0.3">
      <c r="A20209" s="82" t="str">
        <f t="shared" si="632"/>
        <v>2020</v>
      </c>
      <c r="B20209" s="260" t="s">
        <v>2228</v>
      </c>
      <c r="C20209" s="261" t="s">
        <v>138</v>
      </c>
      <c r="D20209" s="74" t="str">
        <f t="shared" si="631"/>
        <v>out/2020</v>
      </c>
      <c r="E20209" s="331">
        <v>44118</v>
      </c>
      <c r="F20209" s="282" t="s">
        <v>1261</v>
      </c>
      <c r="G20209" s="282" t="s">
        <v>2229</v>
      </c>
      <c r="H20209" s="265" t="s">
        <v>879</v>
      </c>
      <c r="I20209" s="265" t="s">
        <v>135</v>
      </c>
      <c r="J20209" s="334">
        <v>-10</v>
      </c>
      <c r="K20209" s="83" t="str">
        <f>IFERROR(IFERROR(VLOOKUP(I20209,'DE-PARA'!B:D,3,0),VLOOKUP(I20209,'DE-PARA'!C:D,2,0)),"NÃO ENCONTRADO")</f>
        <v>Outras Saídas</v>
      </c>
      <c r="L20209" s="50" t="str">
        <f>VLOOKUP(K20209,'Base -Receita-Despesa'!$B:$AS,1,FALSE)</f>
        <v>Outras Saídas</v>
      </c>
    </row>
    <row r="20210" spans="1:12" x14ac:dyDescent="0.3">
      <c r="A20210" s="82" t="str">
        <f t="shared" si="632"/>
        <v>2020</v>
      </c>
      <c r="B20210" s="260" t="s">
        <v>2228</v>
      </c>
      <c r="C20210" s="261" t="s">
        <v>138</v>
      </c>
      <c r="D20210" s="74" t="str">
        <f t="shared" si="631"/>
        <v>out/2020</v>
      </c>
      <c r="E20210" s="331">
        <v>44118</v>
      </c>
      <c r="F20210" s="282" t="s">
        <v>1261</v>
      </c>
      <c r="G20210" s="282" t="s">
        <v>2229</v>
      </c>
      <c r="H20210" s="265" t="s">
        <v>879</v>
      </c>
      <c r="I20210" s="265" t="s">
        <v>135</v>
      </c>
      <c r="J20210" s="334">
        <v>-10</v>
      </c>
      <c r="K20210" s="83" t="str">
        <f>IFERROR(IFERROR(VLOOKUP(I20210,'DE-PARA'!B:D,3,0),VLOOKUP(I20210,'DE-PARA'!C:D,2,0)),"NÃO ENCONTRADO")</f>
        <v>Outras Saídas</v>
      </c>
      <c r="L20210" s="50" t="str">
        <f>VLOOKUP(K20210,'Base -Receita-Despesa'!$B:$AS,1,FALSE)</f>
        <v>Outras Saídas</v>
      </c>
    </row>
    <row r="20211" spans="1:12" x14ac:dyDescent="0.3">
      <c r="A20211" s="82" t="str">
        <f t="shared" si="632"/>
        <v>2020</v>
      </c>
      <c r="B20211" s="260" t="s">
        <v>2228</v>
      </c>
      <c r="C20211" s="261" t="s">
        <v>138</v>
      </c>
      <c r="D20211" s="74" t="str">
        <f t="shared" si="631"/>
        <v>out/2020</v>
      </c>
      <c r="E20211" s="331">
        <v>44118</v>
      </c>
      <c r="F20211" s="282" t="s">
        <v>1261</v>
      </c>
      <c r="G20211" s="282" t="s">
        <v>2229</v>
      </c>
      <c r="H20211" s="265" t="s">
        <v>879</v>
      </c>
      <c r="I20211" s="265" t="s">
        <v>135</v>
      </c>
      <c r="J20211" s="334">
        <v>-10</v>
      </c>
      <c r="K20211" s="83" t="str">
        <f>IFERROR(IFERROR(VLOOKUP(I20211,'DE-PARA'!B:D,3,0),VLOOKUP(I20211,'DE-PARA'!C:D,2,0)),"NÃO ENCONTRADO")</f>
        <v>Outras Saídas</v>
      </c>
      <c r="L20211" s="50" t="str">
        <f>VLOOKUP(K20211,'Base -Receita-Despesa'!$B:$AS,1,FALSE)</f>
        <v>Outras Saídas</v>
      </c>
    </row>
    <row r="20212" spans="1:12" x14ac:dyDescent="0.3">
      <c r="A20212" s="82" t="str">
        <f t="shared" si="632"/>
        <v>2020</v>
      </c>
      <c r="B20212" s="260" t="s">
        <v>2228</v>
      </c>
      <c r="C20212" s="261" t="s">
        <v>138</v>
      </c>
      <c r="D20212" s="74" t="str">
        <f t="shared" si="631"/>
        <v>out/2020</v>
      </c>
      <c r="E20212" s="331">
        <v>44118</v>
      </c>
      <c r="F20212" s="282" t="s">
        <v>1261</v>
      </c>
      <c r="G20212" s="282" t="s">
        <v>2229</v>
      </c>
      <c r="H20212" s="265" t="s">
        <v>879</v>
      </c>
      <c r="I20212" s="265" t="s">
        <v>135</v>
      </c>
      <c r="J20212" s="334">
        <v>-10</v>
      </c>
      <c r="K20212" s="83" t="str">
        <f>IFERROR(IFERROR(VLOOKUP(I20212,'DE-PARA'!B:D,3,0),VLOOKUP(I20212,'DE-PARA'!C:D,2,0)),"NÃO ENCONTRADO")</f>
        <v>Outras Saídas</v>
      </c>
      <c r="L20212" s="50" t="str">
        <f>VLOOKUP(K20212,'Base -Receita-Despesa'!$B:$AS,1,FALSE)</f>
        <v>Outras Saídas</v>
      </c>
    </row>
    <row r="20213" spans="1:12" x14ac:dyDescent="0.3">
      <c r="A20213" s="82" t="str">
        <f t="shared" si="632"/>
        <v>2020</v>
      </c>
      <c r="B20213" s="260" t="s">
        <v>2228</v>
      </c>
      <c r="C20213" s="261" t="s">
        <v>138</v>
      </c>
      <c r="D20213" s="74" t="str">
        <f t="shared" si="631"/>
        <v>out/2020</v>
      </c>
      <c r="E20213" s="331">
        <v>44118</v>
      </c>
      <c r="F20213" s="282" t="s">
        <v>1261</v>
      </c>
      <c r="G20213" s="282" t="s">
        <v>2229</v>
      </c>
      <c r="H20213" s="265" t="s">
        <v>879</v>
      </c>
      <c r="I20213" s="265" t="s">
        <v>135</v>
      </c>
      <c r="J20213" s="334">
        <v>-10</v>
      </c>
      <c r="K20213" s="83" t="str">
        <f>IFERROR(IFERROR(VLOOKUP(I20213,'DE-PARA'!B:D,3,0),VLOOKUP(I20213,'DE-PARA'!C:D,2,0)),"NÃO ENCONTRADO")</f>
        <v>Outras Saídas</v>
      </c>
      <c r="L20213" s="50" t="str">
        <f>VLOOKUP(K20213,'Base -Receita-Despesa'!$B:$AS,1,FALSE)</f>
        <v>Outras Saídas</v>
      </c>
    </row>
    <row r="20214" spans="1:12" x14ac:dyDescent="0.3">
      <c r="A20214" s="82" t="str">
        <f t="shared" si="632"/>
        <v>2020</v>
      </c>
      <c r="B20214" s="260" t="s">
        <v>2228</v>
      </c>
      <c r="C20214" s="261" t="s">
        <v>138</v>
      </c>
      <c r="D20214" s="74" t="str">
        <f t="shared" si="631"/>
        <v>out/2020</v>
      </c>
      <c r="E20214" s="331">
        <v>44118</v>
      </c>
      <c r="F20214" s="282" t="s">
        <v>1261</v>
      </c>
      <c r="G20214" s="282" t="s">
        <v>2229</v>
      </c>
      <c r="H20214" s="265" t="s">
        <v>879</v>
      </c>
      <c r="I20214" s="265" t="s">
        <v>135</v>
      </c>
      <c r="J20214" s="334">
        <v>-10</v>
      </c>
      <c r="K20214" s="83" t="str">
        <f>IFERROR(IFERROR(VLOOKUP(I20214,'DE-PARA'!B:D,3,0),VLOOKUP(I20214,'DE-PARA'!C:D,2,0)),"NÃO ENCONTRADO")</f>
        <v>Outras Saídas</v>
      </c>
      <c r="L20214" s="50" t="str">
        <f>VLOOKUP(K20214,'Base -Receita-Despesa'!$B:$AS,1,FALSE)</f>
        <v>Outras Saídas</v>
      </c>
    </row>
    <row r="20215" spans="1:12" x14ac:dyDescent="0.3">
      <c r="A20215" s="82" t="str">
        <f t="shared" si="632"/>
        <v>2020</v>
      </c>
      <c r="B20215" s="260" t="s">
        <v>2240</v>
      </c>
      <c r="C20215" s="261" t="s">
        <v>138</v>
      </c>
      <c r="D20215" s="74" t="str">
        <f t="shared" si="631"/>
        <v>out/2020</v>
      </c>
      <c r="E20215" s="331">
        <v>44119</v>
      </c>
      <c r="F20215" s="282" t="s">
        <v>5127</v>
      </c>
      <c r="G20215" s="282" t="s">
        <v>2229</v>
      </c>
      <c r="H20215" s="265" t="s">
        <v>2251</v>
      </c>
      <c r="I20215" s="265" t="s">
        <v>126</v>
      </c>
      <c r="J20215" s="333">
        <v>-500000</v>
      </c>
      <c r="K20215" s="83" t="str">
        <f>IFERROR(IFERROR(VLOOKUP(I20215,'DE-PARA'!B:D,3,0),VLOOKUP(I20215,'DE-PARA'!C:D,2,0)),"NÃO ENCONTRADO")</f>
        <v>TEV – Transferências Entre Contas (Entradas)</v>
      </c>
      <c r="L20215" s="50" t="str">
        <f>VLOOKUP(K20215,'Base -Receita-Despesa'!$B:$AS,1,FALSE)</f>
        <v>TEV – Transferências Entre Contas (Entradas)</v>
      </c>
    </row>
    <row r="20216" spans="1:12" x14ac:dyDescent="0.3">
      <c r="A20216" s="82" t="str">
        <f t="shared" si="632"/>
        <v>2020</v>
      </c>
      <c r="B20216" s="260" t="s">
        <v>2228</v>
      </c>
      <c r="C20216" s="261" t="s">
        <v>138</v>
      </c>
      <c r="D20216" s="74" t="str">
        <f t="shared" si="631"/>
        <v>out/2020</v>
      </c>
      <c r="E20216" s="331">
        <v>44119</v>
      </c>
      <c r="F20216" s="282" t="s">
        <v>5127</v>
      </c>
      <c r="G20216" s="282" t="s">
        <v>2229</v>
      </c>
      <c r="H20216" s="265" t="s">
        <v>2251</v>
      </c>
      <c r="I20216" s="265" t="s">
        <v>126</v>
      </c>
      <c r="J20216" s="333">
        <v>500000</v>
      </c>
      <c r="K20216" s="83" t="str">
        <f>IFERROR(IFERROR(VLOOKUP(I20216,'DE-PARA'!B:D,3,0),VLOOKUP(I20216,'DE-PARA'!C:D,2,0)),"NÃO ENCONTRADO")</f>
        <v>TEV – Transferências Entre Contas (Entradas)</v>
      </c>
      <c r="L20216" s="50" t="str">
        <f>VLOOKUP(K20216,'Base -Receita-Despesa'!$B:$AS,1,FALSE)</f>
        <v>TEV – Transferências Entre Contas (Entradas)</v>
      </c>
    </row>
    <row r="20217" spans="1:12" x14ac:dyDescent="0.3">
      <c r="A20217" s="82" t="str">
        <f t="shared" si="632"/>
        <v>2020</v>
      </c>
      <c r="B20217" s="260" t="s">
        <v>2228</v>
      </c>
      <c r="C20217" s="261" t="s">
        <v>138</v>
      </c>
      <c r="D20217" s="74" t="str">
        <f t="shared" si="631"/>
        <v>out/2020</v>
      </c>
      <c r="E20217" s="331">
        <v>44119</v>
      </c>
      <c r="F20217" s="276" t="s">
        <v>5963</v>
      </c>
      <c r="G20217" s="276" t="s">
        <v>2229</v>
      </c>
      <c r="H20217" s="265" t="s">
        <v>1091</v>
      </c>
      <c r="I20217" s="265" t="s">
        <v>176</v>
      </c>
      <c r="J20217" s="334">
        <v>-8.8699999999999992</v>
      </c>
      <c r="K20217" s="83" t="str">
        <f>IFERROR(IFERROR(VLOOKUP(I20217,'DE-PARA'!B:D,3,0),VLOOKUP(I20217,'DE-PARA'!C:D,2,0)),"NÃO ENCONTRADO")</f>
        <v>Pessoal</v>
      </c>
      <c r="L20217" s="50" t="str">
        <f>VLOOKUP(K20217,'Base -Receita-Despesa'!$B:$AS,1,FALSE)</f>
        <v>Pessoal</v>
      </c>
    </row>
    <row r="20218" spans="1:12" x14ac:dyDescent="0.3">
      <c r="A20218" s="82" t="str">
        <f t="shared" si="632"/>
        <v>2020</v>
      </c>
      <c r="B20218" s="260" t="s">
        <v>2228</v>
      </c>
      <c r="C20218" s="261" t="s">
        <v>138</v>
      </c>
      <c r="D20218" s="74" t="str">
        <f t="shared" si="631"/>
        <v>out/2020</v>
      </c>
      <c r="E20218" s="331">
        <v>44119</v>
      </c>
      <c r="F20218" s="276" t="s">
        <v>5964</v>
      </c>
      <c r="G20218" s="276" t="s">
        <v>2229</v>
      </c>
      <c r="H20218" s="265" t="s">
        <v>2343</v>
      </c>
      <c r="I20218" s="265" t="s">
        <v>176</v>
      </c>
      <c r="J20218" s="334">
        <v>-58.24</v>
      </c>
      <c r="K20218" s="83" t="str">
        <f>IFERROR(IFERROR(VLOOKUP(I20218,'DE-PARA'!B:D,3,0),VLOOKUP(I20218,'DE-PARA'!C:D,2,0)),"NÃO ENCONTRADO")</f>
        <v>Pessoal</v>
      </c>
      <c r="L20218" s="50" t="str">
        <f>VLOOKUP(K20218,'Base -Receita-Despesa'!$B:$AS,1,FALSE)</f>
        <v>Pessoal</v>
      </c>
    </row>
    <row r="20219" spans="1:12" x14ac:dyDescent="0.3">
      <c r="A20219" s="82" t="str">
        <f t="shared" si="632"/>
        <v>2020</v>
      </c>
      <c r="B20219" s="260" t="s">
        <v>2228</v>
      </c>
      <c r="C20219" s="261" t="s">
        <v>138</v>
      </c>
      <c r="D20219" s="74" t="str">
        <f t="shared" si="631"/>
        <v>out/2020</v>
      </c>
      <c r="E20219" s="331">
        <v>44119</v>
      </c>
      <c r="F20219" s="276" t="s">
        <v>5965</v>
      </c>
      <c r="G20219" s="276" t="s">
        <v>2229</v>
      </c>
      <c r="H20219" s="265" t="s">
        <v>5955</v>
      </c>
      <c r="I20219" s="265" t="s">
        <v>176</v>
      </c>
      <c r="J20219" s="334">
        <v>-112.33</v>
      </c>
      <c r="K20219" s="83" t="str">
        <f>IFERROR(IFERROR(VLOOKUP(I20219,'DE-PARA'!B:D,3,0),VLOOKUP(I20219,'DE-PARA'!C:D,2,0)),"NÃO ENCONTRADO")</f>
        <v>Pessoal</v>
      </c>
      <c r="L20219" s="50" t="str">
        <f>VLOOKUP(K20219,'Base -Receita-Despesa'!$B:$AS,1,FALSE)</f>
        <v>Pessoal</v>
      </c>
    </row>
    <row r="20220" spans="1:12" x14ac:dyDescent="0.3">
      <c r="A20220" s="82" t="str">
        <f t="shared" si="632"/>
        <v>2020</v>
      </c>
      <c r="B20220" s="260" t="s">
        <v>2228</v>
      </c>
      <c r="C20220" s="261" t="s">
        <v>138</v>
      </c>
      <c r="D20220" s="74" t="str">
        <f t="shared" si="631"/>
        <v>out/2020</v>
      </c>
      <c r="E20220" s="331">
        <v>44119</v>
      </c>
      <c r="F20220" s="276" t="s">
        <v>5966</v>
      </c>
      <c r="G20220" s="276" t="s">
        <v>2229</v>
      </c>
      <c r="H20220" s="265" t="s">
        <v>5952</v>
      </c>
      <c r="I20220" s="265" t="s">
        <v>176</v>
      </c>
      <c r="J20220" s="334">
        <v>-103.09</v>
      </c>
      <c r="K20220" s="83" t="str">
        <f>IFERROR(IFERROR(VLOOKUP(I20220,'DE-PARA'!B:D,3,0),VLOOKUP(I20220,'DE-PARA'!C:D,2,0)),"NÃO ENCONTRADO")</f>
        <v>Pessoal</v>
      </c>
      <c r="L20220" s="50" t="str">
        <f>VLOOKUP(K20220,'Base -Receita-Despesa'!$B:$AS,1,FALSE)</f>
        <v>Pessoal</v>
      </c>
    </row>
    <row r="20221" spans="1:12" x14ac:dyDescent="0.3">
      <c r="A20221" s="82" t="str">
        <f t="shared" si="632"/>
        <v>2020</v>
      </c>
      <c r="B20221" s="260" t="s">
        <v>2228</v>
      </c>
      <c r="C20221" s="261" t="s">
        <v>138</v>
      </c>
      <c r="D20221" s="74" t="str">
        <f t="shared" si="631"/>
        <v>out/2020</v>
      </c>
      <c r="E20221" s="331">
        <v>44119</v>
      </c>
      <c r="F20221" s="276" t="s">
        <v>3872</v>
      </c>
      <c r="G20221" s="282" t="s">
        <v>2229</v>
      </c>
      <c r="H20221" s="280" t="s">
        <v>5115</v>
      </c>
      <c r="I20221" s="265" t="s">
        <v>118</v>
      </c>
      <c r="J20221" s="333">
        <v>-5961.89</v>
      </c>
      <c r="K20221" s="83" t="str">
        <f>IFERROR(IFERROR(VLOOKUP(I20221,'DE-PARA'!B:D,3,0),VLOOKUP(I20221,'DE-PARA'!C:D,2,0)),"NÃO ENCONTRADO")</f>
        <v>Serviços</v>
      </c>
      <c r="L20221" s="50" t="str">
        <f>VLOOKUP(K20221,'Base -Receita-Despesa'!$B:$AS,1,FALSE)</f>
        <v>Serviços</v>
      </c>
    </row>
    <row r="20222" spans="1:12" x14ac:dyDescent="0.3">
      <c r="A20222" s="82" t="str">
        <f t="shared" si="632"/>
        <v>2020</v>
      </c>
      <c r="B20222" s="260" t="s">
        <v>2228</v>
      </c>
      <c r="C20222" s="261" t="s">
        <v>138</v>
      </c>
      <c r="D20222" s="74" t="str">
        <f t="shared" si="631"/>
        <v>out/2020</v>
      </c>
      <c r="E20222" s="331">
        <v>44119</v>
      </c>
      <c r="F20222" s="282">
        <v>2104</v>
      </c>
      <c r="G20222" s="282" t="s">
        <v>2229</v>
      </c>
      <c r="H20222" s="265" t="s">
        <v>5967</v>
      </c>
      <c r="I20222" s="265" t="s">
        <v>2182</v>
      </c>
      <c r="J20222" s="334">
        <v>-103.92</v>
      </c>
      <c r="K20222" s="83" t="str">
        <f>IFERROR(IFERROR(VLOOKUP(I20222,'DE-PARA'!B:D,3,0),VLOOKUP(I20222,'DE-PARA'!C:D,2,0)),"NÃO ENCONTRADO")</f>
        <v>Materiais</v>
      </c>
      <c r="L20222" s="50" t="str">
        <f>VLOOKUP(K20222,'Base -Receita-Despesa'!$B:$AS,1,FALSE)</f>
        <v>Materiais</v>
      </c>
    </row>
    <row r="20223" spans="1:12" x14ac:dyDescent="0.3">
      <c r="A20223" s="82" t="str">
        <f t="shared" si="632"/>
        <v>2020</v>
      </c>
      <c r="B20223" s="260" t="s">
        <v>2228</v>
      </c>
      <c r="C20223" s="261" t="s">
        <v>138</v>
      </c>
      <c r="D20223" s="74" t="str">
        <f t="shared" si="631"/>
        <v>out/2020</v>
      </c>
      <c r="E20223" s="331">
        <v>44119</v>
      </c>
      <c r="F20223" s="282">
        <v>2567</v>
      </c>
      <c r="G20223" s="282" t="s">
        <v>2229</v>
      </c>
      <c r="H20223" s="265" t="s">
        <v>5918</v>
      </c>
      <c r="I20223" s="265" t="s">
        <v>2182</v>
      </c>
      <c r="J20223" s="334">
        <v>-239.2</v>
      </c>
      <c r="K20223" s="83" t="str">
        <f>IFERROR(IFERROR(VLOOKUP(I20223,'DE-PARA'!B:D,3,0),VLOOKUP(I20223,'DE-PARA'!C:D,2,0)),"NÃO ENCONTRADO")</f>
        <v>Materiais</v>
      </c>
      <c r="L20223" s="50" t="str">
        <f>VLOOKUP(K20223,'Base -Receita-Despesa'!$B:$AS,1,FALSE)</f>
        <v>Materiais</v>
      </c>
    </row>
    <row r="20224" spans="1:12" x14ac:dyDescent="0.3">
      <c r="A20224" s="82" t="str">
        <f t="shared" si="632"/>
        <v>2020</v>
      </c>
      <c r="B20224" s="260" t="s">
        <v>2228</v>
      </c>
      <c r="C20224" s="261" t="s">
        <v>138</v>
      </c>
      <c r="D20224" s="74" t="str">
        <f t="shared" si="631"/>
        <v>out/2020</v>
      </c>
      <c r="E20224" s="331">
        <v>44119</v>
      </c>
      <c r="F20224" s="282">
        <v>316364</v>
      </c>
      <c r="G20224" s="282">
        <v>1.03</v>
      </c>
      <c r="H20224" s="265" t="s">
        <v>222</v>
      </c>
      <c r="I20224" s="265" t="s">
        <v>2182</v>
      </c>
      <c r="J20224" s="334">
        <v>-325.5</v>
      </c>
      <c r="K20224" s="83" t="str">
        <f>IFERROR(IFERROR(VLOOKUP(I20224,'DE-PARA'!B:D,3,0),VLOOKUP(I20224,'DE-PARA'!C:D,2,0)),"NÃO ENCONTRADO")</f>
        <v>Materiais</v>
      </c>
      <c r="L20224" s="50" t="str">
        <f>VLOOKUP(K20224,'Base -Receita-Despesa'!$B:$AS,1,FALSE)</f>
        <v>Materiais</v>
      </c>
    </row>
    <row r="20225" spans="1:12" x14ac:dyDescent="0.3">
      <c r="A20225" s="82" t="str">
        <f t="shared" si="632"/>
        <v>2020</v>
      </c>
      <c r="B20225" s="260" t="s">
        <v>2228</v>
      </c>
      <c r="C20225" s="261" t="s">
        <v>138</v>
      </c>
      <c r="D20225" s="74" t="str">
        <f t="shared" si="631"/>
        <v>out/2020</v>
      </c>
      <c r="E20225" s="331">
        <v>44119</v>
      </c>
      <c r="F20225" s="282">
        <v>316365</v>
      </c>
      <c r="G20225" s="282" t="s">
        <v>2229</v>
      </c>
      <c r="H20225" s="265" t="s">
        <v>222</v>
      </c>
      <c r="I20225" s="265" t="s">
        <v>2181</v>
      </c>
      <c r="J20225" s="334">
        <v>-199.92</v>
      </c>
      <c r="K20225" s="83" t="str">
        <f>IFERROR(IFERROR(VLOOKUP(I20225,'DE-PARA'!B:D,3,0),VLOOKUP(I20225,'DE-PARA'!C:D,2,0)),"NÃO ENCONTRADO")</f>
        <v>Materiais</v>
      </c>
      <c r="L20225" s="50" t="str">
        <f>VLOOKUP(K20225,'Base -Receita-Despesa'!$B:$AS,1,FALSE)</f>
        <v>Materiais</v>
      </c>
    </row>
    <row r="20226" spans="1:12" x14ac:dyDescent="0.3">
      <c r="A20226" s="82" t="str">
        <f t="shared" si="632"/>
        <v>2020</v>
      </c>
      <c r="B20226" s="260" t="s">
        <v>2228</v>
      </c>
      <c r="C20226" s="261" t="s">
        <v>138</v>
      </c>
      <c r="D20226" s="74" t="str">
        <f t="shared" si="631"/>
        <v>out/2020</v>
      </c>
      <c r="E20226" s="331">
        <v>44119</v>
      </c>
      <c r="F20226" s="282">
        <v>131652</v>
      </c>
      <c r="G20226" s="282" t="s">
        <v>2229</v>
      </c>
      <c r="H20226" s="265" t="s">
        <v>528</v>
      </c>
      <c r="I20226" s="265" t="s">
        <v>2182</v>
      </c>
      <c r="J20226" s="334">
        <v>-378</v>
      </c>
      <c r="K20226" s="83" t="str">
        <f>IFERROR(IFERROR(VLOOKUP(I20226,'DE-PARA'!B:D,3,0),VLOOKUP(I20226,'DE-PARA'!C:D,2,0)),"NÃO ENCONTRADO")</f>
        <v>Materiais</v>
      </c>
      <c r="L20226" s="50" t="str">
        <f>VLOOKUP(K20226,'Base -Receita-Despesa'!$B:$AS,1,FALSE)</f>
        <v>Materiais</v>
      </c>
    </row>
    <row r="20227" spans="1:12" x14ac:dyDescent="0.3">
      <c r="A20227" s="82" t="str">
        <f t="shared" si="632"/>
        <v>2020</v>
      </c>
      <c r="B20227" s="260" t="s">
        <v>2228</v>
      </c>
      <c r="C20227" s="261" t="s">
        <v>138</v>
      </c>
      <c r="D20227" s="74" t="str">
        <f t="shared" si="631"/>
        <v>out/2020</v>
      </c>
      <c r="E20227" s="331">
        <v>44119</v>
      </c>
      <c r="F20227" s="282">
        <v>131630</v>
      </c>
      <c r="G20227" s="282" t="s">
        <v>2229</v>
      </c>
      <c r="H20227" s="265" t="s">
        <v>528</v>
      </c>
      <c r="I20227" s="265" t="s">
        <v>2181</v>
      </c>
      <c r="J20227" s="334">
        <v>-343.5</v>
      </c>
      <c r="K20227" s="83" t="str">
        <f>IFERROR(IFERROR(VLOOKUP(I20227,'DE-PARA'!B:D,3,0),VLOOKUP(I20227,'DE-PARA'!C:D,2,0)),"NÃO ENCONTRADO")</f>
        <v>Materiais</v>
      </c>
      <c r="L20227" s="50" t="str">
        <f>VLOOKUP(K20227,'Base -Receita-Despesa'!$B:$AS,1,FALSE)</f>
        <v>Materiais</v>
      </c>
    </row>
    <row r="20228" spans="1:12" x14ac:dyDescent="0.3">
      <c r="A20228" s="82" t="str">
        <f t="shared" si="632"/>
        <v>2020</v>
      </c>
      <c r="B20228" s="260" t="s">
        <v>2228</v>
      </c>
      <c r="C20228" s="261" t="s">
        <v>138</v>
      </c>
      <c r="D20228" s="74" t="str">
        <f t="shared" ref="D20228:D20291" si="633">TEXT(E20228,"mmm/aaaa")</f>
        <v>out/2020</v>
      </c>
      <c r="E20228" s="331">
        <v>44119</v>
      </c>
      <c r="F20228" s="282">
        <v>45354</v>
      </c>
      <c r="G20228" s="282" t="s">
        <v>2229</v>
      </c>
      <c r="H20228" s="280" t="s">
        <v>5801</v>
      </c>
      <c r="I20228" s="265" t="s">
        <v>2181</v>
      </c>
      <c r="J20228" s="334">
        <v>-896.27</v>
      </c>
      <c r="K20228" s="83" t="str">
        <f>IFERROR(IFERROR(VLOOKUP(I20228,'DE-PARA'!B:D,3,0),VLOOKUP(I20228,'DE-PARA'!C:D,2,0)),"NÃO ENCONTRADO")</f>
        <v>Materiais</v>
      </c>
      <c r="L20228" s="50" t="str">
        <f>VLOOKUP(K20228,'Base -Receita-Despesa'!$B:$AS,1,FALSE)</f>
        <v>Materiais</v>
      </c>
    </row>
    <row r="20229" spans="1:12" x14ac:dyDescent="0.3">
      <c r="A20229" s="82" t="str">
        <f t="shared" si="632"/>
        <v>2020</v>
      </c>
      <c r="B20229" s="260" t="s">
        <v>2228</v>
      </c>
      <c r="C20229" s="261" t="s">
        <v>138</v>
      </c>
      <c r="D20229" s="74" t="str">
        <f t="shared" si="633"/>
        <v>out/2020</v>
      </c>
      <c r="E20229" s="331">
        <v>44119</v>
      </c>
      <c r="F20229" s="282">
        <v>45355</v>
      </c>
      <c r="G20229" s="282" t="s">
        <v>2229</v>
      </c>
      <c r="H20229" s="280" t="s">
        <v>5801</v>
      </c>
      <c r="I20229" s="265" t="s">
        <v>2181</v>
      </c>
      <c r="J20229" s="334">
        <v>-750</v>
      </c>
      <c r="K20229" s="83" t="str">
        <f>IFERROR(IFERROR(VLOOKUP(I20229,'DE-PARA'!B:D,3,0),VLOOKUP(I20229,'DE-PARA'!C:D,2,0)),"NÃO ENCONTRADO")</f>
        <v>Materiais</v>
      </c>
      <c r="L20229" s="50" t="str">
        <f>VLOOKUP(K20229,'Base -Receita-Despesa'!$B:$AS,1,FALSE)</f>
        <v>Materiais</v>
      </c>
    </row>
    <row r="20230" spans="1:12" x14ac:dyDescent="0.3">
      <c r="A20230" s="82" t="str">
        <f t="shared" si="632"/>
        <v>2020</v>
      </c>
      <c r="B20230" s="260" t="s">
        <v>2228</v>
      </c>
      <c r="C20230" s="261" t="s">
        <v>138</v>
      </c>
      <c r="D20230" s="74" t="str">
        <f t="shared" si="633"/>
        <v>out/2020</v>
      </c>
      <c r="E20230" s="331">
        <v>44119</v>
      </c>
      <c r="F20230" s="282">
        <v>23166</v>
      </c>
      <c r="G20230" s="282" t="s">
        <v>2229</v>
      </c>
      <c r="H20230" s="265" t="s">
        <v>2401</v>
      </c>
      <c r="I20230" s="265" t="s">
        <v>2181</v>
      </c>
      <c r="J20230" s="334">
        <v>-132.5</v>
      </c>
      <c r="K20230" s="83" t="str">
        <f>IFERROR(IFERROR(VLOOKUP(I20230,'DE-PARA'!B:D,3,0),VLOOKUP(I20230,'DE-PARA'!C:D,2,0)),"NÃO ENCONTRADO")</f>
        <v>Materiais</v>
      </c>
      <c r="L20230" s="50" t="str">
        <f>VLOOKUP(K20230,'Base -Receita-Despesa'!$B:$AS,1,FALSE)</f>
        <v>Materiais</v>
      </c>
    </row>
    <row r="20231" spans="1:12" x14ac:dyDescent="0.3">
      <c r="A20231" s="82" t="str">
        <f t="shared" si="632"/>
        <v>2020</v>
      </c>
      <c r="B20231" s="260" t="s">
        <v>2228</v>
      </c>
      <c r="C20231" s="261" t="s">
        <v>138</v>
      </c>
      <c r="D20231" s="74" t="str">
        <f t="shared" si="633"/>
        <v>out/2020</v>
      </c>
      <c r="E20231" s="331">
        <v>44119</v>
      </c>
      <c r="F20231" s="282">
        <v>23165</v>
      </c>
      <c r="G20231" s="282" t="s">
        <v>2229</v>
      </c>
      <c r="H20231" s="265" t="s">
        <v>2401</v>
      </c>
      <c r="I20231" s="265" t="s">
        <v>2182</v>
      </c>
      <c r="J20231" s="334">
        <v>-175.8</v>
      </c>
      <c r="K20231" s="83" t="str">
        <f>IFERROR(IFERROR(VLOOKUP(I20231,'DE-PARA'!B:D,3,0),VLOOKUP(I20231,'DE-PARA'!C:D,2,0)),"NÃO ENCONTRADO")</f>
        <v>Materiais</v>
      </c>
      <c r="L20231" s="50" t="str">
        <f>VLOOKUP(K20231,'Base -Receita-Despesa'!$B:$AS,1,FALSE)</f>
        <v>Materiais</v>
      </c>
    </row>
    <row r="20232" spans="1:12" x14ac:dyDescent="0.3">
      <c r="A20232" s="82" t="str">
        <f t="shared" si="632"/>
        <v>2020</v>
      </c>
      <c r="B20232" s="260" t="s">
        <v>2228</v>
      </c>
      <c r="C20232" s="261" t="s">
        <v>138</v>
      </c>
      <c r="D20232" s="74" t="str">
        <f t="shared" si="633"/>
        <v>out/2020</v>
      </c>
      <c r="E20232" s="331">
        <v>44119</v>
      </c>
      <c r="F20232" s="282">
        <v>2396</v>
      </c>
      <c r="G20232" s="282" t="s">
        <v>2229</v>
      </c>
      <c r="H20232" s="265" t="s">
        <v>5779</v>
      </c>
      <c r="I20232" s="265" t="s">
        <v>2181</v>
      </c>
      <c r="J20232" s="333">
        <v>-4393.8</v>
      </c>
      <c r="K20232" s="83" t="str">
        <f>IFERROR(IFERROR(VLOOKUP(I20232,'DE-PARA'!B:D,3,0),VLOOKUP(I20232,'DE-PARA'!C:D,2,0)),"NÃO ENCONTRADO")</f>
        <v>Materiais</v>
      </c>
      <c r="L20232" s="50" t="str">
        <f>VLOOKUP(K20232,'Base -Receita-Despesa'!$B:$AS,1,FALSE)</f>
        <v>Materiais</v>
      </c>
    </row>
    <row r="20233" spans="1:12" x14ac:dyDescent="0.3">
      <c r="A20233" s="82" t="str">
        <f t="shared" si="632"/>
        <v>2020</v>
      </c>
      <c r="B20233" s="260" t="s">
        <v>2228</v>
      </c>
      <c r="C20233" s="261" t="s">
        <v>138</v>
      </c>
      <c r="D20233" s="74" t="str">
        <f t="shared" si="633"/>
        <v>out/2020</v>
      </c>
      <c r="E20233" s="331">
        <v>44119</v>
      </c>
      <c r="F20233" s="282">
        <v>356</v>
      </c>
      <c r="G20233" s="282" t="s">
        <v>2229</v>
      </c>
      <c r="H20233" s="265" t="s">
        <v>5809</v>
      </c>
      <c r="I20233" s="265" t="s">
        <v>164</v>
      </c>
      <c r="J20233" s="333">
        <v>-6600</v>
      </c>
      <c r="K20233" s="83" t="str">
        <f>IFERROR(IFERROR(VLOOKUP(I20233,'DE-PARA'!B:D,3,0),VLOOKUP(I20233,'DE-PARA'!C:D,2,0)),"NÃO ENCONTRADO")</f>
        <v>Concessionárias (água, luz e telefone)</v>
      </c>
      <c r="L20233" s="50" t="str">
        <f>VLOOKUP(K20233,'Base -Receita-Despesa'!$B:$AS,1,FALSE)</f>
        <v>Concessionárias (água, luz e telefone)</v>
      </c>
    </row>
    <row r="20234" spans="1:12" x14ac:dyDescent="0.3">
      <c r="A20234" s="82" t="str">
        <f t="shared" si="632"/>
        <v>2020</v>
      </c>
      <c r="B20234" s="260" t="s">
        <v>2228</v>
      </c>
      <c r="C20234" s="261" t="s">
        <v>138</v>
      </c>
      <c r="D20234" s="74" t="str">
        <f t="shared" si="633"/>
        <v>out/2020</v>
      </c>
      <c r="E20234" s="331">
        <v>44119</v>
      </c>
      <c r="F20234" s="282">
        <v>36114</v>
      </c>
      <c r="G20234" s="282" t="s">
        <v>2229</v>
      </c>
      <c r="H20234" s="265" t="s">
        <v>5207</v>
      </c>
      <c r="I20234" s="265" t="s">
        <v>2181</v>
      </c>
      <c r="J20234" s="334">
        <v>-514.41</v>
      </c>
      <c r="K20234" s="83" t="str">
        <f>IFERROR(IFERROR(VLOOKUP(I20234,'DE-PARA'!B:D,3,0),VLOOKUP(I20234,'DE-PARA'!C:D,2,0)),"NÃO ENCONTRADO")</f>
        <v>Materiais</v>
      </c>
      <c r="L20234" s="50" t="str">
        <f>VLOOKUP(K20234,'Base -Receita-Despesa'!$B:$AS,1,FALSE)</f>
        <v>Materiais</v>
      </c>
    </row>
    <row r="20235" spans="1:12" x14ac:dyDescent="0.3">
      <c r="A20235" s="82" t="str">
        <f t="shared" si="632"/>
        <v>2020</v>
      </c>
      <c r="B20235" s="260" t="s">
        <v>2228</v>
      </c>
      <c r="C20235" s="261" t="s">
        <v>138</v>
      </c>
      <c r="D20235" s="74" t="str">
        <f t="shared" si="633"/>
        <v>out/2020</v>
      </c>
      <c r="E20235" s="331">
        <v>44119</v>
      </c>
      <c r="F20235" s="282">
        <v>3240</v>
      </c>
      <c r="G20235" s="282" t="s">
        <v>2229</v>
      </c>
      <c r="H20235" s="265" t="s">
        <v>5867</v>
      </c>
      <c r="I20235" s="265" t="s">
        <v>2182</v>
      </c>
      <c r="J20235" s="334">
        <v>-234.86</v>
      </c>
      <c r="K20235" s="83" t="str">
        <f>IFERROR(IFERROR(VLOOKUP(I20235,'DE-PARA'!B:D,3,0),VLOOKUP(I20235,'DE-PARA'!C:D,2,0)),"NÃO ENCONTRADO")</f>
        <v>Materiais</v>
      </c>
      <c r="L20235" s="50" t="str">
        <f>VLOOKUP(K20235,'Base -Receita-Despesa'!$B:$AS,1,FALSE)</f>
        <v>Materiais</v>
      </c>
    </row>
    <row r="20236" spans="1:12" x14ac:dyDescent="0.3">
      <c r="A20236" s="82" t="str">
        <f t="shared" si="632"/>
        <v>2020</v>
      </c>
      <c r="B20236" s="260" t="s">
        <v>2228</v>
      </c>
      <c r="C20236" s="261" t="s">
        <v>138</v>
      </c>
      <c r="D20236" s="74" t="str">
        <f t="shared" si="633"/>
        <v>out/2020</v>
      </c>
      <c r="E20236" s="331">
        <v>44119</v>
      </c>
      <c r="F20236" s="282">
        <v>3241</v>
      </c>
      <c r="G20236" s="282" t="s">
        <v>2229</v>
      </c>
      <c r="H20236" s="265" t="s">
        <v>5867</v>
      </c>
      <c r="I20236" s="265" t="s">
        <v>2181</v>
      </c>
      <c r="J20236" s="334">
        <v>-143.19999999999999</v>
      </c>
      <c r="K20236" s="83" t="str">
        <f>IFERROR(IFERROR(VLOOKUP(I20236,'DE-PARA'!B:D,3,0),VLOOKUP(I20236,'DE-PARA'!C:D,2,0)),"NÃO ENCONTRADO")</f>
        <v>Materiais</v>
      </c>
      <c r="L20236" s="50" t="str">
        <f>VLOOKUP(K20236,'Base -Receita-Despesa'!$B:$AS,1,FALSE)</f>
        <v>Materiais</v>
      </c>
    </row>
    <row r="20237" spans="1:12" x14ac:dyDescent="0.3">
      <c r="A20237" s="82" t="str">
        <f t="shared" si="632"/>
        <v>2020</v>
      </c>
      <c r="B20237" s="260" t="s">
        <v>2228</v>
      </c>
      <c r="C20237" s="261" t="s">
        <v>138</v>
      </c>
      <c r="D20237" s="74" t="str">
        <f t="shared" si="633"/>
        <v>out/2020</v>
      </c>
      <c r="E20237" s="331">
        <v>44119</v>
      </c>
      <c r="F20237" s="282">
        <v>3239</v>
      </c>
      <c r="G20237" s="282" t="s">
        <v>2229</v>
      </c>
      <c r="H20237" s="265" t="s">
        <v>5867</v>
      </c>
      <c r="I20237" s="265" t="s">
        <v>2182</v>
      </c>
      <c r="J20237" s="334">
        <v>-75.5</v>
      </c>
      <c r="K20237" s="83" t="str">
        <f>IFERROR(IFERROR(VLOOKUP(I20237,'DE-PARA'!B:D,3,0),VLOOKUP(I20237,'DE-PARA'!C:D,2,0)),"NÃO ENCONTRADO")</f>
        <v>Materiais</v>
      </c>
      <c r="L20237" s="50" t="str">
        <f>VLOOKUP(K20237,'Base -Receita-Despesa'!$B:$AS,1,FALSE)</f>
        <v>Materiais</v>
      </c>
    </row>
    <row r="20238" spans="1:12" x14ac:dyDescent="0.3">
      <c r="A20238" s="82" t="str">
        <f t="shared" si="632"/>
        <v>2020</v>
      </c>
      <c r="B20238" s="260" t="s">
        <v>2228</v>
      </c>
      <c r="C20238" s="261" t="s">
        <v>138</v>
      </c>
      <c r="D20238" s="74" t="str">
        <f t="shared" si="633"/>
        <v>out/2020</v>
      </c>
      <c r="E20238" s="331">
        <v>44119</v>
      </c>
      <c r="F20238" s="282">
        <v>42492</v>
      </c>
      <c r="G20238" s="282" t="s">
        <v>2229</v>
      </c>
      <c r="H20238" s="265" t="s">
        <v>2231</v>
      </c>
      <c r="I20238" s="265" t="s">
        <v>2206</v>
      </c>
      <c r="J20238" s="333">
        <v>-1290.31</v>
      </c>
      <c r="K20238" s="83" t="str">
        <f>IFERROR(IFERROR(VLOOKUP(I20238,'DE-PARA'!B:D,3,0),VLOOKUP(I20238,'DE-PARA'!C:D,2,0)),"NÃO ENCONTRADO")</f>
        <v>Serviços</v>
      </c>
      <c r="L20238" s="50" t="str">
        <f>VLOOKUP(K20238,'Base -Receita-Despesa'!$B:$AS,1,FALSE)</f>
        <v>Serviços</v>
      </c>
    </row>
    <row r="20239" spans="1:12" x14ac:dyDescent="0.3">
      <c r="A20239" s="82" t="str">
        <f t="shared" si="632"/>
        <v>2020</v>
      </c>
      <c r="B20239" s="260" t="s">
        <v>2228</v>
      </c>
      <c r="C20239" s="261" t="s">
        <v>138</v>
      </c>
      <c r="D20239" s="74" t="str">
        <f t="shared" si="633"/>
        <v>out/2020</v>
      </c>
      <c r="E20239" s="331">
        <v>44119</v>
      </c>
      <c r="F20239" s="282">
        <v>333</v>
      </c>
      <c r="G20239" s="282" t="s">
        <v>2229</v>
      </c>
      <c r="H20239" s="265" t="s">
        <v>5968</v>
      </c>
      <c r="I20239" s="265" t="s">
        <v>2189</v>
      </c>
      <c r="J20239" s="334">
        <v>-92</v>
      </c>
      <c r="K20239" s="83" t="str">
        <f>IFERROR(IFERROR(VLOOKUP(I20239,'DE-PARA'!B:D,3,0),VLOOKUP(I20239,'DE-PARA'!C:D,2,0)),"NÃO ENCONTRADO")</f>
        <v>Materiais</v>
      </c>
      <c r="L20239" s="50" t="str">
        <f>VLOOKUP(K20239,'Base -Receita-Despesa'!$B:$AS,1,FALSE)</f>
        <v>Materiais</v>
      </c>
    </row>
    <row r="20240" spans="1:12" x14ac:dyDescent="0.3">
      <c r="A20240" s="82" t="str">
        <f t="shared" si="632"/>
        <v>2020</v>
      </c>
      <c r="B20240" s="260" t="s">
        <v>2228</v>
      </c>
      <c r="C20240" s="261" t="s">
        <v>138</v>
      </c>
      <c r="D20240" s="74" t="str">
        <f t="shared" si="633"/>
        <v>out/2020</v>
      </c>
      <c r="E20240" s="331">
        <v>44119</v>
      </c>
      <c r="F20240" s="282">
        <v>530</v>
      </c>
      <c r="G20240" s="282" t="s">
        <v>2229</v>
      </c>
      <c r="H20240" s="270" t="s">
        <v>5969</v>
      </c>
      <c r="I20240" s="265" t="s">
        <v>2181</v>
      </c>
      <c r="J20240" s="333">
        <v>-2600</v>
      </c>
      <c r="K20240" s="83" t="str">
        <f>IFERROR(IFERROR(VLOOKUP(I20240,'DE-PARA'!B:D,3,0),VLOOKUP(I20240,'DE-PARA'!C:D,2,0)),"NÃO ENCONTRADO")</f>
        <v>Materiais</v>
      </c>
      <c r="L20240" s="50" t="str">
        <f>VLOOKUP(K20240,'Base -Receita-Despesa'!$B:$AS,1,FALSE)</f>
        <v>Materiais</v>
      </c>
    </row>
    <row r="20241" spans="1:12" x14ac:dyDescent="0.3">
      <c r="A20241" s="82" t="str">
        <f t="shared" si="632"/>
        <v>2020</v>
      </c>
      <c r="B20241" s="260" t="s">
        <v>2228</v>
      </c>
      <c r="C20241" s="261" t="s">
        <v>138</v>
      </c>
      <c r="D20241" s="74" t="str">
        <f t="shared" si="633"/>
        <v>out/2020</v>
      </c>
      <c r="E20241" s="331">
        <v>44119</v>
      </c>
      <c r="F20241" s="282">
        <v>131305</v>
      </c>
      <c r="G20241" s="282" t="s">
        <v>2229</v>
      </c>
      <c r="H20241" s="265" t="s">
        <v>2602</v>
      </c>
      <c r="I20241" s="265" t="s">
        <v>2181</v>
      </c>
      <c r="J20241" s="334">
        <v>-85.02</v>
      </c>
      <c r="K20241" s="83" t="str">
        <f>IFERROR(IFERROR(VLOOKUP(I20241,'DE-PARA'!B:D,3,0),VLOOKUP(I20241,'DE-PARA'!C:D,2,0)),"NÃO ENCONTRADO")</f>
        <v>Materiais</v>
      </c>
      <c r="L20241" s="50" t="str">
        <f>VLOOKUP(K20241,'Base -Receita-Despesa'!$B:$AS,1,FALSE)</f>
        <v>Materiais</v>
      </c>
    </row>
    <row r="20242" spans="1:12" x14ac:dyDescent="0.3">
      <c r="A20242" s="82" t="str">
        <f t="shared" si="632"/>
        <v>2020</v>
      </c>
      <c r="B20242" s="260" t="s">
        <v>2228</v>
      </c>
      <c r="C20242" s="261" t="s">
        <v>138</v>
      </c>
      <c r="D20242" s="74" t="str">
        <f t="shared" si="633"/>
        <v>out/2020</v>
      </c>
      <c r="E20242" s="331">
        <v>44119</v>
      </c>
      <c r="F20242" s="282">
        <v>16718</v>
      </c>
      <c r="G20242" s="282" t="s">
        <v>2229</v>
      </c>
      <c r="H20242" s="265" t="s">
        <v>4657</v>
      </c>
      <c r="I20242" s="265" t="s">
        <v>2181</v>
      </c>
      <c r="J20242" s="334">
        <v>-200.6</v>
      </c>
      <c r="K20242" s="83" t="str">
        <f>IFERROR(IFERROR(VLOOKUP(I20242,'DE-PARA'!B:D,3,0),VLOOKUP(I20242,'DE-PARA'!C:D,2,0)),"NÃO ENCONTRADO")</f>
        <v>Materiais</v>
      </c>
      <c r="L20242" s="50" t="str">
        <f>VLOOKUP(K20242,'Base -Receita-Despesa'!$B:$AS,1,FALSE)</f>
        <v>Materiais</v>
      </c>
    </row>
    <row r="20243" spans="1:12" x14ac:dyDescent="0.3">
      <c r="A20243" s="82" t="str">
        <f t="shared" si="632"/>
        <v>2020</v>
      </c>
      <c r="B20243" s="260" t="s">
        <v>2228</v>
      </c>
      <c r="C20243" s="261" t="s">
        <v>138</v>
      </c>
      <c r="D20243" s="74" t="str">
        <f t="shared" si="633"/>
        <v>out/2020</v>
      </c>
      <c r="E20243" s="331">
        <v>44119</v>
      </c>
      <c r="F20243" s="282">
        <v>1094</v>
      </c>
      <c r="G20243" s="282" t="s">
        <v>2229</v>
      </c>
      <c r="H20243" s="265" t="s">
        <v>4393</v>
      </c>
      <c r="I20243" s="265" t="s">
        <v>116</v>
      </c>
      <c r="J20243" s="333">
        <v>-4349.2700000000004</v>
      </c>
      <c r="K20243" s="83" t="str">
        <f>IFERROR(IFERROR(VLOOKUP(I20243,'DE-PARA'!B:D,3,0),VLOOKUP(I20243,'DE-PARA'!C:D,2,0)),"NÃO ENCONTRADO")</f>
        <v>Serviços</v>
      </c>
      <c r="L20243" s="50" t="str">
        <f>VLOOKUP(K20243,'Base -Receita-Despesa'!$B:$AS,1,FALSE)</f>
        <v>Serviços</v>
      </c>
    </row>
    <row r="20244" spans="1:12" x14ac:dyDescent="0.3">
      <c r="A20244" s="82" t="str">
        <f t="shared" si="632"/>
        <v>2020</v>
      </c>
      <c r="B20244" s="260" t="s">
        <v>2228</v>
      </c>
      <c r="C20244" s="261" t="s">
        <v>138</v>
      </c>
      <c r="D20244" s="74" t="str">
        <f t="shared" si="633"/>
        <v>out/2020</v>
      </c>
      <c r="E20244" s="331">
        <v>44119</v>
      </c>
      <c r="F20244" s="282">
        <v>49341</v>
      </c>
      <c r="G20244" s="282" t="s">
        <v>2229</v>
      </c>
      <c r="H20244" s="265" t="s">
        <v>5054</v>
      </c>
      <c r="I20244" s="265" t="s">
        <v>540</v>
      </c>
      <c r="J20244" s="334">
        <v>-90</v>
      </c>
      <c r="K20244" s="83" t="str">
        <f>IFERROR(IFERROR(VLOOKUP(I20244,'DE-PARA'!B:D,3,0),VLOOKUP(I20244,'DE-PARA'!C:D,2,0)),"NÃO ENCONTRADO")</f>
        <v>Tributos, Taxas e Contribuições</v>
      </c>
      <c r="L20244" s="50" t="str">
        <f>VLOOKUP(K20244,'Base -Receita-Despesa'!$B:$AS,1,FALSE)</f>
        <v>Tributos, Taxas e Contribuições</v>
      </c>
    </row>
    <row r="20245" spans="1:12" x14ac:dyDescent="0.3">
      <c r="A20245" s="82" t="str">
        <f t="shared" si="632"/>
        <v>2020</v>
      </c>
      <c r="B20245" s="260" t="s">
        <v>2228</v>
      </c>
      <c r="C20245" s="261" t="s">
        <v>138</v>
      </c>
      <c r="D20245" s="74" t="str">
        <f t="shared" si="633"/>
        <v>out/2020</v>
      </c>
      <c r="E20245" s="331">
        <v>44119</v>
      </c>
      <c r="F20245" s="282" t="s">
        <v>1261</v>
      </c>
      <c r="G20245" s="282" t="s">
        <v>2229</v>
      </c>
      <c r="H20245" s="265" t="s">
        <v>879</v>
      </c>
      <c r="I20245" s="265" t="s">
        <v>135</v>
      </c>
      <c r="J20245" s="334">
        <v>-10</v>
      </c>
      <c r="K20245" s="83" t="str">
        <f>IFERROR(IFERROR(VLOOKUP(I20245,'DE-PARA'!B:D,3,0),VLOOKUP(I20245,'DE-PARA'!C:D,2,0)),"NÃO ENCONTRADO")</f>
        <v>Outras Saídas</v>
      </c>
      <c r="L20245" s="50" t="str">
        <f>VLOOKUP(K20245,'Base -Receita-Despesa'!$B:$AS,1,FALSE)</f>
        <v>Outras Saídas</v>
      </c>
    </row>
    <row r="20246" spans="1:12" x14ac:dyDescent="0.3">
      <c r="A20246" s="82" t="str">
        <f t="shared" si="632"/>
        <v>2020</v>
      </c>
      <c r="B20246" s="260" t="s">
        <v>2228</v>
      </c>
      <c r="C20246" s="261" t="s">
        <v>138</v>
      </c>
      <c r="D20246" s="74" t="str">
        <f t="shared" si="633"/>
        <v>out/2020</v>
      </c>
      <c r="E20246" s="331">
        <v>44119</v>
      </c>
      <c r="F20246" s="282" t="s">
        <v>1261</v>
      </c>
      <c r="G20246" s="282" t="s">
        <v>2229</v>
      </c>
      <c r="H20246" s="265" t="s">
        <v>879</v>
      </c>
      <c r="I20246" s="265" t="s">
        <v>135</v>
      </c>
      <c r="J20246" s="334">
        <v>-10</v>
      </c>
      <c r="K20246" s="83" t="str">
        <f>IFERROR(IFERROR(VLOOKUP(I20246,'DE-PARA'!B:D,3,0),VLOOKUP(I20246,'DE-PARA'!C:D,2,0)),"NÃO ENCONTRADO")</f>
        <v>Outras Saídas</v>
      </c>
      <c r="L20246" s="50" t="str">
        <f>VLOOKUP(K20246,'Base -Receita-Despesa'!$B:$AS,1,FALSE)</f>
        <v>Outras Saídas</v>
      </c>
    </row>
    <row r="20247" spans="1:12" x14ac:dyDescent="0.3">
      <c r="A20247" s="82" t="str">
        <f t="shared" si="632"/>
        <v>2020</v>
      </c>
      <c r="B20247" s="260" t="s">
        <v>2228</v>
      </c>
      <c r="C20247" s="261" t="s">
        <v>138</v>
      </c>
      <c r="D20247" s="74" t="str">
        <f t="shared" si="633"/>
        <v>out/2020</v>
      </c>
      <c r="E20247" s="331">
        <v>44119</v>
      </c>
      <c r="F20247" s="282" t="s">
        <v>1261</v>
      </c>
      <c r="G20247" s="282" t="s">
        <v>2229</v>
      </c>
      <c r="H20247" s="265" t="s">
        <v>879</v>
      </c>
      <c r="I20247" s="265" t="s">
        <v>135</v>
      </c>
      <c r="J20247" s="334">
        <v>-10</v>
      </c>
      <c r="K20247" s="83" t="str">
        <f>IFERROR(IFERROR(VLOOKUP(I20247,'DE-PARA'!B:D,3,0),VLOOKUP(I20247,'DE-PARA'!C:D,2,0)),"NÃO ENCONTRADO")</f>
        <v>Outras Saídas</v>
      </c>
      <c r="L20247" s="50" t="str">
        <f>VLOOKUP(K20247,'Base -Receita-Despesa'!$B:$AS,1,FALSE)</f>
        <v>Outras Saídas</v>
      </c>
    </row>
    <row r="20248" spans="1:12" x14ac:dyDescent="0.3">
      <c r="A20248" s="82" t="str">
        <f t="shared" si="632"/>
        <v>2020</v>
      </c>
      <c r="B20248" s="260" t="s">
        <v>2228</v>
      </c>
      <c r="C20248" s="261" t="s">
        <v>138</v>
      </c>
      <c r="D20248" s="74" t="str">
        <f t="shared" si="633"/>
        <v>out/2020</v>
      </c>
      <c r="E20248" s="331">
        <v>44119</v>
      </c>
      <c r="F20248" s="282" t="s">
        <v>1261</v>
      </c>
      <c r="G20248" s="282" t="s">
        <v>2229</v>
      </c>
      <c r="H20248" s="265" t="s">
        <v>879</v>
      </c>
      <c r="I20248" s="265" t="s">
        <v>135</v>
      </c>
      <c r="J20248" s="334">
        <v>-10</v>
      </c>
      <c r="K20248" s="83" t="str">
        <f>IFERROR(IFERROR(VLOOKUP(I20248,'DE-PARA'!B:D,3,0),VLOOKUP(I20248,'DE-PARA'!C:D,2,0)),"NÃO ENCONTRADO")</f>
        <v>Outras Saídas</v>
      </c>
      <c r="L20248" s="50" t="str">
        <f>VLOOKUP(K20248,'Base -Receita-Despesa'!$B:$AS,1,FALSE)</f>
        <v>Outras Saídas</v>
      </c>
    </row>
    <row r="20249" spans="1:12" x14ac:dyDescent="0.3">
      <c r="A20249" s="82" t="str">
        <f t="shared" si="632"/>
        <v>2020</v>
      </c>
      <c r="B20249" s="260" t="s">
        <v>2228</v>
      </c>
      <c r="C20249" s="261" t="s">
        <v>138</v>
      </c>
      <c r="D20249" s="74" t="str">
        <f t="shared" si="633"/>
        <v>out/2020</v>
      </c>
      <c r="E20249" s="331">
        <v>44119</v>
      </c>
      <c r="F20249" s="282" t="s">
        <v>1261</v>
      </c>
      <c r="G20249" s="282" t="s">
        <v>2229</v>
      </c>
      <c r="H20249" s="265" t="s">
        <v>879</v>
      </c>
      <c r="I20249" s="265" t="s">
        <v>135</v>
      </c>
      <c r="J20249" s="334">
        <v>-10</v>
      </c>
      <c r="K20249" s="83" t="str">
        <f>IFERROR(IFERROR(VLOOKUP(I20249,'DE-PARA'!B:D,3,0),VLOOKUP(I20249,'DE-PARA'!C:D,2,0)),"NÃO ENCONTRADO")</f>
        <v>Outras Saídas</v>
      </c>
      <c r="L20249" s="50" t="str">
        <f>VLOOKUP(K20249,'Base -Receita-Despesa'!$B:$AS,1,FALSE)</f>
        <v>Outras Saídas</v>
      </c>
    </row>
    <row r="20250" spans="1:12" x14ac:dyDescent="0.3">
      <c r="A20250" s="82" t="str">
        <f t="shared" si="632"/>
        <v>2020</v>
      </c>
      <c r="B20250" s="260" t="s">
        <v>2228</v>
      </c>
      <c r="C20250" s="261" t="s">
        <v>138</v>
      </c>
      <c r="D20250" s="74" t="str">
        <f t="shared" si="633"/>
        <v>out/2020</v>
      </c>
      <c r="E20250" s="331">
        <v>44119</v>
      </c>
      <c r="F20250" s="282" t="s">
        <v>1261</v>
      </c>
      <c r="G20250" s="282" t="s">
        <v>2229</v>
      </c>
      <c r="H20250" s="265" t="s">
        <v>879</v>
      </c>
      <c r="I20250" s="265" t="s">
        <v>135</v>
      </c>
      <c r="J20250" s="334">
        <v>-10</v>
      </c>
      <c r="K20250" s="83" t="str">
        <f>IFERROR(IFERROR(VLOOKUP(I20250,'DE-PARA'!B:D,3,0),VLOOKUP(I20250,'DE-PARA'!C:D,2,0)),"NÃO ENCONTRADO")</f>
        <v>Outras Saídas</v>
      </c>
      <c r="L20250" s="50" t="str">
        <f>VLOOKUP(K20250,'Base -Receita-Despesa'!$B:$AS,1,FALSE)</f>
        <v>Outras Saídas</v>
      </c>
    </row>
    <row r="20251" spans="1:12" x14ac:dyDescent="0.3">
      <c r="A20251" s="82" t="str">
        <f t="shared" si="632"/>
        <v>2020</v>
      </c>
      <c r="B20251" s="260" t="s">
        <v>2228</v>
      </c>
      <c r="C20251" s="261" t="s">
        <v>138</v>
      </c>
      <c r="D20251" s="74" t="str">
        <f t="shared" si="633"/>
        <v>out/2020</v>
      </c>
      <c r="E20251" s="331">
        <v>44119</v>
      </c>
      <c r="F20251" s="282" t="s">
        <v>1261</v>
      </c>
      <c r="G20251" s="282" t="s">
        <v>2229</v>
      </c>
      <c r="H20251" s="265" t="s">
        <v>879</v>
      </c>
      <c r="I20251" s="265" t="s">
        <v>135</v>
      </c>
      <c r="J20251" s="334">
        <v>-10</v>
      </c>
      <c r="K20251" s="83" t="str">
        <f>IFERROR(IFERROR(VLOOKUP(I20251,'DE-PARA'!B:D,3,0),VLOOKUP(I20251,'DE-PARA'!C:D,2,0)),"NÃO ENCONTRADO")</f>
        <v>Outras Saídas</v>
      </c>
      <c r="L20251" s="50" t="str">
        <f>VLOOKUP(K20251,'Base -Receita-Despesa'!$B:$AS,1,FALSE)</f>
        <v>Outras Saídas</v>
      </c>
    </row>
    <row r="20252" spans="1:12" x14ac:dyDescent="0.3">
      <c r="A20252" s="82" t="str">
        <f t="shared" si="632"/>
        <v>2020</v>
      </c>
      <c r="B20252" s="260" t="s">
        <v>2228</v>
      </c>
      <c r="C20252" s="261" t="s">
        <v>138</v>
      </c>
      <c r="D20252" s="74" t="str">
        <f t="shared" si="633"/>
        <v>out/2020</v>
      </c>
      <c r="E20252" s="331">
        <v>44119</v>
      </c>
      <c r="F20252" s="282" t="s">
        <v>1261</v>
      </c>
      <c r="G20252" s="282" t="s">
        <v>2229</v>
      </c>
      <c r="H20252" s="265" t="s">
        <v>879</v>
      </c>
      <c r="I20252" s="265" t="s">
        <v>135</v>
      </c>
      <c r="J20252" s="334">
        <v>-10</v>
      </c>
      <c r="K20252" s="83" t="str">
        <f>IFERROR(IFERROR(VLOOKUP(I20252,'DE-PARA'!B:D,3,0),VLOOKUP(I20252,'DE-PARA'!C:D,2,0)),"NÃO ENCONTRADO")</f>
        <v>Outras Saídas</v>
      </c>
      <c r="L20252" s="50" t="str">
        <f>VLOOKUP(K20252,'Base -Receita-Despesa'!$B:$AS,1,FALSE)</f>
        <v>Outras Saídas</v>
      </c>
    </row>
    <row r="20253" spans="1:12" x14ac:dyDescent="0.3">
      <c r="A20253" s="82" t="str">
        <f t="shared" si="632"/>
        <v>2020</v>
      </c>
      <c r="B20253" s="260" t="s">
        <v>2228</v>
      </c>
      <c r="C20253" s="261" t="s">
        <v>138</v>
      </c>
      <c r="D20253" s="74" t="str">
        <f t="shared" si="633"/>
        <v>out/2020</v>
      </c>
      <c r="E20253" s="331">
        <v>44120</v>
      </c>
      <c r="F20253" s="282">
        <v>313</v>
      </c>
      <c r="G20253" s="282" t="s">
        <v>2229</v>
      </c>
      <c r="H20253" s="265" t="s">
        <v>5273</v>
      </c>
      <c r="I20253" s="265" t="s">
        <v>2181</v>
      </c>
      <c r="J20253" s="333">
        <v>-5396.69</v>
      </c>
      <c r="K20253" s="83" t="str">
        <f>IFERROR(IFERROR(VLOOKUP(I20253,'DE-PARA'!B:D,3,0),VLOOKUP(I20253,'DE-PARA'!C:D,2,0)),"NÃO ENCONTRADO")</f>
        <v>Materiais</v>
      </c>
      <c r="L20253" s="50" t="str">
        <f>VLOOKUP(K20253,'Base -Receita-Despesa'!$B:$AS,1,FALSE)</f>
        <v>Materiais</v>
      </c>
    </row>
    <row r="20254" spans="1:12" x14ac:dyDescent="0.3">
      <c r="A20254" s="82" t="str">
        <f t="shared" si="632"/>
        <v>2020</v>
      </c>
      <c r="B20254" s="260" t="s">
        <v>2228</v>
      </c>
      <c r="C20254" s="261" t="s">
        <v>138</v>
      </c>
      <c r="D20254" s="74" t="str">
        <f t="shared" si="633"/>
        <v>out/2020</v>
      </c>
      <c r="E20254" s="331">
        <v>44120</v>
      </c>
      <c r="F20254" s="282">
        <v>1725</v>
      </c>
      <c r="G20254" s="282" t="s">
        <v>2229</v>
      </c>
      <c r="H20254" s="265" t="s">
        <v>5195</v>
      </c>
      <c r="I20254" s="265" t="s">
        <v>241</v>
      </c>
      <c r="J20254" s="334">
        <v>-600</v>
      </c>
      <c r="K20254" s="83" t="str">
        <f>IFERROR(IFERROR(VLOOKUP(I20254,'DE-PARA'!B:D,3,0),VLOOKUP(I20254,'DE-PARA'!C:D,2,0)),"NÃO ENCONTRADO")</f>
        <v>Serviços</v>
      </c>
      <c r="L20254" s="50" t="str">
        <f>VLOOKUP(K20254,'Base -Receita-Despesa'!$B:$AS,1,FALSE)</f>
        <v>Serviços</v>
      </c>
    </row>
    <row r="20255" spans="1:12" x14ac:dyDescent="0.3">
      <c r="A20255" s="82" t="str">
        <f t="shared" si="632"/>
        <v>2020</v>
      </c>
      <c r="B20255" s="260" t="s">
        <v>2228</v>
      </c>
      <c r="C20255" s="261" t="s">
        <v>138</v>
      </c>
      <c r="D20255" s="74" t="str">
        <f t="shared" si="633"/>
        <v>out/2020</v>
      </c>
      <c r="E20255" s="331">
        <v>44120</v>
      </c>
      <c r="F20255" s="282">
        <v>3790</v>
      </c>
      <c r="G20255" s="282" t="s">
        <v>2229</v>
      </c>
      <c r="H20255" s="265" t="s">
        <v>5195</v>
      </c>
      <c r="I20255" s="265" t="s">
        <v>241</v>
      </c>
      <c r="J20255" s="333">
        <v>-1580.48</v>
      </c>
      <c r="K20255" s="83" t="str">
        <f>IFERROR(IFERROR(VLOOKUP(I20255,'DE-PARA'!B:D,3,0),VLOOKUP(I20255,'DE-PARA'!C:D,2,0)),"NÃO ENCONTRADO")</f>
        <v>Serviços</v>
      </c>
      <c r="L20255" s="50" t="str">
        <f>VLOOKUP(K20255,'Base -Receita-Despesa'!$B:$AS,1,FALSE)</f>
        <v>Serviços</v>
      </c>
    </row>
    <row r="20256" spans="1:12" x14ac:dyDescent="0.3">
      <c r="A20256" s="82" t="str">
        <f t="shared" si="632"/>
        <v>2020</v>
      </c>
      <c r="B20256" s="260" t="s">
        <v>2228</v>
      </c>
      <c r="C20256" s="261" t="s">
        <v>138</v>
      </c>
      <c r="D20256" s="74" t="str">
        <f t="shared" si="633"/>
        <v>out/2020</v>
      </c>
      <c r="E20256" s="331">
        <v>44120</v>
      </c>
      <c r="F20256" s="282">
        <v>23184</v>
      </c>
      <c r="G20256" s="282" t="s">
        <v>2229</v>
      </c>
      <c r="H20256" s="265" t="s">
        <v>2401</v>
      </c>
      <c r="I20256" s="265" t="s">
        <v>2182</v>
      </c>
      <c r="J20256" s="334">
        <v>-504</v>
      </c>
      <c r="K20256" s="83" t="str">
        <f>IFERROR(IFERROR(VLOOKUP(I20256,'DE-PARA'!B:D,3,0),VLOOKUP(I20256,'DE-PARA'!C:D,2,0)),"NÃO ENCONTRADO")</f>
        <v>Materiais</v>
      </c>
      <c r="L20256" s="50" t="str">
        <f>VLOOKUP(K20256,'Base -Receita-Despesa'!$B:$AS,1,FALSE)</f>
        <v>Materiais</v>
      </c>
    </row>
    <row r="20257" spans="1:12" x14ac:dyDescent="0.3">
      <c r="A20257" s="82" t="str">
        <f t="shared" si="632"/>
        <v>2020</v>
      </c>
      <c r="B20257" s="260" t="s">
        <v>2228</v>
      </c>
      <c r="C20257" s="261" t="s">
        <v>138</v>
      </c>
      <c r="D20257" s="74" t="str">
        <f t="shared" si="633"/>
        <v>out/2020</v>
      </c>
      <c r="E20257" s="331">
        <v>44120</v>
      </c>
      <c r="F20257" s="282">
        <v>489</v>
      </c>
      <c r="G20257" s="282" t="s">
        <v>2229</v>
      </c>
      <c r="H20257" s="265" t="s">
        <v>5945</v>
      </c>
      <c r="I20257" s="265" t="s">
        <v>2183</v>
      </c>
      <c r="J20257" s="334">
        <v>-289</v>
      </c>
      <c r="K20257" s="83" t="str">
        <f>IFERROR(IFERROR(VLOOKUP(I20257,'DE-PARA'!B:D,3,0),VLOOKUP(I20257,'DE-PARA'!C:D,2,0)),"NÃO ENCONTRADO")</f>
        <v>Materiais</v>
      </c>
      <c r="L20257" s="50" t="str">
        <f>VLOOKUP(K20257,'Base -Receita-Despesa'!$B:$AS,1,FALSE)</f>
        <v>Materiais</v>
      </c>
    </row>
    <row r="20258" spans="1:12" x14ac:dyDescent="0.3">
      <c r="A20258" s="82" t="str">
        <f t="shared" si="632"/>
        <v>2020</v>
      </c>
      <c r="B20258" s="260" t="s">
        <v>2228</v>
      </c>
      <c r="C20258" s="261" t="s">
        <v>138</v>
      </c>
      <c r="D20258" s="74" t="str">
        <f t="shared" si="633"/>
        <v>out/2020</v>
      </c>
      <c r="E20258" s="331">
        <v>44120</v>
      </c>
      <c r="F20258" s="282">
        <v>183</v>
      </c>
      <c r="G20258" s="282" t="s">
        <v>2229</v>
      </c>
      <c r="H20258" s="265" t="s">
        <v>5970</v>
      </c>
      <c r="I20258" s="265" t="s">
        <v>232</v>
      </c>
      <c r="J20258" s="333">
        <v>-1300</v>
      </c>
      <c r="K20258" s="83" t="str">
        <f>IFERROR(IFERROR(VLOOKUP(I20258,'DE-PARA'!B:D,3,0),VLOOKUP(I20258,'DE-PARA'!C:D,2,0)),"NÃO ENCONTRADO")</f>
        <v>Materiais</v>
      </c>
      <c r="L20258" s="50" t="str">
        <f>VLOOKUP(K20258,'Base -Receita-Despesa'!$B:$AS,1,FALSE)</f>
        <v>Materiais</v>
      </c>
    </row>
    <row r="20259" spans="1:12" x14ac:dyDescent="0.3">
      <c r="A20259" s="82" t="str">
        <f t="shared" si="632"/>
        <v>2020</v>
      </c>
      <c r="B20259" s="260" t="s">
        <v>2228</v>
      </c>
      <c r="C20259" s="261" t="s">
        <v>138</v>
      </c>
      <c r="D20259" s="74" t="str">
        <f t="shared" si="633"/>
        <v>out/2020</v>
      </c>
      <c r="E20259" s="331">
        <v>44120</v>
      </c>
      <c r="F20259" s="282">
        <v>182</v>
      </c>
      <c r="G20259" s="282" t="s">
        <v>2229</v>
      </c>
      <c r="H20259" s="265" t="s">
        <v>5970</v>
      </c>
      <c r="I20259" s="265" t="s">
        <v>232</v>
      </c>
      <c r="J20259" s="333">
        <v>-1600</v>
      </c>
      <c r="K20259" s="83" t="str">
        <f>IFERROR(IFERROR(VLOOKUP(I20259,'DE-PARA'!B:D,3,0),VLOOKUP(I20259,'DE-PARA'!C:D,2,0)),"NÃO ENCONTRADO")</f>
        <v>Materiais</v>
      </c>
      <c r="L20259" s="50" t="str">
        <f>VLOOKUP(K20259,'Base -Receita-Despesa'!$B:$AS,1,FALSE)</f>
        <v>Materiais</v>
      </c>
    </row>
    <row r="20260" spans="1:12" x14ac:dyDescent="0.3">
      <c r="A20260" s="82" t="str">
        <f t="shared" si="632"/>
        <v>2020</v>
      </c>
      <c r="B20260" s="260" t="s">
        <v>2228</v>
      </c>
      <c r="C20260" s="261" t="s">
        <v>138</v>
      </c>
      <c r="D20260" s="74" t="str">
        <f t="shared" si="633"/>
        <v>out/2020</v>
      </c>
      <c r="E20260" s="331">
        <v>44120</v>
      </c>
      <c r="F20260" s="282">
        <v>14802</v>
      </c>
      <c r="G20260" s="282" t="s">
        <v>2229</v>
      </c>
      <c r="H20260" s="270" t="s">
        <v>5971</v>
      </c>
      <c r="I20260" s="265" t="s">
        <v>241</v>
      </c>
      <c r="J20260" s="334">
        <v>-709.02</v>
      </c>
      <c r="K20260" s="83" t="str">
        <f>IFERROR(IFERROR(VLOOKUP(I20260,'DE-PARA'!B:D,3,0),VLOOKUP(I20260,'DE-PARA'!C:D,2,0)),"NÃO ENCONTRADO")</f>
        <v>Serviços</v>
      </c>
      <c r="L20260" s="50" t="str">
        <f>VLOOKUP(K20260,'Base -Receita-Despesa'!$B:$AS,1,FALSE)</f>
        <v>Serviços</v>
      </c>
    </row>
    <row r="20261" spans="1:12" x14ac:dyDescent="0.3">
      <c r="A20261" s="82" t="str">
        <f t="shared" si="632"/>
        <v>2020</v>
      </c>
      <c r="B20261" s="260" t="s">
        <v>2228</v>
      </c>
      <c r="C20261" s="261" t="s">
        <v>138</v>
      </c>
      <c r="D20261" s="74" t="str">
        <f t="shared" si="633"/>
        <v>out/2020</v>
      </c>
      <c r="E20261" s="331">
        <v>44120</v>
      </c>
      <c r="F20261" s="282">
        <v>9662</v>
      </c>
      <c r="G20261" s="282" t="s">
        <v>2229</v>
      </c>
      <c r="H20261" s="270" t="s">
        <v>5971</v>
      </c>
      <c r="I20261" s="265" t="s">
        <v>241</v>
      </c>
      <c r="J20261" s="334">
        <v>-210</v>
      </c>
      <c r="K20261" s="83" t="str">
        <f>IFERROR(IFERROR(VLOOKUP(I20261,'DE-PARA'!B:D,3,0),VLOOKUP(I20261,'DE-PARA'!C:D,2,0)),"NÃO ENCONTRADO")</f>
        <v>Serviços</v>
      </c>
      <c r="L20261" s="50" t="str">
        <f>VLOOKUP(K20261,'Base -Receita-Despesa'!$B:$AS,1,FALSE)</f>
        <v>Serviços</v>
      </c>
    </row>
    <row r="20262" spans="1:12" x14ac:dyDescent="0.3">
      <c r="A20262" s="82" t="str">
        <f t="shared" si="632"/>
        <v>2020</v>
      </c>
      <c r="B20262" s="260" t="s">
        <v>2228</v>
      </c>
      <c r="C20262" s="261" t="s">
        <v>138</v>
      </c>
      <c r="D20262" s="74" t="str">
        <f t="shared" si="633"/>
        <v>out/2020</v>
      </c>
      <c r="E20262" s="331">
        <v>44120</v>
      </c>
      <c r="F20262" s="282" t="s">
        <v>1261</v>
      </c>
      <c r="G20262" s="282" t="s">
        <v>2229</v>
      </c>
      <c r="H20262" s="265" t="s">
        <v>879</v>
      </c>
      <c r="I20262" s="265" t="s">
        <v>135</v>
      </c>
      <c r="J20262" s="334">
        <v>-10</v>
      </c>
      <c r="K20262" s="83" t="str">
        <f>IFERROR(IFERROR(VLOOKUP(I20262,'DE-PARA'!B:D,3,0),VLOOKUP(I20262,'DE-PARA'!C:D,2,0)),"NÃO ENCONTRADO")</f>
        <v>Outras Saídas</v>
      </c>
      <c r="L20262" s="50" t="str">
        <f>VLOOKUP(K20262,'Base -Receita-Despesa'!$B:$AS,1,FALSE)</f>
        <v>Outras Saídas</v>
      </c>
    </row>
    <row r="20263" spans="1:12" x14ac:dyDescent="0.3">
      <c r="A20263" s="82" t="str">
        <f t="shared" si="632"/>
        <v>2020</v>
      </c>
      <c r="B20263" s="260" t="s">
        <v>2228</v>
      </c>
      <c r="C20263" s="261" t="s">
        <v>138</v>
      </c>
      <c r="D20263" s="74" t="str">
        <f t="shared" si="633"/>
        <v>out/2020</v>
      </c>
      <c r="E20263" s="331">
        <v>44120</v>
      </c>
      <c r="F20263" s="282" t="s">
        <v>1261</v>
      </c>
      <c r="G20263" s="282" t="s">
        <v>2229</v>
      </c>
      <c r="H20263" s="265" t="s">
        <v>879</v>
      </c>
      <c r="I20263" s="265" t="s">
        <v>135</v>
      </c>
      <c r="J20263" s="334">
        <v>-10</v>
      </c>
      <c r="K20263" s="83" t="str">
        <f>IFERROR(IFERROR(VLOOKUP(I20263,'DE-PARA'!B:D,3,0),VLOOKUP(I20263,'DE-PARA'!C:D,2,0)),"NÃO ENCONTRADO")</f>
        <v>Outras Saídas</v>
      </c>
      <c r="L20263" s="50" t="str">
        <f>VLOOKUP(K20263,'Base -Receita-Despesa'!$B:$AS,1,FALSE)</f>
        <v>Outras Saídas</v>
      </c>
    </row>
    <row r="20264" spans="1:12" x14ac:dyDescent="0.3">
      <c r="A20264" s="82" t="str">
        <f t="shared" si="632"/>
        <v>2020</v>
      </c>
      <c r="B20264" s="260" t="s">
        <v>2228</v>
      </c>
      <c r="C20264" s="261" t="s">
        <v>138</v>
      </c>
      <c r="D20264" s="74" t="str">
        <f t="shared" si="633"/>
        <v>out/2020</v>
      </c>
      <c r="E20264" s="331">
        <v>44123</v>
      </c>
      <c r="F20264" s="262">
        <v>14597396102020</v>
      </c>
      <c r="G20264" s="262" t="s">
        <v>2229</v>
      </c>
      <c r="H20264" s="265" t="s">
        <v>5741</v>
      </c>
      <c r="I20264" s="265" t="s">
        <v>151</v>
      </c>
      <c r="J20264" s="333">
        <v>-1240.3</v>
      </c>
      <c r="K20264" s="83" t="str">
        <f>IFERROR(IFERROR(VLOOKUP(I20264,'DE-PARA'!B:D,3,0),VLOOKUP(I20264,'DE-PARA'!C:D,2,0)),"NÃO ENCONTRADO")</f>
        <v>Concessionárias (água, luz e telefone)</v>
      </c>
      <c r="L20264" s="50" t="str">
        <f>VLOOKUP(K20264,'Base -Receita-Despesa'!$B:$AS,1,FALSE)</f>
        <v>Concessionárias (água, luz e telefone)</v>
      </c>
    </row>
    <row r="20265" spans="1:12" x14ac:dyDescent="0.3">
      <c r="A20265" s="82" t="str">
        <f t="shared" si="632"/>
        <v>2020</v>
      </c>
      <c r="B20265" s="260" t="s">
        <v>2228</v>
      </c>
      <c r="C20265" s="261" t="s">
        <v>138</v>
      </c>
      <c r="D20265" s="74" t="str">
        <f t="shared" si="633"/>
        <v>out/2020</v>
      </c>
      <c r="E20265" s="331">
        <v>44123</v>
      </c>
      <c r="F20265" s="282">
        <v>1249025</v>
      </c>
      <c r="G20265" s="262" t="s">
        <v>2229</v>
      </c>
      <c r="H20265" s="265" t="s">
        <v>5731</v>
      </c>
      <c r="I20265" s="265" t="s">
        <v>2182</v>
      </c>
      <c r="J20265" s="334">
        <v>-793.62</v>
      </c>
      <c r="K20265" s="83" t="str">
        <f>IFERROR(IFERROR(VLOOKUP(I20265,'DE-PARA'!B:D,3,0),VLOOKUP(I20265,'DE-PARA'!C:D,2,0)),"NÃO ENCONTRADO")</f>
        <v>Materiais</v>
      </c>
      <c r="L20265" s="50" t="str">
        <f>VLOOKUP(K20265,'Base -Receita-Despesa'!$B:$AS,1,FALSE)</f>
        <v>Materiais</v>
      </c>
    </row>
    <row r="20266" spans="1:12" x14ac:dyDescent="0.3">
      <c r="A20266" s="82" t="str">
        <f t="shared" ref="A20266:A20329" si="634">IF(K20266="NÃO ENCONTRADO",0,RIGHT(D20266,4))</f>
        <v>2020</v>
      </c>
      <c r="B20266" s="260" t="s">
        <v>2228</v>
      </c>
      <c r="C20266" s="261" t="s">
        <v>138</v>
      </c>
      <c r="D20266" s="74" t="str">
        <f t="shared" si="633"/>
        <v>out/2020</v>
      </c>
      <c r="E20266" s="331">
        <v>44123</v>
      </c>
      <c r="F20266" s="282">
        <v>90652</v>
      </c>
      <c r="G20266" s="262" t="s">
        <v>2229</v>
      </c>
      <c r="H20266" s="265" t="s">
        <v>5696</v>
      </c>
      <c r="I20266" s="265" t="s">
        <v>2182</v>
      </c>
      <c r="J20266" s="334">
        <v>-235.52</v>
      </c>
      <c r="K20266" s="83" t="str">
        <f>IFERROR(IFERROR(VLOOKUP(I20266,'DE-PARA'!B:D,3,0),VLOOKUP(I20266,'DE-PARA'!C:D,2,0)),"NÃO ENCONTRADO")</f>
        <v>Materiais</v>
      </c>
      <c r="L20266" s="50" t="str">
        <f>VLOOKUP(K20266,'Base -Receita-Despesa'!$B:$AS,1,FALSE)</f>
        <v>Materiais</v>
      </c>
    </row>
    <row r="20267" spans="1:12" x14ac:dyDescent="0.3">
      <c r="A20267" s="82" t="str">
        <f t="shared" si="634"/>
        <v>2020</v>
      </c>
      <c r="B20267" s="260" t="s">
        <v>2228</v>
      </c>
      <c r="C20267" s="261" t="s">
        <v>138</v>
      </c>
      <c r="D20267" s="74" t="str">
        <f t="shared" si="633"/>
        <v>out/2020</v>
      </c>
      <c r="E20267" s="331">
        <v>44123</v>
      </c>
      <c r="F20267" s="282">
        <v>131994</v>
      </c>
      <c r="G20267" s="262" t="s">
        <v>2229</v>
      </c>
      <c r="H20267" s="265" t="s">
        <v>528</v>
      </c>
      <c r="I20267" s="265" t="s">
        <v>2181</v>
      </c>
      <c r="J20267" s="333">
        <v>-2152.6999999999998</v>
      </c>
      <c r="K20267" s="83" t="str">
        <f>IFERROR(IFERROR(VLOOKUP(I20267,'DE-PARA'!B:D,3,0),VLOOKUP(I20267,'DE-PARA'!C:D,2,0)),"NÃO ENCONTRADO")</f>
        <v>Materiais</v>
      </c>
      <c r="L20267" s="50" t="str">
        <f>VLOOKUP(K20267,'Base -Receita-Despesa'!$B:$AS,1,FALSE)</f>
        <v>Materiais</v>
      </c>
    </row>
    <row r="20268" spans="1:12" x14ac:dyDescent="0.3">
      <c r="A20268" s="82" t="str">
        <f t="shared" si="634"/>
        <v>2020</v>
      </c>
      <c r="B20268" s="260" t="s">
        <v>2228</v>
      </c>
      <c r="C20268" s="261" t="s">
        <v>138</v>
      </c>
      <c r="D20268" s="74" t="str">
        <f t="shared" si="633"/>
        <v>out/2020</v>
      </c>
      <c r="E20268" s="331">
        <v>44123</v>
      </c>
      <c r="F20268" s="282">
        <v>314283</v>
      </c>
      <c r="G20268" s="262">
        <v>3.03</v>
      </c>
      <c r="H20268" s="265" t="s">
        <v>222</v>
      </c>
      <c r="I20268" s="265" t="s">
        <v>2181</v>
      </c>
      <c r="J20268" s="334">
        <v>-883.38</v>
      </c>
      <c r="K20268" s="83" t="str">
        <f>IFERROR(IFERROR(VLOOKUP(I20268,'DE-PARA'!B:D,3,0),VLOOKUP(I20268,'DE-PARA'!C:D,2,0)),"NÃO ENCONTRADO")</f>
        <v>Materiais</v>
      </c>
      <c r="L20268" s="50" t="str">
        <f>VLOOKUP(K20268,'Base -Receita-Despesa'!$B:$AS,1,FALSE)</f>
        <v>Materiais</v>
      </c>
    </row>
    <row r="20269" spans="1:12" x14ac:dyDescent="0.3">
      <c r="A20269" s="82" t="str">
        <f t="shared" si="634"/>
        <v>2020</v>
      </c>
      <c r="B20269" s="260" t="s">
        <v>2228</v>
      </c>
      <c r="C20269" s="261" t="s">
        <v>138</v>
      </c>
      <c r="D20269" s="74" t="str">
        <f t="shared" si="633"/>
        <v>out/2020</v>
      </c>
      <c r="E20269" s="331">
        <v>44123</v>
      </c>
      <c r="F20269" s="282">
        <v>314504</v>
      </c>
      <c r="G20269" s="262">
        <v>3.03</v>
      </c>
      <c r="H20269" s="265" t="s">
        <v>222</v>
      </c>
      <c r="I20269" s="265" t="s">
        <v>2182</v>
      </c>
      <c r="J20269" s="334">
        <v>-409.71</v>
      </c>
      <c r="K20269" s="83" t="str">
        <f>IFERROR(IFERROR(VLOOKUP(I20269,'DE-PARA'!B:D,3,0),VLOOKUP(I20269,'DE-PARA'!C:D,2,0)),"NÃO ENCONTRADO")</f>
        <v>Materiais</v>
      </c>
      <c r="L20269" s="50" t="str">
        <f>VLOOKUP(K20269,'Base -Receita-Despesa'!$B:$AS,1,FALSE)</f>
        <v>Materiais</v>
      </c>
    </row>
    <row r="20270" spans="1:12" x14ac:dyDescent="0.3">
      <c r="A20270" s="82" t="str">
        <f t="shared" si="634"/>
        <v>2020</v>
      </c>
      <c r="B20270" s="260" t="s">
        <v>2228</v>
      </c>
      <c r="C20270" s="261" t="s">
        <v>138</v>
      </c>
      <c r="D20270" s="74" t="str">
        <f t="shared" si="633"/>
        <v>out/2020</v>
      </c>
      <c r="E20270" s="331">
        <v>44123</v>
      </c>
      <c r="F20270" s="282">
        <v>316570</v>
      </c>
      <c r="G20270" s="262" t="s">
        <v>2229</v>
      </c>
      <c r="H20270" s="265" t="s">
        <v>222</v>
      </c>
      <c r="I20270" s="265" t="s">
        <v>2182</v>
      </c>
      <c r="J20270" s="334">
        <v>-175.56</v>
      </c>
      <c r="K20270" s="83" t="str">
        <f>IFERROR(IFERROR(VLOOKUP(I20270,'DE-PARA'!B:D,3,0),VLOOKUP(I20270,'DE-PARA'!C:D,2,0)),"NÃO ENCONTRADO")</f>
        <v>Materiais</v>
      </c>
      <c r="L20270" s="50" t="str">
        <f>VLOOKUP(K20270,'Base -Receita-Despesa'!$B:$AS,1,FALSE)</f>
        <v>Materiais</v>
      </c>
    </row>
    <row r="20271" spans="1:12" x14ac:dyDescent="0.3">
      <c r="A20271" s="82" t="str">
        <f t="shared" si="634"/>
        <v>2020</v>
      </c>
      <c r="B20271" s="260" t="s">
        <v>2228</v>
      </c>
      <c r="C20271" s="261" t="s">
        <v>138</v>
      </c>
      <c r="D20271" s="74" t="str">
        <f t="shared" si="633"/>
        <v>out/2020</v>
      </c>
      <c r="E20271" s="331">
        <v>44123</v>
      </c>
      <c r="F20271" s="282">
        <v>9302</v>
      </c>
      <c r="G20271" s="262" t="s">
        <v>2229</v>
      </c>
      <c r="H20271" s="265" t="s">
        <v>5972</v>
      </c>
      <c r="I20271" s="265" t="s">
        <v>2181</v>
      </c>
      <c r="J20271" s="333">
        <v>-1106</v>
      </c>
      <c r="K20271" s="83" t="str">
        <f>IFERROR(IFERROR(VLOOKUP(I20271,'DE-PARA'!B:D,3,0),VLOOKUP(I20271,'DE-PARA'!C:D,2,0)),"NÃO ENCONTRADO")</f>
        <v>Materiais</v>
      </c>
      <c r="L20271" s="50" t="str">
        <f>VLOOKUP(K20271,'Base -Receita-Despesa'!$B:$AS,1,FALSE)</f>
        <v>Materiais</v>
      </c>
    </row>
    <row r="20272" spans="1:12" x14ac:dyDescent="0.3">
      <c r="A20272" s="82" t="str">
        <f t="shared" si="634"/>
        <v>2020</v>
      </c>
      <c r="B20272" s="260" t="s">
        <v>2228</v>
      </c>
      <c r="C20272" s="261" t="s">
        <v>138</v>
      </c>
      <c r="D20272" s="74" t="str">
        <f t="shared" si="633"/>
        <v>out/2020</v>
      </c>
      <c r="E20272" s="331">
        <v>44123</v>
      </c>
      <c r="F20272" s="282">
        <v>2321</v>
      </c>
      <c r="G20272" s="262" t="s">
        <v>2229</v>
      </c>
      <c r="H20272" s="265" t="s">
        <v>5961</v>
      </c>
      <c r="I20272" s="265" t="s">
        <v>2182</v>
      </c>
      <c r="J20272" s="334">
        <v>-153.27000000000001</v>
      </c>
      <c r="K20272" s="83" t="str">
        <f>IFERROR(IFERROR(VLOOKUP(I20272,'DE-PARA'!B:D,3,0),VLOOKUP(I20272,'DE-PARA'!C:D,2,0)),"NÃO ENCONTRADO")</f>
        <v>Materiais</v>
      </c>
      <c r="L20272" s="50" t="str">
        <f>VLOOKUP(K20272,'Base -Receita-Despesa'!$B:$AS,1,FALSE)</f>
        <v>Materiais</v>
      </c>
    </row>
    <row r="20273" spans="1:12" x14ac:dyDescent="0.3">
      <c r="A20273" s="82" t="str">
        <f t="shared" si="634"/>
        <v>2020</v>
      </c>
      <c r="B20273" s="260" t="s">
        <v>2228</v>
      </c>
      <c r="C20273" s="261" t="s">
        <v>138</v>
      </c>
      <c r="D20273" s="74" t="str">
        <f t="shared" si="633"/>
        <v>out/2020</v>
      </c>
      <c r="E20273" s="331">
        <v>44123</v>
      </c>
      <c r="F20273" s="282">
        <v>12704</v>
      </c>
      <c r="G20273" s="262" t="s">
        <v>2229</v>
      </c>
      <c r="H20273" s="265" t="s">
        <v>5888</v>
      </c>
      <c r="I20273" s="265" t="s">
        <v>2182</v>
      </c>
      <c r="J20273" s="334">
        <v>-580</v>
      </c>
      <c r="K20273" s="83" t="str">
        <f>IFERROR(IFERROR(VLOOKUP(I20273,'DE-PARA'!B:D,3,0),VLOOKUP(I20273,'DE-PARA'!C:D,2,0)),"NÃO ENCONTRADO")</f>
        <v>Materiais</v>
      </c>
      <c r="L20273" s="50" t="str">
        <f>VLOOKUP(K20273,'Base -Receita-Despesa'!$B:$AS,1,FALSE)</f>
        <v>Materiais</v>
      </c>
    </row>
    <row r="20274" spans="1:12" x14ac:dyDescent="0.3">
      <c r="A20274" s="82" t="str">
        <f t="shared" si="634"/>
        <v>2020</v>
      </c>
      <c r="B20274" s="260" t="s">
        <v>2228</v>
      </c>
      <c r="C20274" s="261" t="s">
        <v>138</v>
      </c>
      <c r="D20274" s="74" t="str">
        <f t="shared" si="633"/>
        <v>out/2020</v>
      </c>
      <c r="E20274" s="331">
        <v>44123</v>
      </c>
      <c r="F20274" s="282">
        <v>89245</v>
      </c>
      <c r="G20274" s="262" t="s">
        <v>2229</v>
      </c>
      <c r="H20274" s="280" t="s">
        <v>5792</v>
      </c>
      <c r="I20274" s="265" t="s">
        <v>2181</v>
      </c>
      <c r="J20274" s="333">
        <v>-6012.6</v>
      </c>
      <c r="K20274" s="83" t="str">
        <f>IFERROR(IFERROR(VLOOKUP(I20274,'DE-PARA'!B:D,3,0),VLOOKUP(I20274,'DE-PARA'!C:D,2,0)),"NÃO ENCONTRADO")</f>
        <v>Materiais</v>
      </c>
      <c r="L20274" s="50" t="str">
        <f>VLOOKUP(K20274,'Base -Receita-Despesa'!$B:$AS,1,FALSE)</f>
        <v>Materiais</v>
      </c>
    </row>
    <row r="20275" spans="1:12" x14ac:dyDescent="0.3">
      <c r="A20275" s="82" t="str">
        <f t="shared" si="634"/>
        <v>2020</v>
      </c>
      <c r="B20275" s="260" t="s">
        <v>2228</v>
      </c>
      <c r="C20275" s="261" t="s">
        <v>138</v>
      </c>
      <c r="D20275" s="74" t="str">
        <f t="shared" si="633"/>
        <v>out/2020</v>
      </c>
      <c r="E20275" s="331">
        <v>44123</v>
      </c>
      <c r="F20275" s="282">
        <v>906696</v>
      </c>
      <c r="G20275" s="262" t="s">
        <v>2229</v>
      </c>
      <c r="H20275" s="265" t="s">
        <v>5696</v>
      </c>
      <c r="I20275" s="265" t="s">
        <v>2181</v>
      </c>
      <c r="J20275" s="334">
        <v>-502.99</v>
      </c>
      <c r="K20275" s="83" t="str">
        <f>IFERROR(IFERROR(VLOOKUP(I20275,'DE-PARA'!B:D,3,0),VLOOKUP(I20275,'DE-PARA'!C:D,2,0)),"NÃO ENCONTRADO")</f>
        <v>Materiais</v>
      </c>
      <c r="L20275" s="50" t="str">
        <f>VLOOKUP(K20275,'Base -Receita-Despesa'!$B:$AS,1,FALSE)</f>
        <v>Materiais</v>
      </c>
    </row>
    <row r="20276" spans="1:12" x14ac:dyDescent="0.3">
      <c r="A20276" s="82" t="str">
        <f t="shared" si="634"/>
        <v>2020</v>
      </c>
      <c r="B20276" s="260" t="s">
        <v>2228</v>
      </c>
      <c r="C20276" s="261" t="s">
        <v>138</v>
      </c>
      <c r="D20276" s="74" t="str">
        <f t="shared" si="633"/>
        <v>out/2020</v>
      </c>
      <c r="E20276" s="331">
        <v>44123</v>
      </c>
      <c r="F20276" s="282">
        <v>554</v>
      </c>
      <c r="G20276" s="262" t="s">
        <v>2229</v>
      </c>
      <c r="H20276" s="280" t="s">
        <v>3447</v>
      </c>
      <c r="I20276" s="265" t="s">
        <v>2202</v>
      </c>
      <c r="J20276" s="333">
        <v>-4118</v>
      </c>
      <c r="K20276" s="83" t="str">
        <f>IFERROR(IFERROR(VLOOKUP(I20276,'DE-PARA'!B:D,3,0),VLOOKUP(I20276,'DE-PARA'!C:D,2,0)),"NÃO ENCONTRADO")</f>
        <v>Serviços</v>
      </c>
      <c r="L20276" s="50" t="str">
        <f>VLOOKUP(K20276,'Base -Receita-Despesa'!$B:$AS,1,FALSE)</f>
        <v>Serviços</v>
      </c>
    </row>
    <row r="20277" spans="1:12" x14ac:dyDescent="0.3">
      <c r="A20277" s="82" t="str">
        <f t="shared" si="634"/>
        <v>2020</v>
      </c>
      <c r="B20277" s="260" t="s">
        <v>2228</v>
      </c>
      <c r="C20277" s="261" t="s">
        <v>138</v>
      </c>
      <c r="D20277" s="74" t="str">
        <f t="shared" si="633"/>
        <v>out/2020</v>
      </c>
      <c r="E20277" s="331">
        <v>44123</v>
      </c>
      <c r="F20277" s="282">
        <v>10141</v>
      </c>
      <c r="G20277" s="262" t="s">
        <v>2229</v>
      </c>
      <c r="H20277" s="265" t="s">
        <v>5739</v>
      </c>
      <c r="I20277" s="265" t="s">
        <v>2188</v>
      </c>
      <c r="J20277" s="334">
        <v>-158.4</v>
      </c>
      <c r="K20277" s="83" t="str">
        <f>IFERROR(IFERROR(VLOOKUP(I20277,'DE-PARA'!B:D,3,0),VLOOKUP(I20277,'DE-PARA'!C:D,2,0)),"NÃO ENCONTRADO")</f>
        <v>Materiais</v>
      </c>
      <c r="L20277" s="50" t="str">
        <f>VLOOKUP(K20277,'Base -Receita-Despesa'!$B:$AS,1,FALSE)</f>
        <v>Materiais</v>
      </c>
    </row>
    <row r="20278" spans="1:12" x14ac:dyDescent="0.3">
      <c r="A20278" s="82" t="str">
        <f t="shared" si="634"/>
        <v>2020</v>
      </c>
      <c r="B20278" s="260" t="s">
        <v>2228</v>
      </c>
      <c r="C20278" s="261" t="s">
        <v>138</v>
      </c>
      <c r="D20278" s="74" t="str">
        <f t="shared" si="633"/>
        <v>out/2020</v>
      </c>
      <c r="E20278" s="331">
        <v>44123</v>
      </c>
      <c r="F20278" s="282" t="s">
        <v>1261</v>
      </c>
      <c r="G20278" s="262" t="s">
        <v>2229</v>
      </c>
      <c r="H20278" s="265" t="s">
        <v>879</v>
      </c>
      <c r="I20278" s="265" t="s">
        <v>135</v>
      </c>
      <c r="J20278" s="334">
        <v>-10</v>
      </c>
      <c r="K20278" s="83" t="str">
        <f>IFERROR(IFERROR(VLOOKUP(I20278,'DE-PARA'!B:D,3,0),VLOOKUP(I20278,'DE-PARA'!C:D,2,0)),"NÃO ENCONTRADO")</f>
        <v>Outras Saídas</v>
      </c>
      <c r="L20278" s="50" t="str">
        <f>VLOOKUP(K20278,'Base -Receita-Despesa'!$B:$AS,1,FALSE)</f>
        <v>Outras Saídas</v>
      </c>
    </row>
    <row r="20279" spans="1:12" x14ac:dyDescent="0.3">
      <c r="A20279" s="82" t="str">
        <f t="shared" si="634"/>
        <v>2020</v>
      </c>
      <c r="B20279" s="260" t="s">
        <v>2228</v>
      </c>
      <c r="C20279" s="261" t="s">
        <v>138</v>
      </c>
      <c r="D20279" s="74" t="str">
        <f t="shared" si="633"/>
        <v>out/2020</v>
      </c>
      <c r="E20279" s="331">
        <v>44123</v>
      </c>
      <c r="F20279" s="282" t="s">
        <v>1261</v>
      </c>
      <c r="G20279" s="262" t="s">
        <v>2229</v>
      </c>
      <c r="H20279" s="265" t="s">
        <v>879</v>
      </c>
      <c r="I20279" s="265" t="s">
        <v>135</v>
      </c>
      <c r="J20279" s="334">
        <v>-10</v>
      </c>
      <c r="K20279" s="83" t="str">
        <f>IFERROR(IFERROR(VLOOKUP(I20279,'DE-PARA'!B:D,3,0),VLOOKUP(I20279,'DE-PARA'!C:D,2,0)),"NÃO ENCONTRADO")</f>
        <v>Outras Saídas</v>
      </c>
      <c r="L20279" s="50" t="str">
        <f>VLOOKUP(K20279,'Base -Receita-Despesa'!$B:$AS,1,FALSE)</f>
        <v>Outras Saídas</v>
      </c>
    </row>
    <row r="20280" spans="1:12" x14ac:dyDescent="0.3">
      <c r="A20280" s="82" t="str">
        <f t="shared" si="634"/>
        <v>2020</v>
      </c>
      <c r="B20280" s="260" t="s">
        <v>2228</v>
      </c>
      <c r="C20280" s="261" t="s">
        <v>138</v>
      </c>
      <c r="D20280" s="74" t="str">
        <f t="shared" si="633"/>
        <v>out/2020</v>
      </c>
      <c r="E20280" s="331">
        <v>44123</v>
      </c>
      <c r="F20280" s="282" t="s">
        <v>1261</v>
      </c>
      <c r="G20280" s="262" t="s">
        <v>2229</v>
      </c>
      <c r="H20280" s="265" t="s">
        <v>879</v>
      </c>
      <c r="I20280" s="265" t="s">
        <v>135</v>
      </c>
      <c r="J20280" s="334">
        <v>-10</v>
      </c>
      <c r="K20280" s="83" t="str">
        <f>IFERROR(IFERROR(VLOOKUP(I20280,'DE-PARA'!B:D,3,0),VLOOKUP(I20280,'DE-PARA'!C:D,2,0)),"NÃO ENCONTRADO")</f>
        <v>Outras Saídas</v>
      </c>
      <c r="L20280" s="50" t="str">
        <f>VLOOKUP(K20280,'Base -Receita-Despesa'!$B:$AS,1,FALSE)</f>
        <v>Outras Saídas</v>
      </c>
    </row>
    <row r="20281" spans="1:12" x14ac:dyDescent="0.3">
      <c r="A20281" s="82" t="str">
        <f t="shared" si="634"/>
        <v>2020</v>
      </c>
      <c r="B20281" s="260" t="s">
        <v>2228</v>
      </c>
      <c r="C20281" s="261" t="s">
        <v>138</v>
      </c>
      <c r="D20281" s="74" t="str">
        <f t="shared" si="633"/>
        <v>out/2020</v>
      </c>
      <c r="E20281" s="331">
        <v>44123</v>
      </c>
      <c r="F20281" s="282" t="s">
        <v>1261</v>
      </c>
      <c r="G20281" s="262" t="s">
        <v>2229</v>
      </c>
      <c r="H20281" s="265" t="s">
        <v>879</v>
      </c>
      <c r="I20281" s="265" t="s">
        <v>135</v>
      </c>
      <c r="J20281" s="334">
        <v>-10</v>
      </c>
      <c r="K20281" s="83" t="str">
        <f>IFERROR(IFERROR(VLOOKUP(I20281,'DE-PARA'!B:D,3,0),VLOOKUP(I20281,'DE-PARA'!C:D,2,0)),"NÃO ENCONTRADO")</f>
        <v>Outras Saídas</v>
      </c>
      <c r="L20281" s="50" t="str">
        <f>VLOOKUP(K20281,'Base -Receita-Despesa'!$B:$AS,1,FALSE)</f>
        <v>Outras Saídas</v>
      </c>
    </row>
    <row r="20282" spans="1:12" x14ac:dyDescent="0.3">
      <c r="A20282" s="82" t="str">
        <f t="shared" si="634"/>
        <v>2020</v>
      </c>
      <c r="B20282" s="260" t="s">
        <v>2228</v>
      </c>
      <c r="C20282" s="261" t="s">
        <v>138</v>
      </c>
      <c r="D20282" s="74" t="str">
        <f t="shared" si="633"/>
        <v>out/2020</v>
      </c>
      <c r="E20282" s="331">
        <v>44123</v>
      </c>
      <c r="F20282" s="282" t="s">
        <v>1261</v>
      </c>
      <c r="G20282" s="262" t="s">
        <v>2229</v>
      </c>
      <c r="H20282" s="265" t="s">
        <v>879</v>
      </c>
      <c r="I20282" s="265" t="s">
        <v>135</v>
      </c>
      <c r="J20282" s="334">
        <v>-10</v>
      </c>
      <c r="K20282" s="83" t="str">
        <f>IFERROR(IFERROR(VLOOKUP(I20282,'DE-PARA'!B:D,3,0),VLOOKUP(I20282,'DE-PARA'!C:D,2,0)),"NÃO ENCONTRADO")</f>
        <v>Outras Saídas</v>
      </c>
      <c r="L20282" s="50" t="str">
        <f>VLOOKUP(K20282,'Base -Receita-Despesa'!$B:$AS,1,FALSE)</f>
        <v>Outras Saídas</v>
      </c>
    </row>
    <row r="20283" spans="1:12" x14ac:dyDescent="0.3">
      <c r="A20283" s="82" t="str">
        <f t="shared" si="634"/>
        <v>2020</v>
      </c>
      <c r="B20283" s="260" t="s">
        <v>2228</v>
      </c>
      <c r="C20283" s="261" t="s">
        <v>138</v>
      </c>
      <c r="D20283" s="74" t="str">
        <f t="shared" si="633"/>
        <v>out/2020</v>
      </c>
      <c r="E20283" s="331">
        <v>44124</v>
      </c>
      <c r="F20283" s="282">
        <v>33125</v>
      </c>
      <c r="G20283" s="262" t="s">
        <v>2229</v>
      </c>
      <c r="H20283" s="265" t="s">
        <v>4591</v>
      </c>
      <c r="I20283" s="265" t="s">
        <v>151</v>
      </c>
      <c r="J20283" s="334">
        <v>-420</v>
      </c>
      <c r="K20283" s="83" t="str">
        <f>IFERROR(IFERROR(VLOOKUP(I20283,'DE-PARA'!B:D,3,0),VLOOKUP(I20283,'DE-PARA'!C:D,2,0)),"NÃO ENCONTRADO")</f>
        <v>Concessionárias (água, luz e telefone)</v>
      </c>
      <c r="L20283" s="50" t="str">
        <f>VLOOKUP(K20283,'Base -Receita-Despesa'!$B:$AS,1,FALSE)</f>
        <v>Concessionárias (água, luz e telefone)</v>
      </c>
    </row>
    <row r="20284" spans="1:12" x14ac:dyDescent="0.3">
      <c r="A20284" s="82" t="str">
        <f t="shared" si="634"/>
        <v>2020</v>
      </c>
      <c r="B20284" s="260" t="s">
        <v>2228</v>
      </c>
      <c r="C20284" s="261" t="s">
        <v>138</v>
      </c>
      <c r="D20284" s="74" t="str">
        <f t="shared" si="633"/>
        <v>out/2020</v>
      </c>
      <c r="E20284" s="331">
        <v>44124</v>
      </c>
      <c r="F20284" s="282">
        <v>2892240</v>
      </c>
      <c r="G20284" s="262" t="s">
        <v>2229</v>
      </c>
      <c r="H20284" s="265" t="s">
        <v>5175</v>
      </c>
      <c r="I20284" s="265" t="s">
        <v>145</v>
      </c>
      <c r="J20284" s="333">
        <v>-4355.26</v>
      </c>
      <c r="K20284" s="83" t="str">
        <f>IFERROR(IFERROR(VLOOKUP(I20284,'DE-PARA'!B:D,3,0),VLOOKUP(I20284,'DE-PARA'!C:D,2,0)),"NÃO ENCONTRADO")</f>
        <v>Serviços</v>
      </c>
      <c r="L20284" s="50" t="str">
        <f>VLOOKUP(K20284,'Base -Receita-Despesa'!$B:$AS,1,FALSE)</f>
        <v>Serviços</v>
      </c>
    </row>
    <row r="20285" spans="1:12" x14ac:dyDescent="0.3">
      <c r="A20285" s="82" t="str">
        <f t="shared" si="634"/>
        <v>2020</v>
      </c>
      <c r="B20285" s="260" t="s">
        <v>2228</v>
      </c>
      <c r="C20285" s="261" t="s">
        <v>138</v>
      </c>
      <c r="D20285" s="74" t="str">
        <f t="shared" si="633"/>
        <v>out/2020</v>
      </c>
      <c r="E20285" s="331">
        <v>44124</v>
      </c>
      <c r="F20285" s="282">
        <v>3130</v>
      </c>
      <c r="G20285" s="262" t="s">
        <v>2229</v>
      </c>
      <c r="H20285" s="265" t="s">
        <v>5842</v>
      </c>
      <c r="I20285" s="265" t="s">
        <v>120</v>
      </c>
      <c r="J20285" s="333">
        <v>-1387.49</v>
      </c>
      <c r="K20285" s="83" t="str">
        <f>IFERROR(IFERROR(VLOOKUP(I20285,'DE-PARA'!B:D,3,0),VLOOKUP(I20285,'DE-PARA'!C:D,2,0)),"NÃO ENCONTRADO")</f>
        <v>Serviços</v>
      </c>
      <c r="L20285" s="50" t="str">
        <f>VLOOKUP(K20285,'Base -Receita-Despesa'!$B:$AS,1,FALSE)</f>
        <v>Serviços</v>
      </c>
    </row>
    <row r="20286" spans="1:12" x14ac:dyDescent="0.3">
      <c r="A20286" s="82" t="str">
        <f t="shared" si="634"/>
        <v>2020</v>
      </c>
      <c r="B20286" s="260" t="s">
        <v>2228</v>
      </c>
      <c r="C20286" s="261" t="s">
        <v>138</v>
      </c>
      <c r="D20286" s="74" t="str">
        <f t="shared" si="633"/>
        <v>out/2020</v>
      </c>
      <c r="E20286" s="331">
        <v>44124</v>
      </c>
      <c r="F20286" s="282">
        <v>903269</v>
      </c>
      <c r="G20286" s="262" t="s">
        <v>2229</v>
      </c>
      <c r="H20286" s="265" t="s">
        <v>5696</v>
      </c>
      <c r="I20286" s="265" t="s">
        <v>2182</v>
      </c>
      <c r="J20286" s="333">
        <v>-2674.11</v>
      </c>
      <c r="K20286" s="83" t="str">
        <f>IFERROR(IFERROR(VLOOKUP(I20286,'DE-PARA'!B:D,3,0),VLOOKUP(I20286,'DE-PARA'!C:D,2,0)),"NÃO ENCONTRADO")</f>
        <v>Materiais</v>
      </c>
      <c r="L20286" s="50" t="str">
        <f>VLOOKUP(K20286,'Base -Receita-Despesa'!$B:$AS,1,FALSE)</f>
        <v>Materiais</v>
      </c>
    </row>
    <row r="20287" spans="1:12" x14ac:dyDescent="0.3">
      <c r="A20287" s="82" t="str">
        <f t="shared" si="634"/>
        <v>2020</v>
      </c>
      <c r="B20287" s="260" t="s">
        <v>2228</v>
      </c>
      <c r="C20287" s="261" t="s">
        <v>138</v>
      </c>
      <c r="D20287" s="74" t="str">
        <f t="shared" si="633"/>
        <v>out/2020</v>
      </c>
      <c r="E20287" s="331">
        <v>44124</v>
      </c>
      <c r="F20287" s="282">
        <v>196400</v>
      </c>
      <c r="G20287" s="262" t="s">
        <v>2229</v>
      </c>
      <c r="H20287" s="265" t="s">
        <v>5214</v>
      </c>
      <c r="I20287" s="265" t="s">
        <v>145</v>
      </c>
      <c r="J20287" s="334">
        <v>-597.97</v>
      </c>
      <c r="K20287" s="83" t="str">
        <f>IFERROR(IFERROR(VLOOKUP(I20287,'DE-PARA'!B:D,3,0),VLOOKUP(I20287,'DE-PARA'!C:D,2,0)),"NÃO ENCONTRADO")</f>
        <v>Serviços</v>
      </c>
      <c r="L20287" s="50" t="str">
        <f>VLOOKUP(K20287,'Base -Receita-Despesa'!$B:$AS,1,FALSE)</f>
        <v>Serviços</v>
      </c>
    </row>
    <row r="20288" spans="1:12" x14ac:dyDescent="0.3">
      <c r="A20288" s="82" t="str">
        <f t="shared" si="634"/>
        <v>2020</v>
      </c>
      <c r="B20288" s="260" t="s">
        <v>2228</v>
      </c>
      <c r="C20288" s="261" t="s">
        <v>138</v>
      </c>
      <c r="D20288" s="74" t="str">
        <f t="shared" si="633"/>
        <v>out/2020</v>
      </c>
      <c r="E20288" s="331">
        <v>44124</v>
      </c>
      <c r="F20288" s="282" t="s">
        <v>5973</v>
      </c>
      <c r="G20288" s="262" t="s">
        <v>2229</v>
      </c>
      <c r="H20288" s="280" t="s">
        <v>2370</v>
      </c>
      <c r="I20288" s="280" t="s">
        <v>145</v>
      </c>
      <c r="J20288" s="270">
        <v>-79.86</v>
      </c>
      <c r="K20288" s="83" t="str">
        <f>IFERROR(IFERROR(VLOOKUP(I20288,'DE-PARA'!B:D,3,0),VLOOKUP(I20288,'DE-PARA'!C:D,2,0)),"NÃO ENCONTRADO")</f>
        <v>Serviços</v>
      </c>
      <c r="L20288" s="50" t="str">
        <f>VLOOKUP(K20288,'Base -Receita-Despesa'!$B:$AS,1,FALSE)</f>
        <v>Serviços</v>
      </c>
    </row>
    <row r="20289" spans="1:12" x14ac:dyDescent="0.3">
      <c r="A20289" s="82" t="str">
        <f t="shared" si="634"/>
        <v>2020</v>
      </c>
      <c r="B20289" s="260" t="s">
        <v>2228</v>
      </c>
      <c r="C20289" s="261" t="s">
        <v>138</v>
      </c>
      <c r="D20289" s="74" t="str">
        <f t="shared" si="633"/>
        <v>out/2020</v>
      </c>
      <c r="E20289" s="331">
        <v>44124</v>
      </c>
      <c r="F20289" s="282" t="s">
        <v>5974</v>
      </c>
      <c r="G20289" s="262" t="s">
        <v>2229</v>
      </c>
      <c r="H20289" s="280" t="s">
        <v>5175</v>
      </c>
      <c r="I20289" s="280" t="s">
        <v>145</v>
      </c>
      <c r="J20289" s="270">
        <v>-69.61</v>
      </c>
      <c r="K20289" s="83" t="str">
        <f>IFERROR(IFERROR(VLOOKUP(I20289,'DE-PARA'!B:D,3,0),VLOOKUP(I20289,'DE-PARA'!C:D,2,0)),"NÃO ENCONTRADO")</f>
        <v>Serviços</v>
      </c>
      <c r="L20289" s="50" t="str">
        <f>VLOOKUP(K20289,'Base -Receita-Despesa'!$B:$AS,1,FALSE)</f>
        <v>Serviços</v>
      </c>
    </row>
    <row r="20290" spans="1:12" x14ac:dyDescent="0.3">
      <c r="A20290" s="82" t="str">
        <f t="shared" si="634"/>
        <v>2020</v>
      </c>
      <c r="B20290" s="260" t="s">
        <v>2228</v>
      </c>
      <c r="C20290" s="261" t="s">
        <v>138</v>
      </c>
      <c r="D20290" s="74" t="str">
        <f t="shared" si="633"/>
        <v>out/2020</v>
      </c>
      <c r="E20290" s="331">
        <v>44124</v>
      </c>
      <c r="F20290" s="282" t="s">
        <v>4694</v>
      </c>
      <c r="G20290" s="262" t="s">
        <v>2229</v>
      </c>
      <c r="H20290" s="280" t="s">
        <v>4753</v>
      </c>
      <c r="I20290" s="280" t="s">
        <v>2176</v>
      </c>
      <c r="J20290" s="275">
        <v>-3188.66</v>
      </c>
      <c r="K20290" s="83" t="str">
        <f>IFERROR(IFERROR(VLOOKUP(I20290,'DE-PARA'!B:D,3,0),VLOOKUP(I20290,'DE-PARA'!C:D,2,0)),"NÃO ENCONTRADO")</f>
        <v>Pessoal</v>
      </c>
      <c r="L20290" s="50" t="str">
        <f>VLOOKUP(K20290,'Base -Receita-Despesa'!$B:$AS,1,FALSE)</f>
        <v>Pessoal</v>
      </c>
    </row>
    <row r="20291" spans="1:12" x14ac:dyDescent="0.3">
      <c r="A20291" s="82" t="str">
        <f t="shared" si="634"/>
        <v>2020</v>
      </c>
      <c r="B20291" s="260" t="s">
        <v>2228</v>
      </c>
      <c r="C20291" s="261" t="s">
        <v>138</v>
      </c>
      <c r="D20291" s="74" t="str">
        <f t="shared" si="633"/>
        <v>out/2020</v>
      </c>
      <c r="E20291" s="331">
        <v>44124</v>
      </c>
      <c r="F20291" s="282" t="s">
        <v>4693</v>
      </c>
      <c r="G20291" s="262" t="s">
        <v>2229</v>
      </c>
      <c r="H20291" s="280" t="s">
        <v>4753</v>
      </c>
      <c r="I20291" s="280" t="s">
        <v>2176</v>
      </c>
      <c r="J20291" s="270">
        <v>-203.23</v>
      </c>
      <c r="K20291" s="83" t="str">
        <f>IFERROR(IFERROR(VLOOKUP(I20291,'DE-PARA'!B:D,3,0),VLOOKUP(I20291,'DE-PARA'!C:D,2,0)),"NÃO ENCONTRADO")</f>
        <v>Pessoal</v>
      </c>
      <c r="L20291" s="50" t="str">
        <f>VLOOKUP(K20291,'Base -Receita-Despesa'!$B:$AS,1,FALSE)</f>
        <v>Pessoal</v>
      </c>
    </row>
    <row r="20292" spans="1:12" x14ac:dyDescent="0.3">
      <c r="A20292" s="82" t="str">
        <f t="shared" si="634"/>
        <v>2020</v>
      </c>
      <c r="B20292" s="260" t="s">
        <v>2228</v>
      </c>
      <c r="C20292" s="261" t="s">
        <v>138</v>
      </c>
      <c r="D20292" s="74" t="str">
        <f t="shared" ref="D20292:D20355" si="635">TEXT(E20292,"mmm/aaaa")</f>
        <v>out/2020</v>
      </c>
      <c r="E20292" s="331">
        <v>44124</v>
      </c>
      <c r="F20292" s="282" t="s">
        <v>3299</v>
      </c>
      <c r="G20292" s="262" t="s">
        <v>2229</v>
      </c>
      <c r="H20292" s="280" t="s">
        <v>4753</v>
      </c>
      <c r="I20292" s="280" t="s">
        <v>2176</v>
      </c>
      <c r="J20292" s="270">
        <v>-82.31</v>
      </c>
      <c r="K20292" s="83" t="str">
        <f>IFERROR(IFERROR(VLOOKUP(I20292,'DE-PARA'!B:D,3,0),VLOOKUP(I20292,'DE-PARA'!C:D,2,0)),"NÃO ENCONTRADO")</f>
        <v>Pessoal</v>
      </c>
      <c r="L20292" s="50" t="str">
        <f>VLOOKUP(K20292,'Base -Receita-Despesa'!$B:$AS,1,FALSE)</f>
        <v>Pessoal</v>
      </c>
    </row>
    <row r="20293" spans="1:12" x14ac:dyDescent="0.3">
      <c r="A20293" s="82" t="str">
        <f t="shared" si="634"/>
        <v>2020</v>
      </c>
      <c r="B20293" s="260" t="s">
        <v>2228</v>
      </c>
      <c r="C20293" s="261" t="s">
        <v>138</v>
      </c>
      <c r="D20293" s="74" t="str">
        <f t="shared" si="635"/>
        <v>out/2020</v>
      </c>
      <c r="E20293" s="331">
        <v>44124</v>
      </c>
      <c r="F20293" s="282" t="s">
        <v>5975</v>
      </c>
      <c r="G20293" s="262" t="s">
        <v>2229</v>
      </c>
      <c r="H20293" s="280" t="s">
        <v>257</v>
      </c>
      <c r="I20293" s="280" t="s">
        <v>120</v>
      </c>
      <c r="J20293" s="270">
        <v>-15.82</v>
      </c>
      <c r="K20293" s="83" t="str">
        <f>IFERROR(IFERROR(VLOOKUP(I20293,'DE-PARA'!B:D,3,0),VLOOKUP(I20293,'DE-PARA'!C:D,2,0)),"NÃO ENCONTRADO")</f>
        <v>Serviços</v>
      </c>
      <c r="L20293" s="50" t="str">
        <f>VLOOKUP(K20293,'Base -Receita-Despesa'!$B:$AS,1,FALSE)</f>
        <v>Serviços</v>
      </c>
    </row>
    <row r="20294" spans="1:12" x14ac:dyDescent="0.3">
      <c r="A20294" s="82" t="str">
        <f t="shared" si="634"/>
        <v>2020</v>
      </c>
      <c r="B20294" s="260" t="s">
        <v>2228</v>
      </c>
      <c r="C20294" s="261" t="s">
        <v>138</v>
      </c>
      <c r="D20294" s="74" t="str">
        <f t="shared" si="635"/>
        <v>out/2020</v>
      </c>
      <c r="E20294" s="331">
        <v>44124</v>
      </c>
      <c r="F20294" s="282" t="s">
        <v>2994</v>
      </c>
      <c r="G20294" s="262" t="s">
        <v>2229</v>
      </c>
      <c r="H20294" s="280" t="s">
        <v>5049</v>
      </c>
      <c r="I20294" s="280" t="s">
        <v>2176</v>
      </c>
      <c r="J20294" s="275">
        <v>-2102.96</v>
      </c>
      <c r="K20294" s="83" t="str">
        <f>IFERROR(IFERROR(VLOOKUP(I20294,'DE-PARA'!B:D,3,0),VLOOKUP(I20294,'DE-PARA'!C:D,2,0)),"NÃO ENCONTRADO")</f>
        <v>Pessoal</v>
      </c>
      <c r="L20294" s="50" t="str">
        <f>VLOOKUP(K20294,'Base -Receita-Despesa'!$B:$AS,1,FALSE)</f>
        <v>Pessoal</v>
      </c>
    </row>
    <row r="20295" spans="1:12" x14ac:dyDescent="0.3">
      <c r="A20295" s="82" t="str">
        <f t="shared" si="634"/>
        <v>2020</v>
      </c>
      <c r="B20295" s="260" t="s">
        <v>2228</v>
      </c>
      <c r="C20295" s="261" t="s">
        <v>138</v>
      </c>
      <c r="D20295" s="74" t="str">
        <f t="shared" si="635"/>
        <v>out/2020</v>
      </c>
      <c r="E20295" s="331">
        <v>44124</v>
      </c>
      <c r="F20295" s="282" t="s">
        <v>5976</v>
      </c>
      <c r="G20295" s="262" t="s">
        <v>2229</v>
      </c>
      <c r="H20295" s="265" t="s">
        <v>5749</v>
      </c>
      <c r="I20295" s="280" t="s">
        <v>145</v>
      </c>
      <c r="J20295" s="270">
        <v>-90</v>
      </c>
      <c r="K20295" s="83" t="str">
        <f>IFERROR(IFERROR(VLOOKUP(I20295,'DE-PARA'!B:D,3,0),VLOOKUP(I20295,'DE-PARA'!C:D,2,0)),"NÃO ENCONTRADO")</f>
        <v>Serviços</v>
      </c>
      <c r="L20295" s="50" t="str">
        <f>VLOOKUP(K20295,'Base -Receita-Despesa'!$B:$AS,1,FALSE)</f>
        <v>Serviços</v>
      </c>
    </row>
    <row r="20296" spans="1:12" x14ac:dyDescent="0.3">
      <c r="A20296" s="82" t="str">
        <f t="shared" si="634"/>
        <v>2020</v>
      </c>
      <c r="B20296" s="260" t="s">
        <v>2228</v>
      </c>
      <c r="C20296" s="261" t="s">
        <v>138</v>
      </c>
      <c r="D20296" s="74" t="str">
        <f t="shared" si="635"/>
        <v>out/2020</v>
      </c>
      <c r="E20296" s="331">
        <v>44124</v>
      </c>
      <c r="F20296" s="282" t="s">
        <v>5977</v>
      </c>
      <c r="G20296" s="262" t="s">
        <v>2229</v>
      </c>
      <c r="H20296" s="280" t="s">
        <v>5978</v>
      </c>
      <c r="I20296" s="280" t="s">
        <v>188</v>
      </c>
      <c r="J20296" s="270">
        <v>-375</v>
      </c>
      <c r="K20296" s="83" t="str">
        <f>IFERROR(IFERROR(VLOOKUP(I20296,'DE-PARA'!B:D,3,0),VLOOKUP(I20296,'DE-PARA'!C:D,2,0)),"NÃO ENCONTRADO")</f>
        <v>Serviços</v>
      </c>
      <c r="L20296" s="50" t="str">
        <f>VLOOKUP(K20296,'Base -Receita-Despesa'!$B:$AS,1,FALSE)</f>
        <v>Serviços</v>
      </c>
    </row>
    <row r="20297" spans="1:12" x14ac:dyDescent="0.3">
      <c r="A20297" s="82" t="str">
        <f t="shared" si="634"/>
        <v>2020</v>
      </c>
      <c r="B20297" s="260" t="s">
        <v>2228</v>
      </c>
      <c r="C20297" s="261" t="s">
        <v>138</v>
      </c>
      <c r="D20297" s="74" t="str">
        <f t="shared" si="635"/>
        <v>out/2020</v>
      </c>
      <c r="E20297" s="331">
        <v>44124</v>
      </c>
      <c r="F20297" s="282" t="s">
        <v>5979</v>
      </c>
      <c r="G20297" s="262" t="s">
        <v>2229</v>
      </c>
      <c r="H20297" s="280" t="s">
        <v>5937</v>
      </c>
      <c r="I20297" s="280" t="s">
        <v>2176</v>
      </c>
      <c r="J20297" s="270">
        <v>-18.18</v>
      </c>
      <c r="K20297" s="83" t="str">
        <f>IFERROR(IFERROR(VLOOKUP(I20297,'DE-PARA'!B:D,3,0),VLOOKUP(I20297,'DE-PARA'!C:D,2,0)),"NÃO ENCONTRADO")</f>
        <v>Pessoal</v>
      </c>
      <c r="L20297" s="50" t="str">
        <f>VLOOKUP(K20297,'Base -Receita-Despesa'!$B:$AS,1,FALSE)</f>
        <v>Pessoal</v>
      </c>
    </row>
    <row r="20298" spans="1:12" x14ac:dyDescent="0.3">
      <c r="A20298" s="82" t="str">
        <f t="shared" si="634"/>
        <v>2020</v>
      </c>
      <c r="B20298" s="260" t="s">
        <v>2228</v>
      </c>
      <c r="C20298" s="261" t="s">
        <v>138</v>
      </c>
      <c r="D20298" s="74" t="str">
        <f t="shared" si="635"/>
        <v>out/2020</v>
      </c>
      <c r="E20298" s="331">
        <v>44124</v>
      </c>
      <c r="F20298" s="282" t="s">
        <v>4565</v>
      </c>
      <c r="G20298" s="262" t="s">
        <v>2229</v>
      </c>
      <c r="H20298" s="265" t="s">
        <v>5980</v>
      </c>
      <c r="I20298" s="265" t="s">
        <v>194</v>
      </c>
      <c r="J20298" s="333">
        <v>-14258.36</v>
      </c>
      <c r="K20298" s="83" t="str">
        <f>IFERROR(IFERROR(VLOOKUP(I20298,'DE-PARA'!B:D,3,0),VLOOKUP(I20298,'DE-PARA'!C:D,2,0)),"NÃO ENCONTRADO")</f>
        <v>Encargos sobre Folha de Pagamento</v>
      </c>
      <c r="L20298" s="50" t="str">
        <f>VLOOKUP(K20298,'Base -Receita-Despesa'!$B:$AS,1,FALSE)</f>
        <v>Encargos sobre Folha de Pagamento</v>
      </c>
    </row>
    <row r="20299" spans="1:12" x14ac:dyDescent="0.3">
      <c r="A20299" s="82" t="str">
        <f t="shared" si="634"/>
        <v>2020</v>
      </c>
      <c r="B20299" s="260" t="s">
        <v>2228</v>
      </c>
      <c r="C20299" s="261" t="s">
        <v>138</v>
      </c>
      <c r="D20299" s="74" t="str">
        <f t="shared" si="635"/>
        <v>out/2020</v>
      </c>
      <c r="E20299" s="331">
        <v>44124</v>
      </c>
      <c r="F20299" s="282" t="s">
        <v>5981</v>
      </c>
      <c r="G20299" s="262" t="s">
        <v>2229</v>
      </c>
      <c r="H20299" s="280" t="s">
        <v>2370</v>
      </c>
      <c r="I20299" s="280" t="s">
        <v>145</v>
      </c>
      <c r="J20299" s="270">
        <v>-247.57</v>
      </c>
      <c r="K20299" s="83" t="str">
        <f>IFERROR(IFERROR(VLOOKUP(I20299,'DE-PARA'!B:D,3,0),VLOOKUP(I20299,'DE-PARA'!C:D,2,0)),"NÃO ENCONTRADO")</f>
        <v>Serviços</v>
      </c>
      <c r="L20299" s="50" t="str">
        <f>VLOOKUP(K20299,'Base -Receita-Despesa'!$B:$AS,1,FALSE)</f>
        <v>Serviços</v>
      </c>
    </row>
    <row r="20300" spans="1:12" x14ac:dyDescent="0.3">
      <c r="A20300" s="82" t="str">
        <f t="shared" si="634"/>
        <v>2020</v>
      </c>
      <c r="B20300" s="260" t="s">
        <v>2228</v>
      </c>
      <c r="C20300" s="261" t="s">
        <v>138</v>
      </c>
      <c r="D20300" s="74" t="str">
        <f t="shared" si="635"/>
        <v>out/2020</v>
      </c>
      <c r="E20300" s="331">
        <v>44124</v>
      </c>
      <c r="F20300" s="282" t="s">
        <v>5982</v>
      </c>
      <c r="G20300" s="262" t="s">
        <v>2229</v>
      </c>
      <c r="H20300" s="280" t="s">
        <v>4736</v>
      </c>
      <c r="I20300" s="280" t="s">
        <v>188</v>
      </c>
      <c r="J20300" s="270">
        <v>-378.87</v>
      </c>
      <c r="K20300" s="83" t="str">
        <f>IFERROR(IFERROR(VLOOKUP(I20300,'DE-PARA'!B:D,3,0),VLOOKUP(I20300,'DE-PARA'!C:D,2,0)),"NÃO ENCONTRADO")</f>
        <v>Serviços</v>
      </c>
      <c r="L20300" s="50" t="str">
        <f>VLOOKUP(K20300,'Base -Receita-Despesa'!$B:$AS,1,FALSE)</f>
        <v>Serviços</v>
      </c>
    </row>
    <row r="20301" spans="1:12" x14ac:dyDescent="0.3">
      <c r="A20301" s="82" t="str">
        <f t="shared" si="634"/>
        <v>2020</v>
      </c>
      <c r="B20301" s="260" t="s">
        <v>2228</v>
      </c>
      <c r="C20301" s="261" t="s">
        <v>138</v>
      </c>
      <c r="D20301" s="74" t="str">
        <f t="shared" si="635"/>
        <v>out/2020</v>
      </c>
      <c r="E20301" s="331">
        <v>44124</v>
      </c>
      <c r="F20301" s="282" t="s">
        <v>5983</v>
      </c>
      <c r="G20301" s="282" t="s">
        <v>2229</v>
      </c>
      <c r="H20301" s="280" t="s">
        <v>5175</v>
      </c>
      <c r="I20301" s="280" t="s">
        <v>145</v>
      </c>
      <c r="J20301" s="270">
        <v>-215.79</v>
      </c>
      <c r="K20301" s="83" t="str">
        <f>IFERROR(IFERROR(VLOOKUP(I20301,'DE-PARA'!B:D,3,0),VLOOKUP(I20301,'DE-PARA'!C:D,2,0)),"NÃO ENCONTRADO")</f>
        <v>Serviços</v>
      </c>
      <c r="L20301" s="50" t="str">
        <f>VLOOKUP(K20301,'Base -Receita-Despesa'!$B:$AS,1,FALSE)</f>
        <v>Serviços</v>
      </c>
    </row>
    <row r="20302" spans="1:12" x14ac:dyDescent="0.3">
      <c r="A20302" s="82" t="str">
        <f t="shared" si="634"/>
        <v>2020</v>
      </c>
      <c r="B20302" s="260" t="s">
        <v>2228</v>
      </c>
      <c r="C20302" s="261" t="s">
        <v>138</v>
      </c>
      <c r="D20302" s="74" t="str">
        <f t="shared" si="635"/>
        <v>out/2020</v>
      </c>
      <c r="E20302" s="331">
        <v>44124</v>
      </c>
      <c r="F20302" s="282" t="s">
        <v>5984</v>
      </c>
      <c r="G20302" s="282" t="s">
        <v>2229</v>
      </c>
      <c r="H20302" s="280" t="s">
        <v>5175</v>
      </c>
      <c r="I20302" s="280" t="s">
        <v>145</v>
      </c>
      <c r="J20302" s="270">
        <v>-21.1</v>
      </c>
      <c r="K20302" s="83" t="str">
        <f>IFERROR(IFERROR(VLOOKUP(I20302,'DE-PARA'!B:D,3,0),VLOOKUP(I20302,'DE-PARA'!C:D,2,0)),"NÃO ENCONTRADO")</f>
        <v>Serviços</v>
      </c>
      <c r="L20302" s="50" t="str">
        <f>VLOOKUP(K20302,'Base -Receita-Despesa'!$B:$AS,1,FALSE)</f>
        <v>Serviços</v>
      </c>
    </row>
    <row r="20303" spans="1:12" x14ac:dyDescent="0.3">
      <c r="A20303" s="82" t="str">
        <f t="shared" si="634"/>
        <v>2020</v>
      </c>
      <c r="B20303" s="260" t="s">
        <v>2228</v>
      </c>
      <c r="C20303" s="261" t="s">
        <v>138</v>
      </c>
      <c r="D20303" s="74" t="str">
        <f t="shared" si="635"/>
        <v>out/2020</v>
      </c>
      <c r="E20303" s="331">
        <v>44124</v>
      </c>
      <c r="F20303" s="282" t="s">
        <v>4956</v>
      </c>
      <c r="G20303" s="282" t="s">
        <v>2229</v>
      </c>
      <c r="H20303" s="280" t="s">
        <v>4753</v>
      </c>
      <c r="I20303" s="280" t="s">
        <v>2176</v>
      </c>
      <c r="J20303" s="275">
        <v>-9884.83</v>
      </c>
      <c r="K20303" s="83" t="str">
        <f>IFERROR(IFERROR(VLOOKUP(I20303,'DE-PARA'!B:D,3,0),VLOOKUP(I20303,'DE-PARA'!C:D,2,0)),"NÃO ENCONTRADO")</f>
        <v>Pessoal</v>
      </c>
      <c r="L20303" s="50" t="str">
        <f>VLOOKUP(K20303,'Base -Receita-Despesa'!$B:$AS,1,FALSE)</f>
        <v>Pessoal</v>
      </c>
    </row>
    <row r="20304" spans="1:12" x14ac:dyDescent="0.3">
      <c r="A20304" s="82" t="str">
        <f t="shared" si="634"/>
        <v>2020</v>
      </c>
      <c r="B20304" s="260" t="s">
        <v>2228</v>
      </c>
      <c r="C20304" s="261" t="s">
        <v>138</v>
      </c>
      <c r="D20304" s="74" t="str">
        <f t="shared" si="635"/>
        <v>out/2020</v>
      </c>
      <c r="E20304" s="331">
        <v>44124</v>
      </c>
      <c r="F20304" s="282" t="s">
        <v>4955</v>
      </c>
      <c r="G20304" s="282" t="s">
        <v>2229</v>
      </c>
      <c r="H20304" s="280" t="s">
        <v>4753</v>
      </c>
      <c r="I20304" s="280" t="s">
        <v>2176</v>
      </c>
      <c r="J20304" s="270">
        <v>-629.99</v>
      </c>
      <c r="K20304" s="83" t="str">
        <f>IFERROR(IFERROR(VLOOKUP(I20304,'DE-PARA'!B:D,3,0),VLOOKUP(I20304,'DE-PARA'!C:D,2,0)),"NÃO ENCONTRADO")</f>
        <v>Pessoal</v>
      </c>
      <c r="L20304" s="50" t="str">
        <f>VLOOKUP(K20304,'Base -Receita-Despesa'!$B:$AS,1,FALSE)</f>
        <v>Pessoal</v>
      </c>
    </row>
    <row r="20305" spans="1:12" x14ac:dyDescent="0.3">
      <c r="A20305" s="82" t="str">
        <f t="shared" si="634"/>
        <v>2020</v>
      </c>
      <c r="B20305" s="260" t="s">
        <v>2228</v>
      </c>
      <c r="C20305" s="261" t="s">
        <v>138</v>
      </c>
      <c r="D20305" s="74" t="str">
        <f t="shared" si="635"/>
        <v>out/2020</v>
      </c>
      <c r="E20305" s="331">
        <v>44124</v>
      </c>
      <c r="F20305" s="282" t="s">
        <v>5985</v>
      </c>
      <c r="G20305" s="282" t="s">
        <v>2229</v>
      </c>
      <c r="H20305" s="280" t="s">
        <v>4753</v>
      </c>
      <c r="I20305" s="280" t="s">
        <v>2176</v>
      </c>
      <c r="J20305" s="270">
        <v>-255.15</v>
      </c>
      <c r="K20305" s="83" t="str">
        <f>IFERROR(IFERROR(VLOOKUP(I20305,'DE-PARA'!B:D,3,0),VLOOKUP(I20305,'DE-PARA'!C:D,2,0)),"NÃO ENCONTRADO")</f>
        <v>Pessoal</v>
      </c>
      <c r="L20305" s="50" t="str">
        <f>VLOOKUP(K20305,'Base -Receita-Despesa'!$B:$AS,1,FALSE)</f>
        <v>Pessoal</v>
      </c>
    </row>
    <row r="20306" spans="1:12" x14ac:dyDescent="0.3">
      <c r="A20306" s="82" t="str">
        <f t="shared" si="634"/>
        <v>2020</v>
      </c>
      <c r="B20306" s="260" t="s">
        <v>2228</v>
      </c>
      <c r="C20306" s="261" t="s">
        <v>138</v>
      </c>
      <c r="D20306" s="74" t="str">
        <f t="shared" si="635"/>
        <v>out/2020</v>
      </c>
      <c r="E20306" s="331">
        <v>44124</v>
      </c>
      <c r="F20306" s="282" t="s">
        <v>5986</v>
      </c>
      <c r="G20306" s="282" t="s">
        <v>2229</v>
      </c>
      <c r="H20306" s="280" t="s">
        <v>257</v>
      </c>
      <c r="I20306" s="280" t="s">
        <v>120</v>
      </c>
      <c r="J20306" s="270">
        <v>-49.02</v>
      </c>
      <c r="K20306" s="83" t="str">
        <f>IFERROR(IFERROR(VLOOKUP(I20306,'DE-PARA'!B:D,3,0),VLOOKUP(I20306,'DE-PARA'!C:D,2,0)),"NÃO ENCONTRADO")</f>
        <v>Serviços</v>
      </c>
      <c r="L20306" s="50" t="str">
        <f>VLOOKUP(K20306,'Base -Receita-Despesa'!$B:$AS,1,FALSE)</f>
        <v>Serviços</v>
      </c>
    </row>
    <row r="20307" spans="1:12" x14ac:dyDescent="0.3">
      <c r="A20307" s="82" t="str">
        <f t="shared" si="634"/>
        <v>2020</v>
      </c>
      <c r="B20307" s="260" t="s">
        <v>2228</v>
      </c>
      <c r="C20307" s="261" t="s">
        <v>138</v>
      </c>
      <c r="D20307" s="74" t="str">
        <f t="shared" si="635"/>
        <v>out/2020</v>
      </c>
      <c r="E20307" s="331">
        <v>44124</v>
      </c>
      <c r="F20307" s="282" t="s">
        <v>3006</v>
      </c>
      <c r="G20307" s="282" t="s">
        <v>2229</v>
      </c>
      <c r="H20307" s="280" t="s">
        <v>5049</v>
      </c>
      <c r="I20307" s="280" t="s">
        <v>2176</v>
      </c>
      <c r="J20307" s="275">
        <v>-6519.19</v>
      </c>
      <c r="K20307" s="83" t="str">
        <f>IFERROR(IFERROR(VLOOKUP(I20307,'DE-PARA'!B:D,3,0),VLOOKUP(I20307,'DE-PARA'!C:D,2,0)),"NÃO ENCONTRADO")</f>
        <v>Pessoal</v>
      </c>
      <c r="L20307" s="50" t="str">
        <f>VLOOKUP(K20307,'Base -Receita-Despesa'!$B:$AS,1,FALSE)</f>
        <v>Pessoal</v>
      </c>
    </row>
    <row r="20308" spans="1:12" x14ac:dyDescent="0.3">
      <c r="A20308" s="82" t="str">
        <f t="shared" si="634"/>
        <v>2020</v>
      </c>
      <c r="B20308" s="260" t="s">
        <v>2228</v>
      </c>
      <c r="C20308" s="261" t="s">
        <v>138</v>
      </c>
      <c r="D20308" s="74" t="str">
        <f t="shared" si="635"/>
        <v>out/2020</v>
      </c>
      <c r="E20308" s="331">
        <v>44124</v>
      </c>
      <c r="F20308" s="282" t="s">
        <v>5987</v>
      </c>
      <c r="G20308" s="282" t="s">
        <v>2229</v>
      </c>
      <c r="H20308" s="265" t="s">
        <v>5749</v>
      </c>
      <c r="I20308" s="280" t="s">
        <v>145</v>
      </c>
      <c r="J20308" s="270">
        <v>-279</v>
      </c>
      <c r="K20308" s="83" t="str">
        <f>IFERROR(IFERROR(VLOOKUP(I20308,'DE-PARA'!B:D,3,0),VLOOKUP(I20308,'DE-PARA'!C:D,2,0)),"NÃO ENCONTRADO")</f>
        <v>Serviços</v>
      </c>
      <c r="L20308" s="50" t="str">
        <f>VLOOKUP(K20308,'Base -Receita-Despesa'!$B:$AS,1,FALSE)</f>
        <v>Serviços</v>
      </c>
    </row>
    <row r="20309" spans="1:12" x14ac:dyDescent="0.3">
      <c r="A20309" s="82" t="str">
        <f t="shared" si="634"/>
        <v>2020</v>
      </c>
      <c r="B20309" s="260" t="s">
        <v>2228</v>
      </c>
      <c r="C20309" s="261" t="s">
        <v>138</v>
      </c>
      <c r="D20309" s="74" t="str">
        <f t="shared" si="635"/>
        <v>out/2020</v>
      </c>
      <c r="E20309" s="331">
        <v>44124</v>
      </c>
      <c r="F20309" s="282" t="s">
        <v>5988</v>
      </c>
      <c r="G20309" s="282" t="s">
        <v>2229</v>
      </c>
      <c r="H20309" s="280" t="s">
        <v>5978</v>
      </c>
      <c r="I20309" s="280" t="s">
        <v>188</v>
      </c>
      <c r="J20309" s="270">
        <v>-930</v>
      </c>
      <c r="K20309" s="83" t="str">
        <f>IFERROR(IFERROR(VLOOKUP(I20309,'DE-PARA'!B:D,3,0),VLOOKUP(I20309,'DE-PARA'!C:D,2,0)),"NÃO ENCONTRADO")</f>
        <v>Serviços</v>
      </c>
      <c r="L20309" s="50" t="str">
        <f>VLOOKUP(K20309,'Base -Receita-Despesa'!$B:$AS,1,FALSE)</f>
        <v>Serviços</v>
      </c>
    </row>
    <row r="20310" spans="1:12" x14ac:dyDescent="0.3">
      <c r="A20310" s="82" t="str">
        <f t="shared" si="634"/>
        <v>2020</v>
      </c>
      <c r="B20310" s="260" t="s">
        <v>2228</v>
      </c>
      <c r="C20310" s="261" t="s">
        <v>138</v>
      </c>
      <c r="D20310" s="74" t="str">
        <f t="shared" si="635"/>
        <v>out/2020</v>
      </c>
      <c r="E20310" s="331">
        <v>44124</v>
      </c>
      <c r="F20310" s="282" t="s">
        <v>5989</v>
      </c>
      <c r="G20310" s="282" t="s">
        <v>2229</v>
      </c>
      <c r="H20310" s="280" t="s">
        <v>5990</v>
      </c>
      <c r="I20310" s="280" t="s">
        <v>120</v>
      </c>
      <c r="J20310" s="270">
        <v>-25.11</v>
      </c>
      <c r="K20310" s="83" t="str">
        <f>IFERROR(IFERROR(VLOOKUP(I20310,'DE-PARA'!B:D,3,0),VLOOKUP(I20310,'DE-PARA'!C:D,2,0)),"NÃO ENCONTRADO")</f>
        <v>Serviços</v>
      </c>
      <c r="L20310" s="50" t="str">
        <f>VLOOKUP(K20310,'Base -Receita-Despesa'!$B:$AS,1,FALSE)</f>
        <v>Serviços</v>
      </c>
    </row>
    <row r="20311" spans="1:12" x14ac:dyDescent="0.3">
      <c r="A20311" s="82" t="str">
        <f t="shared" si="634"/>
        <v>2020</v>
      </c>
      <c r="B20311" s="260" t="s">
        <v>2228</v>
      </c>
      <c r="C20311" s="261" t="s">
        <v>138</v>
      </c>
      <c r="D20311" s="74" t="str">
        <f t="shared" si="635"/>
        <v>out/2020</v>
      </c>
      <c r="E20311" s="331">
        <v>44124</v>
      </c>
      <c r="F20311" s="282" t="s">
        <v>5991</v>
      </c>
      <c r="G20311" s="282" t="s">
        <v>2229</v>
      </c>
      <c r="H20311" s="265" t="s">
        <v>3582</v>
      </c>
      <c r="I20311" s="265" t="s">
        <v>151</v>
      </c>
      <c r="J20311" s="275">
        <v>-1057.6500000000001</v>
      </c>
      <c r="K20311" s="83" t="str">
        <f>IFERROR(IFERROR(VLOOKUP(I20311,'DE-PARA'!B:D,3,0),VLOOKUP(I20311,'DE-PARA'!C:D,2,0)),"NÃO ENCONTRADO")</f>
        <v>Concessionárias (água, luz e telefone)</v>
      </c>
      <c r="L20311" s="50" t="str">
        <f>VLOOKUP(K20311,'Base -Receita-Despesa'!$B:$AS,1,FALSE)</f>
        <v>Concessionárias (água, luz e telefone)</v>
      </c>
    </row>
    <row r="20312" spans="1:12" x14ac:dyDescent="0.3">
      <c r="A20312" s="82" t="str">
        <f t="shared" si="634"/>
        <v>2020</v>
      </c>
      <c r="B20312" s="260" t="s">
        <v>2228</v>
      </c>
      <c r="C20312" s="261" t="s">
        <v>138</v>
      </c>
      <c r="D20312" s="74" t="str">
        <f t="shared" si="635"/>
        <v>out/2020</v>
      </c>
      <c r="E20312" s="331">
        <v>44124</v>
      </c>
      <c r="F20312" s="282" t="s">
        <v>5992</v>
      </c>
      <c r="G20312" s="282" t="s">
        <v>2229</v>
      </c>
      <c r="H20312" s="265" t="s">
        <v>3582</v>
      </c>
      <c r="I20312" s="265" t="s">
        <v>151</v>
      </c>
      <c r="J20312" s="275">
        <v>-3364.35</v>
      </c>
      <c r="K20312" s="83" t="str">
        <f>IFERROR(IFERROR(VLOOKUP(I20312,'DE-PARA'!B:D,3,0),VLOOKUP(I20312,'DE-PARA'!C:D,2,0)),"NÃO ENCONTRADO")</f>
        <v>Concessionárias (água, luz e telefone)</v>
      </c>
      <c r="L20312" s="50" t="str">
        <f>VLOOKUP(K20312,'Base -Receita-Despesa'!$B:$AS,1,FALSE)</f>
        <v>Concessionárias (água, luz e telefone)</v>
      </c>
    </row>
    <row r="20313" spans="1:12" x14ac:dyDescent="0.3">
      <c r="A20313" s="82" t="str">
        <f t="shared" si="634"/>
        <v>2020</v>
      </c>
      <c r="B20313" s="260" t="s">
        <v>2228</v>
      </c>
      <c r="C20313" s="261" t="s">
        <v>138</v>
      </c>
      <c r="D20313" s="74" t="str">
        <f t="shared" si="635"/>
        <v>out/2020</v>
      </c>
      <c r="E20313" s="331">
        <v>44124</v>
      </c>
      <c r="F20313" s="282" t="s">
        <v>3850</v>
      </c>
      <c r="G20313" s="282" t="s">
        <v>2229</v>
      </c>
      <c r="H20313" s="265" t="s">
        <v>5115</v>
      </c>
      <c r="I20313" s="265" t="s">
        <v>118</v>
      </c>
      <c r="J20313" s="275">
        <v>-16386.7</v>
      </c>
      <c r="K20313" s="83" t="str">
        <f>IFERROR(IFERROR(VLOOKUP(I20313,'DE-PARA'!B:D,3,0),VLOOKUP(I20313,'DE-PARA'!C:D,2,0)),"NÃO ENCONTRADO")</f>
        <v>Serviços</v>
      </c>
      <c r="L20313" s="50" t="str">
        <f>VLOOKUP(K20313,'Base -Receita-Despesa'!$B:$AS,1,FALSE)</f>
        <v>Serviços</v>
      </c>
    </row>
    <row r="20314" spans="1:12" x14ac:dyDescent="0.3">
      <c r="A20314" s="82" t="str">
        <f t="shared" si="634"/>
        <v>2020</v>
      </c>
      <c r="B20314" s="260" t="s">
        <v>2228</v>
      </c>
      <c r="C20314" s="261" t="s">
        <v>138</v>
      </c>
      <c r="D20314" s="74" t="str">
        <f t="shared" si="635"/>
        <v>out/2020</v>
      </c>
      <c r="E20314" s="331">
        <v>44124</v>
      </c>
      <c r="F20314" s="282" t="s">
        <v>4539</v>
      </c>
      <c r="G20314" s="282" t="s">
        <v>2229</v>
      </c>
      <c r="H20314" s="265" t="s">
        <v>5993</v>
      </c>
      <c r="I20314" s="265" t="s">
        <v>195</v>
      </c>
      <c r="J20314" s="275">
        <v>-163215.60999999999</v>
      </c>
      <c r="K20314" s="83" t="str">
        <f>IFERROR(IFERROR(VLOOKUP(I20314,'DE-PARA'!B:D,3,0),VLOOKUP(I20314,'DE-PARA'!C:D,2,0)),"NÃO ENCONTRADO")</f>
        <v>Encargos sobre Folha de Pagamento</v>
      </c>
      <c r="L20314" s="50" t="str">
        <f>VLOOKUP(K20314,'Base -Receita-Despesa'!$B:$AS,1,FALSE)</f>
        <v>Encargos sobre Folha de Pagamento</v>
      </c>
    </row>
    <row r="20315" spans="1:12" x14ac:dyDescent="0.3">
      <c r="A20315" s="82" t="str">
        <f t="shared" si="634"/>
        <v>2020</v>
      </c>
      <c r="B20315" s="260" t="s">
        <v>2228</v>
      </c>
      <c r="C20315" s="261" t="s">
        <v>138</v>
      </c>
      <c r="D20315" s="74" t="str">
        <f t="shared" si="635"/>
        <v>out/2020</v>
      </c>
      <c r="E20315" s="331">
        <v>44124</v>
      </c>
      <c r="F20315" s="276" t="s">
        <v>4680</v>
      </c>
      <c r="G20315" s="276" t="s">
        <v>2229</v>
      </c>
      <c r="H20315" s="280" t="s">
        <v>4753</v>
      </c>
      <c r="I20315" s="280" t="s">
        <v>2176</v>
      </c>
      <c r="J20315" s="275">
        <v>-23383.47</v>
      </c>
      <c r="K20315" s="83" t="str">
        <f>IFERROR(IFERROR(VLOOKUP(I20315,'DE-PARA'!B:D,3,0),VLOOKUP(I20315,'DE-PARA'!C:D,2,0)),"NÃO ENCONTRADO")</f>
        <v>Pessoal</v>
      </c>
      <c r="L20315" s="50" t="str">
        <f>VLOOKUP(K20315,'Base -Receita-Despesa'!$B:$AS,1,FALSE)</f>
        <v>Pessoal</v>
      </c>
    </row>
    <row r="20316" spans="1:12" x14ac:dyDescent="0.3">
      <c r="A20316" s="82" t="str">
        <f t="shared" si="634"/>
        <v>2020</v>
      </c>
      <c r="B20316" s="260" t="s">
        <v>2228</v>
      </c>
      <c r="C20316" s="261" t="s">
        <v>138</v>
      </c>
      <c r="D20316" s="74" t="str">
        <f t="shared" si="635"/>
        <v>out/2020</v>
      </c>
      <c r="E20316" s="331">
        <v>44124</v>
      </c>
      <c r="F20316" s="276" t="s">
        <v>4679</v>
      </c>
      <c r="G20316" s="276" t="s">
        <v>2229</v>
      </c>
      <c r="H20316" s="280" t="s">
        <v>4753</v>
      </c>
      <c r="I20316" s="280" t="s">
        <v>2176</v>
      </c>
      <c r="J20316" s="275">
        <v>-1490.32</v>
      </c>
      <c r="K20316" s="83" t="str">
        <f>IFERROR(IFERROR(VLOOKUP(I20316,'DE-PARA'!B:D,3,0),VLOOKUP(I20316,'DE-PARA'!C:D,2,0)),"NÃO ENCONTRADO")</f>
        <v>Pessoal</v>
      </c>
      <c r="L20316" s="50" t="str">
        <f>VLOOKUP(K20316,'Base -Receita-Despesa'!$B:$AS,1,FALSE)</f>
        <v>Pessoal</v>
      </c>
    </row>
    <row r="20317" spans="1:12" x14ac:dyDescent="0.3">
      <c r="A20317" s="82" t="str">
        <f t="shared" si="634"/>
        <v>2020</v>
      </c>
      <c r="B20317" s="260" t="s">
        <v>2228</v>
      </c>
      <c r="C20317" s="261" t="s">
        <v>138</v>
      </c>
      <c r="D20317" s="74" t="str">
        <f t="shared" si="635"/>
        <v>out/2020</v>
      </c>
      <c r="E20317" s="331">
        <v>44124</v>
      </c>
      <c r="F20317" s="276" t="s">
        <v>5994</v>
      </c>
      <c r="G20317" s="276" t="s">
        <v>2229</v>
      </c>
      <c r="H20317" s="280" t="s">
        <v>4753</v>
      </c>
      <c r="I20317" s="280" t="s">
        <v>2176</v>
      </c>
      <c r="J20317" s="270">
        <v>-603.57000000000005</v>
      </c>
      <c r="K20317" s="83" t="str">
        <f>IFERROR(IFERROR(VLOOKUP(I20317,'DE-PARA'!B:D,3,0),VLOOKUP(I20317,'DE-PARA'!C:D,2,0)),"NÃO ENCONTRADO")</f>
        <v>Pessoal</v>
      </c>
      <c r="L20317" s="50" t="str">
        <f>VLOOKUP(K20317,'Base -Receita-Despesa'!$B:$AS,1,FALSE)</f>
        <v>Pessoal</v>
      </c>
    </row>
    <row r="20318" spans="1:12" x14ac:dyDescent="0.3">
      <c r="A20318" s="82" t="str">
        <f t="shared" si="634"/>
        <v>2020</v>
      </c>
      <c r="B20318" s="260" t="s">
        <v>2228</v>
      </c>
      <c r="C20318" s="261" t="s">
        <v>138</v>
      </c>
      <c r="D20318" s="74" t="str">
        <f t="shared" si="635"/>
        <v>out/2020</v>
      </c>
      <c r="E20318" s="331">
        <v>44124</v>
      </c>
      <c r="F20318" s="282" t="s">
        <v>5608</v>
      </c>
      <c r="G20318" s="282" t="s">
        <v>2229</v>
      </c>
      <c r="H20318" s="265" t="s">
        <v>5843</v>
      </c>
      <c r="I20318" s="265" t="s">
        <v>141</v>
      </c>
      <c r="J20318" s="270">
        <v>-713.67</v>
      </c>
      <c r="K20318" s="83" t="str">
        <f>IFERROR(IFERROR(VLOOKUP(I20318,'DE-PARA'!B:D,3,0),VLOOKUP(I20318,'DE-PARA'!C:D,2,0)),"NÃO ENCONTRADO")</f>
        <v>Pessoal</v>
      </c>
      <c r="L20318" s="50" t="str">
        <f>VLOOKUP(K20318,'Base -Receita-Despesa'!$B:$AS,1,FALSE)</f>
        <v>Pessoal</v>
      </c>
    </row>
    <row r="20319" spans="1:12" x14ac:dyDescent="0.3">
      <c r="A20319" s="82" t="str">
        <f t="shared" si="634"/>
        <v>2020</v>
      </c>
      <c r="B20319" s="260" t="s">
        <v>2228</v>
      </c>
      <c r="C20319" s="261" t="s">
        <v>138</v>
      </c>
      <c r="D20319" s="74" t="str">
        <f t="shared" si="635"/>
        <v>out/2020</v>
      </c>
      <c r="E20319" s="331">
        <v>44124</v>
      </c>
      <c r="F20319" s="282" t="s">
        <v>5608</v>
      </c>
      <c r="G20319" s="282" t="s">
        <v>2229</v>
      </c>
      <c r="H20319" s="265" t="s">
        <v>5941</v>
      </c>
      <c r="I20319" s="265" t="s">
        <v>141</v>
      </c>
      <c r="J20319" s="270">
        <v>-897.75</v>
      </c>
      <c r="K20319" s="83" t="str">
        <f>IFERROR(IFERROR(VLOOKUP(I20319,'DE-PARA'!B:D,3,0),VLOOKUP(I20319,'DE-PARA'!C:D,2,0)),"NÃO ENCONTRADO")</f>
        <v>Pessoal</v>
      </c>
      <c r="L20319" s="50" t="str">
        <f>VLOOKUP(K20319,'Base -Receita-Despesa'!$B:$AS,1,FALSE)</f>
        <v>Pessoal</v>
      </c>
    </row>
    <row r="20320" spans="1:12" x14ac:dyDescent="0.3">
      <c r="A20320" s="82" t="str">
        <f t="shared" si="634"/>
        <v>2020</v>
      </c>
      <c r="B20320" s="260" t="s">
        <v>2228</v>
      </c>
      <c r="C20320" s="261" t="s">
        <v>138</v>
      </c>
      <c r="D20320" s="74" t="str">
        <f t="shared" si="635"/>
        <v>out/2020</v>
      </c>
      <c r="E20320" s="331">
        <v>44124</v>
      </c>
      <c r="F20320" s="282" t="s">
        <v>5608</v>
      </c>
      <c r="G20320" s="282" t="s">
        <v>2229</v>
      </c>
      <c r="H20320" s="265" t="s">
        <v>5995</v>
      </c>
      <c r="I20320" s="265" t="s">
        <v>141</v>
      </c>
      <c r="J20320" s="270">
        <v>-814.68</v>
      </c>
      <c r="K20320" s="83" t="str">
        <f>IFERROR(IFERROR(VLOOKUP(I20320,'DE-PARA'!B:D,3,0),VLOOKUP(I20320,'DE-PARA'!C:D,2,0)),"NÃO ENCONTRADO")</f>
        <v>Pessoal</v>
      </c>
      <c r="L20320" s="50" t="str">
        <f>VLOOKUP(K20320,'Base -Receita-Despesa'!$B:$AS,1,FALSE)</f>
        <v>Pessoal</v>
      </c>
    </row>
    <row r="20321" spans="1:12" x14ac:dyDescent="0.3">
      <c r="A20321" s="82" t="str">
        <f t="shared" si="634"/>
        <v>2020</v>
      </c>
      <c r="B20321" s="260" t="s">
        <v>2228</v>
      </c>
      <c r="C20321" s="261" t="s">
        <v>138</v>
      </c>
      <c r="D20321" s="74" t="str">
        <f t="shared" si="635"/>
        <v>out/2020</v>
      </c>
      <c r="E20321" s="331">
        <v>44124</v>
      </c>
      <c r="F20321" s="282" t="s">
        <v>5608</v>
      </c>
      <c r="G20321" s="282" t="s">
        <v>2229</v>
      </c>
      <c r="H20321" s="265" t="s">
        <v>5942</v>
      </c>
      <c r="I20321" s="265" t="s">
        <v>141</v>
      </c>
      <c r="J20321" s="270">
        <v>-404.75</v>
      </c>
      <c r="K20321" s="83" t="str">
        <f>IFERROR(IFERROR(VLOOKUP(I20321,'DE-PARA'!B:D,3,0),VLOOKUP(I20321,'DE-PARA'!C:D,2,0)),"NÃO ENCONTRADO")</f>
        <v>Pessoal</v>
      </c>
      <c r="L20321" s="50" t="str">
        <f>VLOOKUP(K20321,'Base -Receita-Despesa'!$B:$AS,1,FALSE)</f>
        <v>Pessoal</v>
      </c>
    </row>
    <row r="20322" spans="1:12" x14ac:dyDescent="0.3">
      <c r="A20322" s="82" t="str">
        <f t="shared" si="634"/>
        <v>2020</v>
      </c>
      <c r="B20322" s="260" t="s">
        <v>2228</v>
      </c>
      <c r="C20322" s="261" t="s">
        <v>138</v>
      </c>
      <c r="D20322" s="74" t="str">
        <f t="shared" si="635"/>
        <v>out/2020</v>
      </c>
      <c r="E20322" s="331">
        <v>44124</v>
      </c>
      <c r="F20322" s="282">
        <v>124201</v>
      </c>
      <c r="G20322" s="282" t="s">
        <v>2229</v>
      </c>
      <c r="H20322" s="265" t="s">
        <v>1550</v>
      </c>
      <c r="I20322" s="265" t="s">
        <v>2181</v>
      </c>
      <c r="J20322" s="275">
        <v>-3913.5</v>
      </c>
      <c r="K20322" s="83" t="str">
        <f>IFERROR(IFERROR(VLOOKUP(I20322,'DE-PARA'!B:D,3,0),VLOOKUP(I20322,'DE-PARA'!C:D,2,0)),"NÃO ENCONTRADO")</f>
        <v>Materiais</v>
      </c>
      <c r="L20322" s="50" t="str">
        <f>VLOOKUP(K20322,'Base -Receita-Despesa'!$B:$AS,1,FALSE)</f>
        <v>Materiais</v>
      </c>
    </row>
    <row r="20323" spans="1:12" x14ac:dyDescent="0.3">
      <c r="A20323" s="82" t="str">
        <f t="shared" si="634"/>
        <v>2020</v>
      </c>
      <c r="B20323" s="260" t="s">
        <v>2228</v>
      </c>
      <c r="C20323" s="261" t="s">
        <v>138</v>
      </c>
      <c r="D20323" s="74" t="str">
        <f t="shared" si="635"/>
        <v>out/2020</v>
      </c>
      <c r="E20323" s="331">
        <v>44124</v>
      </c>
      <c r="F20323" s="282">
        <v>6968</v>
      </c>
      <c r="G20323" s="282" t="s">
        <v>2229</v>
      </c>
      <c r="H20323" s="265" t="s">
        <v>5996</v>
      </c>
      <c r="I20323" s="265" t="s">
        <v>2182</v>
      </c>
      <c r="J20323" s="270">
        <v>-488.5</v>
      </c>
      <c r="K20323" s="83" t="str">
        <f>IFERROR(IFERROR(VLOOKUP(I20323,'DE-PARA'!B:D,3,0),VLOOKUP(I20323,'DE-PARA'!C:D,2,0)),"NÃO ENCONTRADO")</f>
        <v>Materiais</v>
      </c>
      <c r="L20323" s="50" t="str">
        <f>VLOOKUP(K20323,'Base -Receita-Despesa'!$B:$AS,1,FALSE)</f>
        <v>Materiais</v>
      </c>
    </row>
    <row r="20324" spans="1:12" x14ac:dyDescent="0.3">
      <c r="A20324" s="82" t="str">
        <f t="shared" si="634"/>
        <v>2020</v>
      </c>
      <c r="B20324" s="260" t="s">
        <v>2228</v>
      </c>
      <c r="C20324" s="261" t="s">
        <v>138</v>
      </c>
      <c r="D20324" s="74" t="str">
        <f t="shared" si="635"/>
        <v>out/2020</v>
      </c>
      <c r="E20324" s="331">
        <v>44124</v>
      </c>
      <c r="F20324" s="282">
        <v>21</v>
      </c>
      <c r="G20324" s="282" t="s">
        <v>2229</v>
      </c>
      <c r="H20324" s="265" t="s">
        <v>5049</v>
      </c>
      <c r="I20324" s="265" t="s">
        <v>2176</v>
      </c>
      <c r="J20324" s="275">
        <v>-94675.88</v>
      </c>
      <c r="K20324" s="83" t="str">
        <f>IFERROR(IFERROR(VLOOKUP(I20324,'DE-PARA'!B:D,3,0),VLOOKUP(I20324,'DE-PARA'!C:D,2,0)),"NÃO ENCONTRADO")</f>
        <v>Pessoal</v>
      </c>
      <c r="L20324" s="50" t="str">
        <f>VLOOKUP(K20324,'Base -Receita-Despesa'!$B:$AS,1,FALSE)</f>
        <v>Pessoal</v>
      </c>
    </row>
    <row r="20325" spans="1:12" x14ac:dyDescent="0.3">
      <c r="A20325" s="82" t="str">
        <f t="shared" si="634"/>
        <v>2020</v>
      </c>
      <c r="B20325" s="260" t="s">
        <v>2228</v>
      </c>
      <c r="C20325" s="261" t="s">
        <v>138</v>
      </c>
      <c r="D20325" s="74" t="str">
        <f t="shared" si="635"/>
        <v>out/2020</v>
      </c>
      <c r="E20325" s="331">
        <v>44124</v>
      </c>
      <c r="F20325" s="282">
        <v>20</v>
      </c>
      <c r="G20325" s="282" t="s">
        <v>2229</v>
      </c>
      <c r="H20325" s="265" t="s">
        <v>5049</v>
      </c>
      <c r="I20325" s="265" t="s">
        <v>2176</v>
      </c>
      <c r="J20325" s="275">
        <v>-127330.99</v>
      </c>
      <c r="K20325" s="83" t="str">
        <f>IFERROR(IFERROR(VLOOKUP(I20325,'DE-PARA'!B:D,3,0),VLOOKUP(I20325,'DE-PARA'!C:D,2,0)),"NÃO ENCONTRADO")</f>
        <v>Pessoal</v>
      </c>
      <c r="L20325" s="50" t="str">
        <f>VLOOKUP(K20325,'Base -Receita-Despesa'!$B:$AS,1,FALSE)</f>
        <v>Pessoal</v>
      </c>
    </row>
    <row r="20326" spans="1:12" x14ac:dyDescent="0.3">
      <c r="A20326" s="82" t="str">
        <f t="shared" si="634"/>
        <v>2020</v>
      </c>
      <c r="B20326" s="260" t="s">
        <v>2228</v>
      </c>
      <c r="C20326" s="261" t="s">
        <v>138</v>
      </c>
      <c r="D20326" s="74" t="str">
        <f t="shared" si="635"/>
        <v>out/2020</v>
      </c>
      <c r="E20326" s="331">
        <v>44124</v>
      </c>
      <c r="F20326" s="282">
        <v>200</v>
      </c>
      <c r="G20326" s="282" t="s">
        <v>2229</v>
      </c>
      <c r="H20326" s="265" t="s">
        <v>5154</v>
      </c>
      <c r="I20326" s="265" t="s">
        <v>145</v>
      </c>
      <c r="J20326" s="275">
        <v>-27466.5</v>
      </c>
      <c r="K20326" s="83" t="str">
        <f>IFERROR(IFERROR(VLOOKUP(I20326,'DE-PARA'!B:D,3,0),VLOOKUP(I20326,'DE-PARA'!C:D,2,0)),"NÃO ENCONTRADO")</f>
        <v>Serviços</v>
      </c>
      <c r="L20326" s="50" t="str">
        <f>VLOOKUP(K20326,'Base -Receita-Despesa'!$B:$AS,1,FALSE)</f>
        <v>Serviços</v>
      </c>
    </row>
    <row r="20327" spans="1:12" x14ac:dyDescent="0.3">
      <c r="A20327" s="82" t="str">
        <f t="shared" si="634"/>
        <v>2020</v>
      </c>
      <c r="B20327" s="260" t="s">
        <v>2228</v>
      </c>
      <c r="C20327" s="261" t="s">
        <v>138</v>
      </c>
      <c r="D20327" s="74" t="str">
        <f t="shared" si="635"/>
        <v>out/2020</v>
      </c>
      <c r="E20327" s="331">
        <v>44124</v>
      </c>
      <c r="F20327" s="282">
        <v>144</v>
      </c>
      <c r="G20327" s="282" t="s">
        <v>2229</v>
      </c>
      <c r="H20327" s="265" t="s">
        <v>4753</v>
      </c>
      <c r="I20327" s="265" t="s">
        <v>2176</v>
      </c>
      <c r="J20327" s="275">
        <v>-170066.2</v>
      </c>
      <c r="K20327" s="83" t="str">
        <f>IFERROR(IFERROR(VLOOKUP(I20327,'DE-PARA'!B:D,3,0),VLOOKUP(I20327,'DE-PARA'!C:D,2,0)),"NÃO ENCONTRADO")</f>
        <v>Pessoal</v>
      </c>
      <c r="L20327" s="50" t="str">
        <f>VLOOKUP(K20327,'Base -Receita-Despesa'!$B:$AS,1,FALSE)</f>
        <v>Pessoal</v>
      </c>
    </row>
    <row r="20328" spans="1:12" x14ac:dyDescent="0.3">
      <c r="A20328" s="82" t="str">
        <f t="shared" si="634"/>
        <v>2020</v>
      </c>
      <c r="B20328" s="260" t="s">
        <v>2228</v>
      </c>
      <c r="C20328" s="261" t="s">
        <v>138</v>
      </c>
      <c r="D20328" s="74" t="str">
        <f t="shared" si="635"/>
        <v>out/2020</v>
      </c>
      <c r="E20328" s="331">
        <v>44124</v>
      </c>
      <c r="F20328" s="282">
        <v>145</v>
      </c>
      <c r="G20328" s="282" t="s">
        <v>2229</v>
      </c>
      <c r="H20328" s="265" t="s">
        <v>4753</v>
      </c>
      <c r="I20328" s="265" t="s">
        <v>2176</v>
      </c>
      <c r="J20328" s="275">
        <v>-87721.58</v>
      </c>
      <c r="K20328" s="83" t="str">
        <f>IFERROR(IFERROR(VLOOKUP(I20328,'DE-PARA'!B:D,3,0),VLOOKUP(I20328,'DE-PARA'!C:D,2,0)),"NÃO ENCONTRADO")</f>
        <v>Pessoal</v>
      </c>
      <c r="L20328" s="50" t="str">
        <f>VLOOKUP(K20328,'Base -Receita-Despesa'!$B:$AS,1,FALSE)</f>
        <v>Pessoal</v>
      </c>
    </row>
    <row r="20329" spans="1:12" x14ac:dyDescent="0.3">
      <c r="A20329" s="82" t="str">
        <f t="shared" si="634"/>
        <v>2020</v>
      </c>
      <c r="B20329" s="260" t="s">
        <v>2228</v>
      </c>
      <c r="C20329" s="261" t="s">
        <v>138</v>
      </c>
      <c r="D20329" s="74" t="str">
        <f t="shared" si="635"/>
        <v>out/2020</v>
      </c>
      <c r="E20329" s="331">
        <v>44124</v>
      </c>
      <c r="F20329" s="282" t="s">
        <v>4619</v>
      </c>
      <c r="G20329" s="282" t="s">
        <v>2229</v>
      </c>
      <c r="H20329" s="265" t="s">
        <v>5875</v>
      </c>
      <c r="I20329" s="265" t="s">
        <v>2170</v>
      </c>
      <c r="J20329" s="275">
        <v>-8480.36</v>
      </c>
      <c r="K20329" s="83" t="str">
        <f>IFERROR(IFERROR(VLOOKUP(I20329,'DE-PARA'!B:D,3,0),VLOOKUP(I20329,'DE-PARA'!C:D,2,0)),"NÃO ENCONTRADO")</f>
        <v>Reembolso de Rateios(-)</v>
      </c>
      <c r="L20329" s="50" t="str">
        <f>VLOOKUP(K20329,'Base -Receita-Despesa'!$B:$AS,1,FALSE)</f>
        <v>Reembolso de Rateios(-)</v>
      </c>
    </row>
    <row r="20330" spans="1:12" x14ac:dyDescent="0.3">
      <c r="A20330" s="82" t="str">
        <f t="shared" ref="A20330:A20393" si="636">IF(K20330="NÃO ENCONTRADO",0,RIGHT(D20330,4))</f>
        <v>2020</v>
      </c>
      <c r="B20330" s="260" t="s">
        <v>2228</v>
      </c>
      <c r="C20330" s="261" t="s">
        <v>138</v>
      </c>
      <c r="D20330" s="74" t="str">
        <f t="shared" si="635"/>
        <v>out/2020</v>
      </c>
      <c r="E20330" s="331">
        <v>44124</v>
      </c>
      <c r="F20330" s="282" t="s">
        <v>5608</v>
      </c>
      <c r="G20330" s="282" t="s">
        <v>2229</v>
      </c>
      <c r="H20330" s="265" t="s">
        <v>542</v>
      </c>
      <c r="I20330" s="265" t="s">
        <v>141</v>
      </c>
      <c r="J20330" s="275">
        <v>-1413.75</v>
      </c>
      <c r="K20330" s="83" t="str">
        <f>IFERROR(IFERROR(VLOOKUP(I20330,'DE-PARA'!B:D,3,0),VLOOKUP(I20330,'DE-PARA'!C:D,2,0)),"NÃO ENCONTRADO")</f>
        <v>Pessoal</v>
      </c>
      <c r="L20330" s="50" t="str">
        <f>VLOOKUP(K20330,'Base -Receita-Despesa'!$B:$AS,1,FALSE)</f>
        <v>Pessoal</v>
      </c>
    </row>
    <row r="20331" spans="1:12" x14ac:dyDescent="0.3">
      <c r="A20331" s="82" t="str">
        <f t="shared" si="636"/>
        <v>2020</v>
      </c>
      <c r="B20331" s="260" t="s">
        <v>2228</v>
      </c>
      <c r="C20331" s="261" t="s">
        <v>138</v>
      </c>
      <c r="D20331" s="74" t="str">
        <f t="shared" si="635"/>
        <v>out/2020</v>
      </c>
      <c r="E20331" s="331">
        <v>44124</v>
      </c>
      <c r="F20331" s="282" t="s">
        <v>5608</v>
      </c>
      <c r="G20331" s="282" t="s">
        <v>2229</v>
      </c>
      <c r="H20331" s="265" t="s">
        <v>5997</v>
      </c>
      <c r="I20331" s="265" t="s">
        <v>141</v>
      </c>
      <c r="J20331" s="270">
        <v>-898.53</v>
      </c>
      <c r="K20331" s="83" t="str">
        <f>IFERROR(IFERROR(VLOOKUP(I20331,'DE-PARA'!B:D,3,0),VLOOKUP(I20331,'DE-PARA'!C:D,2,0)),"NÃO ENCONTRADO")</f>
        <v>Pessoal</v>
      </c>
      <c r="L20331" s="50" t="str">
        <f>VLOOKUP(K20331,'Base -Receita-Despesa'!$B:$AS,1,FALSE)</f>
        <v>Pessoal</v>
      </c>
    </row>
    <row r="20332" spans="1:12" x14ac:dyDescent="0.3">
      <c r="A20332" s="82" t="str">
        <f t="shared" si="636"/>
        <v>2020</v>
      </c>
      <c r="B20332" s="260" t="s">
        <v>2228</v>
      </c>
      <c r="C20332" s="261" t="s">
        <v>138</v>
      </c>
      <c r="D20332" s="74" t="str">
        <f t="shared" si="635"/>
        <v>out/2020</v>
      </c>
      <c r="E20332" s="331">
        <v>44124</v>
      </c>
      <c r="F20332" s="282">
        <v>1132</v>
      </c>
      <c r="G20332" s="282" t="s">
        <v>2229</v>
      </c>
      <c r="H20332" s="265" t="s">
        <v>4393</v>
      </c>
      <c r="I20332" s="265" t="s">
        <v>116</v>
      </c>
      <c r="J20332" s="275">
        <v>-2888.52</v>
      </c>
      <c r="K20332" s="83" t="str">
        <f>IFERROR(IFERROR(VLOOKUP(I20332,'DE-PARA'!B:D,3,0),VLOOKUP(I20332,'DE-PARA'!C:D,2,0)),"NÃO ENCONTRADO")</f>
        <v>Serviços</v>
      </c>
      <c r="L20332" s="50" t="str">
        <f>VLOOKUP(K20332,'Base -Receita-Despesa'!$B:$AS,1,FALSE)</f>
        <v>Serviços</v>
      </c>
    </row>
    <row r="20333" spans="1:12" x14ac:dyDescent="0.3">
      <c r="A20333" s="82" t="str">
        <f t="shared" si="636"/>
        <v>2020</v>
      </c>
      <c r="B20333" s="260" t="s">
        <v>2228</v>
      </c>
      <c r="C20333" s="261" t="s">
        <v>138</v>
      </c>
      <c r="D20333" s="74" t="str">
        <f t="shared" si="635"/>
        <v>out/2020</v>
      </c>
      <c r="E20333" s="331">
        <v>44124</v>
      </c>
      <c r="F20333" s="282">
        <v>1133</v>
      </c>
      <c r="G20333" s="282" t="s">
        <v>2229</v>
      </c>
      <c r="H20333" s="265" t="s">
        <v>4393</v>
      </c>
      <c r="I20333" s="265" t="s">
        <v>116</v>
      </c>
      <c r="J20333" s="275">
        <v>-5093.6000000000004</v>
      </c>
      <c r="K20333" s="83" t="str">
        <f>IFERROR(IFERROR(VLOOKUP(I20333,'DE-PARA'!B:D,3,0),VLOOKUP(I20333,'DE-PARA'!C:D,2,0)),"NÃO ENCONTRADO")</f>
        <v>Serviços</v>
      </c>
      <c r="L20333" s="50" t="str">
        <f>VLOOKUP(K20333,'Base -Receita-Despesa'!$B:$AS,1,FALSE)</f>
        <v>Serviços</v>
      </c>
    </row>
    <row r="20334" spans="1:12" x14ac:dyDescent="0.3">
      <c r="A20334" s="82" t="str">
        <f t="shared" si="636"/>
        <v>2020</v>
      </c>
      <c r="B20334" s="260" t="s">
        <v>2228</v>
      </c>
      <c r="C20334" s="261" t="s">
        <v>138</v>
      </c>
      <c r="D20334" s="74" t="str">
        <f t="shared" si="635"/>
        <v>out/2020</v>
      </c>
      <c r="E20334" s="331">
        <v>44124</v>
      </c>
      <c r="F20334" s="282" t="s">
        <v>1261</v>
      </c>
      <c r="G20334" s="282" t="s">
        <v>2229</v>
      </c>
      <c r="H20334" s="265" t="s">
        <v>879</v>
      </c>
      <c r="I20334" s="265" t="s">
        <v>135</v>
      </c>
      <c r="J20334" s="270">
        <v>-10</v>
      </c>
      <c r="K20334" s="83" t="str">
        <f>IFERROR(IFERROR(VLOOKUP(I20334,'DE-PARA'!B:D,3,0),VLOOKUP(I20334,'DE-PARA'!C:D,2,0)),"NÃO ENCONTRADO")</f>
        <v>Outras Saídas</v>
      </c>
      <c r="L20334" s="50" t="str">
        <f>VLOOKUP(K20334,'Base -Receita-Despesa'!$B:$AS,1,FALSE)</f>
        <v>Outras Saídas</v>
      </c>
    </row>
    <row r="20335" spans="1:12" x14ac:dyDescent="0.3">
      <c r="A20335" s="82" t="str">
        <f t="shared" si="636"/>
        <v>2020</v>
      </c>
      <c r="B20335" s="260" t="s">
        <v>2228</v>
      </c>
      <c r="C20335" s="261" t="s">
        <v>138</v>
      </c>
      <c r="D20335" s="74" t="str">
        <f t="shared" si="635"/>
        <v>out/2020</v>
      </c>
      <c r="E20335" s="331">
        <v>44124</v>
      </c>
      <c r="F20335" s="282" t="s">
        <v>1261</v>
      </c>
      <c r="G20335" s="282" t="s">
        <v>2229</v>
      </c>
      <c r="H20335" s="265" t="s">
        <v>879</v>
      </c>
      <c r="I20335" s="265" t="s">
        <v>135</v>
      </c>
      <c r="J20335" s="270">
        <v>-10</v>
      </c>
      <c r="K20335" s="83" t="str">
        <f>IFERROR(IFERROR(VLOOKUP(I20335,'DE-PARA'!B:D,3,0),VLOOKUP(I20335,'DE-PARA'!C:D,2,0)),"NÃO ENCONTRADO")</f>
        <v>Outras Saídas</v>
      </c>
      <c r="L20335" s="50" t="str">
        <f>VLOOKUP(K20335,'Base -Receita-Despesa'!$B:$AS,1,FALSE)</f>
        <v>Outras Saídas</v>
      </c>
    </row>
    <row r="20336" spans="1:12" x14ac:dyDescent="0.3">
      <c r="A20336" s="82" t="str">
        <f t="shared" si="636"/>
        <v>2020</v>
      </c>
      <c r="B20336" s="260" t="s">
        <v>2228</v>
      </c>
      <c r="C20336" s="261" t="s">
        <v>138</v>
      </c>
      <c r="D20336" s="74" t="str">
        <f t="shared" si="635"/>
        <v>out/2020</v>
      </c>
      <c r="E20336" s="331">
        <v>44124</v>
      </c>
      <c r="F20336" s="282" t="s">
        <v>1261</v>
      </c>
      <c r="G20336" s="282" t="s">
        <v>2229</v>
      </c>
      <c r="H20336" s="265" t="s">
        <v>879</v>
      </c>
      <c r="I20336" s="265" t="s">
        <v>135</v>
      </c>
      <c r="J20336" s="270">
        <v>-10</v>
      </c>
      <c r="K20336" s="83" t="str">
        <f>IFERROR(IFERROR(VLOOKUP(I20336,'DE-PARA'!B:D,3,0),VLOOKUP(I20336,'DE-PARA'!C:D,2,0)),"NÃO ENCONTRADO")</f>
        <v>Outras Saídas</v>
      </c>
      <c r="L20336" s="50" t="str">
        <f>VLOOKUP(K20336,'Base -Receita-Despesa'!$B:$AS,1,FALSE)</f>
        <v>Outras Saídas</v>
      </c>
    </row>
    <row r="20337" spans="1:12" x14ac:dyDescent="0.3">
      <c r="A20337" s="82" t="str">
        <f t="shared" si="636"/>
        <v>2020</v>
      </c>
      <c r="B20337" s="260" t="s">
        <v>2228</v>
      </c>
      <c r="C20337" s="261" t="s">
        <v>138</v>
      </c>
      <c r="D20337" s="74" t="str">
        <f t="shared" si="635"/>
        <v>out/2020</v>
      </c>
      <c r="E20337" s="331">
        <v>44124</v>
      </c>
      <c r="F20337" s="282" t="s">
        <v>1261</v>
      </c>
      <c r="G20337" s="282" t="s">
        <v>2229</v>
      </c>
      <c r="H20337" s="265" t="s">
        <v>879</v>
      </c>
      <c r="I20337" s="265" t="s">
        <v>135</v>
      </c>
      <c r="J20337" s="270">
        <v>-10</v>
      </c>
      <c r="K20337" s="83" t="str">
        <f>IFERROR(IFERROR(VLOOKUP(I20337,'DE-PARA'!B:D,3,0),VLOOKUP(I20337,'DE-PARA'!C:D,2,0)),"NÃO ENCONTRADO")</f>
        <v>Outras Saídas</v>
      </c>
      <c r="L20337" s="50" t="str">
        <f>VLOOKUP(K20337,'Base -Receita-Despesa'!$B:$AS,1,FALSE)</f>
        <v>Outras Saídas</v>
      </c>
    </row>
    <row r="20338" spans="1:12" x14ac:dyDescent="0.3">
      <c r="A20338" s="82" t="str">
        <f t="shared" si="636"/>
        <v>2020</v>
      </c>
      <c r="B20338" s="260" t="s">
        <v>2228</v>
      </c>
      <c r="C20338" s="261" t="s">
        <v>138</v>
      </c>
      <c r="D20338" s="74" t="str">
        <f t="shared" si="635"/>
        <v>out/2020</v>
      </c>
      <c r="E20338" s="331">
        <v>44124</v>
      </c>
      <c r="F20338" s="282" t="s">
        <v>1261</v>
      </c>
      <c r="G20338" s="282" t="s">
        <v>2229</v>
      </c>
      <c r="H20338" s="265" t="s">
        <v>879</v>
      </c>
      <c r="I20338" s="265" t="s">
        <v>135</v>
      </c>
      <c r="J20338" s="270">
        <v>-10</v>
      </c>
      <c r="K20338" s="83" t="str">
        <f>IFERROR(IFERROR(VLOOKUP(I20338,'DE-PARA'!B:D,3,0),VLOOKUP(I20338,'DE-PARA'!C:D,2,0)),"NÃO ENCONTRADO")</f>
        <v>Outras Saídas</v>
      </c>
      <c r="L20338" s="50" t="str">
        <f>VLOOKUP(K20338,'Base -Receita-Despesa'!$B:$AS,1,FALSE)</f>
        <v>Outras Saídas</v>
      </c>
    </row>
    <row r="20339" spans="1:12" x14ac:dyDescent="0.3">
      <c r="A20339" s="82" t="str">
        <f t="shared" si="636"/>
        <v>2020</v>
      </c>
      <c r="B20339" s="260" t="s">
        <v>2228</v>
      </c>
      <c r="C20339" s="261" t="s">
        <v>138</v>
      </c>
      <c r="D20339" s="74" t="str">
        <f t="shared" si="635"/>
        <v>out/2020</v>
      </c>
      <c r="E20339" s="331">
        <v>44124</v>
      </c>
      <c r="F20339" s="282" t="s">
        <v>1261</v>
      </c>
      <c r="G20339" s="282" t="s">
        <v>2229</v>
      </c>
      <c r="H20339" s="265" t="s">
        <v>879</v>
      </c>
      <c r="I20339" s="265" t="s">
        <v>135</v>
      </c>
      <c r="J20339" s="270">
        <v>-10</v>
      </c>
      <c r="K20339" s="83" t="str">
        <f>IFERROR(IFERROR(VLOOKUP(I20339,'DE-PARA'!B:D,3,0),VLOOKUP(I20339,'DE-PARA'!C:D,2,0)),"NÃO ENCONTRADO")</f>
        <v>Outras Saídas</v>
      </c>
      <c r="L20339" s="50" t="str">
        <f>VLOOKUP(K20339,'Base -Receita-Despesa'!$B:$AS,1,FALSE)</f>
        <v>Outras Saídas</v>
      </c>
    </row>
    <row r="20340" spans="1:12" x14ac:dyDescent="0.3">
      <c r="A20340" s="82" t="str">
        <f t="shared" si="636"/>
        <v>2020</v>
      </c>
      <c r="B20340" s="260" t="s">
        <v>2228</v>
      </c>
      <c r="C20340" s="261" t="s">
        <v>138</v>
      </c>
      <c r="D20340" s="74" t="str">
        <f t="shared" si="635"/>
        <v>out/2020</v>
      </c>
      <c r="E20340" s="331">
        <v>44124</v>
      </c>
      <c r="F20340" s="282" t="s">
        <v>1261</v>
      </c>
      <c r="G20340" s="282" t="s">
        <v>2229</v>
      </c>
      <c r="H20340" s="265" t="s">
        <v>879</v>
      </c>
      <c r="I20340" s="265" t="s">
        <v>135</v>
      </c>
      <c r="J20340" s="270">
        <v>-10</v>
      </c>
      <c r="K20340" s="83" t="str">
        <f>IFERROR(IFERROR(VLOOKUP(I20340,'DE-PARA'!B:D,3,0),VLOOKUP(I20340,'DE-PARA'!C:D,2,0)),"NÃO ENCONTRADO")</f>
        <v>Outras Saídas</v>
      </c>
      <c r="L20340" s="50" t="str">
        <f>VLOOKUP(K20340,'Base -Receita-Despesa'!$B:$AS,1,FALSE)</f>
        <v>Outras Saídas</v>
      </c>
    </row>
    <row r="20341" spans="1:12" x14ac:dyDescent="0.3">
      <c r="A20341" s="82" t="str">
        <f t="shared" si="636"/>
        <v>2020</v>
      </c>
      <c r="B20341" s="260" t="s">
        <v>2228</v>
      </c>
      <c r="C20341" s="261" t="s">
        <v>138</v>
      </c>
      <c r="D20341" s="74" t="str">
        <f t="shared" si="635"/>
        <v>out/2020</v>
      </c>
      <c r="E20341" s="331">
        <v>44124</v>
      </c>
      <c r="F20341" s="282" t="s">
        <v>1261</v>
      </c>
      <c r="G20341" s="282" t="s">
        <v>2229</v>
      </c>
      <c r="H20341" s="265" t="s">
        <v>879</v>
      </c>
      <c r="I20341" s="265" t="s">
        <v>135</v>
      </c>
      <c r="J20341" s="270">
        <v>-10</v>
      </c>
      <c r="K20341" s="83" t="str">
        <f>IFERROR(IFERROR(VLOOKUP(I20341,'DE-PARA'!B:D,3,0),VLOOKUP(I20341,'DE-PARA'!C:D,2,0)),"NÃO ENCONTRADO")</f>
        <v>Outras Saídas</v>
      </c>
      <c r="L20341" s="50" t="str">
        <f>VLOOKUP(K20341,'Base -Receita-Despesa'!$B:$AS,1,FALSE)</f>
        <v>Outras Saídas</v>
      </c>
    </row>
    <row r="20342" spans="1:12" x14ac:dyDescent="0.3">
      <c r="A20342" s="82" t="str">
        <f t="shared" si="636"/>
        <v>2020</v>
      </c>
      <c r="B20342" s="260" t="s">
        <v>2228</v>
      </c>
      <c r="C20342" s="261" t="s">
        <v>138</v>
      </c>
      <c r="D20342" s="74" t="str">
        <f t="shared" si="635"/>
        <v>out/2020</v>
      </c>
      <c r="E20342" s="331">
        <v>44124</v>
      </c>
      <c r="F20342" s="282" t="s">
        <v>1261</v>
      </c>
      <c r="G20342" s="282" t="s">
        <v>2229</v>
      </c>
      <c r="H20342" s="265" t="s">
        <v>879</v>
      </c>
      <c r="I20342" s="265" t="s">
        <v>135</v>
      </c>
      <c r="J20342" s="270">
        <v>-10</v>
      </c>
      <c r="K20342" s="83" t="str">
        <f>IFERROR(IFERROR(VLOOKUP(I20342,'DE-PARA'!B:D,3,0),VLOOKUP(I20342,'DE-PARA'!C:D,2,0)),"NÃO ENCONTRADO")</f>
        <v>Outras Saídas</v>
      </c>
      <c r="L20342" s="50" t="str">
        <f>VLOOKUP(K20342,'Base -Receita-Despesa'!$B:$AS,1,FALSE)</f>
        <v>Outras Saídas</v>
      </c>
    </row>
    <row r="20343" spans="1:12" x14ac:dyDescent="0.3">
      <c r="A20343" s="82" t="str">
        <f t="shared" si="636"/>
        <v>2020</v>
      </c>
      <c r="B20343" s="260" t="s">
        <v>2228</v>
      </c>
      <c r="C20343" s="261" t="s">
        <v>138</v>
      </c>
      <c r="D20343" s="74" t="str">
        <f t="shared" si="635"/>
        <v>out/2020</v>
      </c>
      <c r="E20343" s="331">
        <v>44124</v>
      </c>
      <c r="F20343" s="282" t="s">
        <v>1261</v>
      </c>
      <c r="G20343" s="282" t="s">
        <v>2229</v>
      </c>
      <c r="H20343" s="265" t="s">
        <v>879</v>
      </c>
      <c r="I20343" s="265" t="s">
        <v>135</v>
      </c>
      <c r="J20343" s="270">
        <v>-10</v>
      </c>
      <c r="K20343" s="83" t="str">
        <f>IFERROR(IFERROR(VLOOKUP(I20343,'DE-PARA'!B:D,3,0),VLOOKUP(I20343,'DE-PARA'!C:D,2,0)),"NÃO ENCONTRADO")</f>
        <v>Outras Saídas</v>
      </c>
      <c r="L20343" s="50" t="str">
        <f>VLOOKUP(K20343,'Base -Receita-Despesa'!$B:$AS,1,FALSE)</f>
        <v>Outras Saídas</v>
      </c>
    </row>
    <row r="20344" spans="1:12" x14ac:dyDescent="0.3">
      <c r="A20344" s="82" t="str">
        <f t="shared" si="636"/>
        <v>2020</v>
      </c>
      <c r="B20344" s="260" t="s">
        <v>2228</v>
      </c>
      <c r="C20344" s="261" t="s">
        <v>138</v>
      </c>
      <c r="D20344" s="74" t="str">
        <f t="shared" si="635"/>
        <v>out/2020</v>
      </c>
      <c r="E20344" s="331">
        <v>44124</v>
      </c>
      <c r="F20344" s="282" t="s">
        <v>5608</v>
      </c>
      <c r="G20344" s="282" t="s">
        <v>2229</v>
      </c>
      <c r="H20344" s="265" t="s">
        <v>5998</v>
      </c>
      <c r="I20344" s="265" t="s">
        <v>141</v>
      </c>
      <c r="J20344" s="275">
        <v>-85234.87</v>
      </c>
      <c r="K20344" s="83" t="str">
        <f>IFERROR(IFERROR(VLOOKUP(I20344,'DE-PARA'!B:D,3,0),VLOOKUP(I20344,'DE-PARA'!C:D,2,0)),"NÃO ENCONTRADO")</f>
        <v>Pessoal</v>
      </c>
      <c r="L20344" s="50" t="str">
        <f>VLOOKUP(K20344,'Base -Receita-Despesa'!$B:$AS,1,FALSE)</f>
        <v>Pessoal</v>
      </c>
    </row>
    <row r="20345" spans="1:12" x14ac:dyDescent="0.3">
      <c r="A20345" s="82" t="str">
        <f t="shared" si="636"/>
        <v>2020</v>
      </c>
      <c r="B20345" s="260" t="s">
        <v>2228</v>
      </c>
      <c r="C20345" s="261" t="s">
        <v>138</v>
      </c>
      <c r="D20345" s="74" t="str">
        <f t="shared" si="635"/>
        <v>out/2020</v>
      </c>
      <c r="E20345" s="331">
        <v>44124</v>
      </c>
      <c r="F20345" s="282" t="s">
        <v>1070</v>
      </c>
      <c r="G20345" s="282" t="s">
        <v>2229</v>
      </c>
      <c r="H20345" s="265" t="s">
        <v>1071</v>
      </c>
      <c r="I20345" s="265" t="s">
        <v>2237</v>
      </c>
      <c r="J20345" s="275">
        <v>325452.12</v>
      </c>
      <c r="K20345" s="83" t="str">
        <f>IFERROR(IFERROR(VLOOKUP(I20345,'DE-PARA'!B:D,3,0),VLOOKUP(I20345,'DE-PARA'!C:D,2,0)),"NÃO ENCONTRADO")</f>
        <v>Entrada Conta Aplicação (+)</v>
      </c>
      <c r="L20345" s="50" t="str">
        <f>VLOOKUP(K20345,'Base -Receita-Despesa'!$B:$AS,1,FALSE)</f>
        <v>ENTRADA CONTA APLICAÇÃO (+)</v>
      </c>
    </row>
    <row r="20346" spans="1:12" x14ac:dyDescent="0.3">
      <c r="A20346" s="82" t="str">
        <f t="shared" si="636"/>
        <v>2020</v>
      </c>
      <c r="B20346" s="260" t="s">
        <v>2228</v>
      </c>
      <c r="C20346" s="261" t="s">
        <v>138</v>
      </c>
      <c r="D20346" s="74" t="str">
        <f t="shared" si="635"/>
        <v>out/2020</v>
      </c>
      <c r="E20346" s="331">
        <v>44125</v>
      </c>
      <c r="F20346" s="282">
        <v>5546</v>
      </c>
      <c r="G20346" s="282" t="s">
        <v>2229</v>
      </c>
      <c r="H20346" s="265" t="s">
        <v>4441</v>
      </c>
      <c r="I20346" s="265" t="s">
        <v>2182</v>
      </c>
      <c r="J20346" s="270">
        <v>-577.79999999999995</v>
      </c>
      <c r="K20346" s="83" t="str">
        <f>IFERROR(IFERROR(VLOOKUP(I20346,'DE-PARA'!B:D,3,0),VLOOKUP(I20346,'DE-PARA'!C:D,2,0)),"NÃO ENCONTRADO")</f>
        <v>Materiais</v>
      </c>
      <c r="L20346" s="50" t="str">
        <f>VLOOKUP(K20346,'Base -Receita-Despesa'!$B:$AS,1,FALSE)</f>
        <v>Materiais</v>
      </c>
    </row>
    <row r="20347" spans="1:12" x14ac:dyDescent="0.3">
      <c r="A20347" s="82" t="str">
        <f t="shared" si="636"/>
        <v>2020</v>
      </c>
      <c r="B20347" s="260" t="s">
        <v>2228</v>
      </c>
      <c r="C20347" s="261" t="s">
        <v>138</v>
      </c>
      <c r="D20347" s="74" t="str">
        <f t="shared" si="635"/>
        <v>out/2020</v>
      </c>
      <c r="E20347" s="331">
        <v>44125</v>
      </c>
      <c r="F20347" s="282">
        <v>3944</v>
      </c>
      <c r="G20347" s="282" t="s">
        <v>2229</v>
      </c>
      <c r="H20347" s="265" t="s">
        <v>5915</v>
      </c>
      <c r="I20347" s="265" t="s">
        <v>157</v>
      </c>
      <c r="J20347" s="275">
        <v>-2476.42</v>
      </c>
      <c r="K20347" s="83" t="str">
        <f>IFERROR(IFERROR(VLOOKUP(I20347,'DE-PARA'!B:D,3,0),VLOOKUP(I20347,'DE-PARA'!C:D,2,0)),"NÃO ENCONTRADO")</f>
        <v>Materiais</v>
      </c>
      <c r="L20347" s="50" t="str">
        <f>VLOOKUP(K20347,'Base -Receita-Despesa'!$B:$AS,1,FALSE)</f>
        <v>Materiais</v>
      </c>
    </row>
    <row r="20348" spans="1:12" x14ac:dyDescent="0.3">
      <c r="A20348" s="82" t="str">
        <f t="shared" si="636"/>
        <v>2020</v>
      </c>
      <c r="B20348" s="260" t="s">
        <v>2228</v>
      </c>
      <c r="C20348" s="261" t="s">
        <v>138</v>
      </c>
      <c r="D20348" s="74" t="str">
        <f t="shared" si="635"/>
        <v>out/2020</v>
      </c>
      <c r="E20348" s="331">
        <v>44125</v>
      </c>
      <c r="F20348" s="282">
        <v>3946</v>
      </c>
      <c r="G20348" s="282" t="s">
        <v>2229</v>
      </c>
      <c r="H20348" s="265" t="s">
        <v>5915</v>
      </c>
      <c r="I20348" s="265" t="s">
        <v>157</v>
      </c>
      <c r="J20348" s="275">
        <v>-1830.75</v>
      </c>
      <c r="K20348" s="83" t="str">
        <f>IFERROR(IFERROR(VLOOKUP(I20348,'DE-PARA'!B:D,3,0),VLOOKUP(I20348,'DE-PARA'!C:D,2,0)),"NÃO ENCONTRADO")</f>
        <v>Materiais</v>
      </c>
      <c r="L20348" s="50" t="str">
        <f>VLOOKUP(K20348,'Base -Receita-Despesa'!$B:$AS,1,FALSE)</f>
        <v>Materiais</v>
      </c>
    </row>
    <row r="20349" spans="1:12" x14ac:dyDescent="0.3">
      <c r="A20349" s="82" t="str">
        <f t="shared" si="636"/>
        <v>2020</v>
      </c>
      <c r="B20349" s="260" t="s">
        <v>2228</v>
      </c>
      <c r="C20349" s="261" t="s">
        <v>138</v>
      </c>
      <c r="D20349" s="74" t="str">
        <f t="shared" si="635"/>
        <v>out/2020</v>
      </c>
      <c r="E20349" s="331">
        <v>44125</v>
      </c>
      <c r="F20349" s="282">
        <v>3945</v>
      </c>
      <c r="G20349" s="282" t="s">
        <v>2229</v>
      </c>
      <c r="H20349" s="265" t="s">
        <v>5915</v>
      </c>
      <c r="I20349" s="265" t="s">
        <v>157</v>
      </c>
      <c r="J20349" s="275">
        <v>-4125.3999999999996</v>
      </c>
      <c r="K20349" s="83" t="str">
        <f>IFERROR(IFERROR(VLOOKUP(I20349,'DE-PARA'!B:D,3,0),VLOOKUP(I20349,'DE-PARA'!C:D,2,0)),"NÃO ENCONTRADO")</f>
        <v>Materiais</v>
      </c>
      <c r="L20349" s="50" t="str">
        <f>VLOOKUP(K20349,'Base -Receita-Despesa'!$B:$AS,1,FALSE)</f>
        <v>Materiais</v>
      </c>
    </row>
    <row r="20350" spans="1:12" x14ac:dyDescent="0.3">
      <c r="A20350" s="82" t="str">
        <f t="shared" si="636"/>
        <v>2020</v>
      </c>
      <c r="B20350" s="260" t="s">
        <v>2228</v>
      </c>
      <c r="C20350" s="261" t="s">
        <v>138</v>
      </c>
      <c r="D20350" s="74" t="str">
        <f t="shared" si="635"/>
        <v>out/2020</v>
      </c>
      <c r="E20350" s="331">
        <v>44125</v>
      </c>
      <c r="F20350" s="282">
        <v>200</v>
      </c>
      <c r="G20350" s="282" t="s">
        <v>2229</v>
      </c>
      <c r="H20350" s="265" t="s">
        <v>5154</v>
      </c>
      <c r="I20350" s="265" t="s">
        <v>145</v>
      </c>
      <c r="J20350" s="275">
        <v>-27466.5</v>
      </c>
      <c r="K20350" s="83" t="str">
        <f>IFERROR(IFERROR(VLOOKUP(I20350,'DE-PARA'!B:D,3,0),VLOOKUP(I20350,'DE-PARA'!C:D,2,0)),"NÃO ENCONTRADO")</f>
        <v>Serviços</v>
      </c>
      <c r="L20350" s="50" t="str">
        <f>VLOOKUP(K20350,'Base -Receita-Despesa'!$B:$AS,1,FALSE)</f>
        <v>Serviços</v>
      </c>
    </row>
    <row r="20351" spans="1:12" x14ac:dyDescent="0.3">
      <c r="A20351" s="82" t="str">
        <f t="shared" si="636"/>
        <v>2020</v>
      </c>
      <c r="B20351" s="260" t="s">
        <v>2228</v>
      </c>
      <c r="C20351" s="261" t="s">
        <v>138</v>
      </c>
      <c r="D20351" s="74" t="str">
        <f t="shared" si="635"/>
        <v>out/2020</v>
      </c>
      <c r="E20351" s="331">
        <v>44125</v>
      </c>
      <c r="F20351" s="282">
        <v>2</v>
      </c>
      <c r="G20351" s="282" t="s">
        <v>2229</v>
      </c>
      <c r="H20351" s="265" t="s">
        <v>5815</v>
      </c>
      <c r="I20351" s="265" t="s">
        <v>2176</v>
      </c>
      <c r="J20351" s="275">
        <v>-79962.080000000002</v>
      </c>
      <c r="K20351" s="83" t="str">
        <f>IFERROR(IFERROR(VLOOKUP(I20351,'DE-PARA'!B:D,3,0),VLOOKUP(I20351,'DE-PARA'!C:D,2,0)),"NÃO ENCONTRADO")</f>
        <v>Pessoal</v>
      </c>
      <c r="L20351" s="50" t="str">
        <f>VLOOKUP(K20351,'Base -Receita-Despesa'!$B:$AS,1,FALSE)</f>
        <v>Pessoal</v>
      </c>
    </row>
    <row r="20352" spans="1:12" x14ac:dyDescent="0.3">
      <c r="A20352" s="82" t="str">
        <f t="shared" si="636"/>
        <v>2020</v>
      </c>
      <c r="B20352" s="260" t="s">
        <v>2228</v>
      </c>
      <c r="C20352" s="261" t="s">
        <v>138</v>
      </c>
      <c r="D20352" s="74" t="str">
        <f t="shared" si="635"/>
        <v>out/2020</v>
      </c>
      <c r="E20352" s="331">
        <v>44125</v>
      </c>
      <c r="F20352" s="282">
        <v>3</v>
      </c>
      <c r="G20352" s="282" t="s">
        <v>2229</v>
      </c>
      <c r="H20352" s="265" t="s">
        <v>5815</v>
      </c>
      <c r="I20352" s="265" t="s">
        <v>2176</v>
      </c>
      <c r="J20352" s="275">
        <v>-75516.399999999994</v>
      </c>
      <c r="K20352" s="83" t="str">
        <f>IFERROR(IFERROR(VLOOKUP(I20352,'DE-PARA'!B:D,3,0),VLOOKUP(I20352,'DE-PARA'!C:D,2,0)),"NÃO ENCONTRADO")</f>
        <v>Pessoal</v>
      </c>
      <c r="L20352" s="50" t="str">
        <f>VLOOKUP(K20352,'Base -Receita-Despesa'!$B:$AS,1,FALSE)</f>
        <v>Pessoal</v>
      </c>
    </row>
    <row r="20353" spans="1:12" x14ac:dyDescent="0.3">
      <c r="A20353" s="82" t="str">
        <f t="shared" si="636"/>
        <v>2020</v>
      </c>
      <c r="B20353" s="260" t="s">
        <v>2228</v>
      </c>
      <c r="C20353" s="261" t="s">
        <v>138</v>
      </c>
      <c r="D20353" s="74" t="str">
        <f t="shared" si="635"/>
        <v>out/2020</v>
      </c>
      <c r="E20353" s="331">
        <v>44125</v>
      </c>
      <c r="F20353" s="282" t="s">
        <v>5608</v>
      </c>
      <c r="G20353" s="282" t="s">
        <v>2229</v>
      </c>
      <c r="H20353" s="265" t="s">
        <v>2451</v>
      </c>
      <c r="I20353" s="265" t="s">
        <v>141</v>
      </c>
      <c r="J20353" s="270">
        <v>-796.81</v>
      </c>
      <c r="K20353" s="83" t="str">
        <f>IFERROR(IFERROR(VLOOKUP(I20353,'DE-PARA'!B:D,3,0),VLOOKUP(I20353,'DE-PARA'!C:D,2,0)),"NÃO ENCONTRADO")</f>
        <v>Pessoal</v>
      </c>
      <c r="L20353" s="50" t="str">
        <f>VLOOKUP(K20353,'Base -Receita-Despesa'!$B:$AS,1,FALSE)</f>
        <v>Pessoal</v>
      </c>
    </row>
    <row r="20354" spans="1:12" x14ac:dyDescent="0.3">
      <c r="A20354" s="82" t="str">
        <f t="shared" si="636"/>
        <v>2020</v>
      </c>
      <c r="B20354" s="260" t="s">
        <v>2228</v>
      </c>
      <c r="C20354" s="261" t="s">
        <v>138</v>
      </c>
      <c r="D20354" s="74" t="str">
        <f t="shared" si="635"/>
        <v>out/2020</v>
      </c>
      <c r="E20354" s="331">
        <v>44125</v>
      </c>
      <c r="F20354" s="282">
        <v>9556</v>
      </c>
      <c r="G20354" s="282" t="s">
        <v>2229</v>
      </c>
      <c r="H20354" s="265" t="s">
        <v>5971</v>
      </c>
      <c r="I20354" s="265" t="s">
        <v>241</v>
      </c>
      <c r="J20354" s="270">
        <v>-60</v>
      </c>
      <c r="K20354" s="83" t="str">
        <f>IFERROR(IFERROR(VLOOKUP(I20354,'DE-PARA'!B:D,3,0),VLOOKUP(I20354,'DE-PARA'!C:D,2,0)),"NÃO ENCONTRADO")</f>
        <v>Serviços</v>
      </c>
      <c r="L20354" s="50" t="str">
        <f>VLOOKUP(K20354,'Base -Receita-Despesa'!$B:$AS,1,FALSE)</f>
        <v>Serviços</v>
      </c>
    </row>
    <row r="20355" spans="1:12" x14ac:dyDescent="0.3">
      <c r="A20355" s="82" t="str">
        <f t="shared" si="636"/>
        <v>2020</v>
      </c>
      <c r="B20355" s="260" t="s">
        <v>2228</v>
      </c>
      <c r="C20355" s="261" t="s">
        <v>138</v>
      </c>
      <c r="D20355" s="74" t="str">
        <f t="shared" si="635"/>
        <v>out/2020</v>
      </c>
      <c r="E20355" s="331">
        <v>44125</v>
      </c>
      <c r="F20355" s="282">
        <v>13928</v>
      </c>
      <c r="G20355" s="282" t="s">
        <v>2229</v>
      </c>
      <c r="H20355" s="265" t="s">
        <v>5971</v>
      </c>
      <c r="I20355" s="265" t="s">
        <v>241</v>
      </c>
      <c r="J20355" s="270">
        <v>-583.83000000000004</v>
      </c>
      <c r="K20355" s="83" t="str">
        <f>IFERROR(IFERROR(VLOOKUP(I20355,'DE-PARA'!B:D,3,0),VLOOKUP(I20355,'DE-PARA'!C:D,2,0)),"NÃO ENCONTRADO")</f>
        <v>Serviços</v>
      </c>
      <c r="L20355" s="50" t="str">
        <f>VLOOKUP(K20355,'Base -Receita-Despesa'!$B:$AS,1,FALSE)</f>
        <v>Serviços</v>
      </c>
    </row>
    <row r="20356" spans="1:12" x14ac:dyDescent="0.3">
      <c r="A20356" s="82" t="str">
        <f t="shared" si="636"/>
        <v>2020</v>
      </c>
      <c r="B20356" s="260" t="s">
        <v>2228</v>
      </c>
      <c r="C20356" s="261" t="s">
        <v>138</v>
      </c>
      <c r="D20356" s="74" t="str">
        <f t="shared" ref="D20356:D20419" si="637">TEXT(E20356,"mmm/aaaa")</f>
        <v>out/2020</v>
      </c>
      <c r="E20356" s="331">
        <v>44125</v>
      </c>
      <c r="F20356" s="282" t="s">
        <v>1261</v>
      </c>
      <c r="G20356" s="282" t="s">
        <v>2229</v>
      </c>
      <c r="H20356" s="265" t="s">
        <v>879</v>
      </c>
      <c r="I20356" s="265" t="s">
        <v>135</v>
      </c>
      <c r="J20356" s="270">
        <v>-10</v>
      </c>
      <c r="K20356" s="83" t="str">
        <f>IFERROR(IFERROR(VLOOKUP(I20356,'DE-PARA'!B:D,3,0),VLOOKUP(I20356,'DE-PARA'!C:D,2,0)),"NÃO ENCONTRADO")</f>
        <v>Outras Saídas</v>
      </c>
      <c r="L20356" s="50" t="str">
        <f>VLOOKUP(K20356,'Base -Receita-Despesa'!$B:$AS,1,FALSE)</f>
        <v>Outras Saídas</v>
      </c>
    </row>
    <row r="20357" spans="1:12" x14ac:dyDescent="0.3">
      <c r="A20357" s="82" t="str">
        <f t="shared" si="636"/>
        <v>2020</v>
      </c>
      <c r="B20357" s="260" t="s">
        <v>2228</v>
      </c>
      <c r="C20357" s="261" t="s">
        <v>138</v>
      </c>
      <c r="D20357" s="74" t="str">
        <f t="shared" si="637"/>
        <v>out/2020</v>
      </c>
      <c r="E20357" s="331">
        <v>44125</v>
      </c>
      <c r="F20357" s="282" t="s">
        <v>1261</v>
      </c>
      <c r="G20357" s="282" t="s">
        <v>2229</v>
      </c>
      <c r="H20357" s="265" t="s">
        <v>879</v>
      </c>
      <c r="I20357" s="265" t="s">
        <v>135</v>
      </c>
      <c r="J20357" s="270">
        <v>-10</v>
      </c>
      <c r="K20357" s="83" t="str">
        <f>IFERROR(IFERROR(VLOOKUP(I20357,'DE-PARA'!B:D,3,0),VLOOKUP(I20357,'DE-PARA'!C:D,2,0)),"NÃO ENCONTRADO")</f>
        <v>Outras Saídas</v>
      </c>
      <c r="L20357" s="50" t="str">
        <f>VLOOKUP(K20357,'Base -Receita-Despesa'!$B:$AS,1,FALSE)</f>
        <v>Outras Saídas</v>
      </c>
    </row>
    <row r="20358" spans="1:12" x14ac:dyDescent="0.3">
      <c r="A20358" s="82" t="str">
        <f t="shared" si="636"/>
        <v>2020</v>
      </c>
      <c r="B20358" s="260" t="s">
        <v>2228</v>
      </c>
      <c r="C20358" s="261" t="s">
        <v>138</v>
      </c>
      <c r="D20358" s="74" t="str">
        <f t="shared" si="637"/>
        <v>out/2020</v>
      </c>
      <c r="E20358" s="331">
        <v>44125</v>
      </c>
      <c r="F20358" s="282" t="s">
        <v>1070</v>
      </c>
      <c r="G20358" s="282" t="s">
        <v>2229</v>
      </c>
      <c r="H20358" s="265" t="s">
        <v>1071</v>
      </c>
      <c r="I20358" s="265" t="s">
        <v>2237</v>
      </c>
      <c r="J20358" s="275">
        <v>193415.99</v>
      </c>
      <c r="K20358" s="83" t="str">
        <f>IFERROR(IFERROR(VLOOKUP(I20358,'DE-PARA'!B:D,3,0),VLOOKUP(I20358,'DE-PARA'!C:D,2,0)),"NÃO ENCONTRADO")</f>
        <v>Entrada Conta Aplicação (+)</v>
      </c>
      <c r="L20358" s="50" t="str">
        <f>VLOOKUP(K20358,'Base -Receita-Despesa'!$B:$AS,1,FALSE)</f>
        <v>ENTRADA CONTA APLICAÇÃO (+)</v>
      </c>
    </row>
    <row r="20359" spans="1:12" x14ac:dyDescent="0.3">
      <c r="A20359" s="82" t="str">
        <f t="shared" si="636"/>
        <v>2020</v>
      </c>
      <c r="B20359" s="260" t="s">
        <v>2228</v>
      </c>
      <c r="C20359" s="261" t="s">
        <v>138</v>
      </c>
      <c r="D20359" s="74" t="str">
        <f t="shared" si="637"/>
        <v>out/2020</v>
      </c>
      <c r="E20359" s="331">
        <v>44126</v>
      </c>
      <c r="F20359" s="282" t="s">
        <v>5127</v>
      </c>
      <c r="G20359" s="282" t="s">
        <v>2229</v>
      </c>
      <c r="H20359" s="265" t="s">
        <v>2251</v>
      </c>
      <c r="I20359" s="286" t="s">
        <v>126</v>
      </c>
      <c r="J20359" s="275">
        <v>100000</v>
      </c>
      <c r="K20359" s="83" t="str">
        <f>IFERROR(IFERROR(VLOOKUP(I20359,'DE-PARA'!B:D,3,0),VLOOKUP(I20359,'DE-PARA'!C:D,2,0)),"NÃO ENCONTRADO")</f>
        <v>TEV – Transferências Entre Contas (Entradas)</v>
      </c>
      <c r="L20359" s="50" t="str">
        <f>VLOOKUP(K20359,'Base -Receita-Despesa'!$B:$AS,1,FALSE)</f>
        <v>TEV – Transferências Entre Contas (Entradas)</v>
      </c>
    </row>
    <row r="20360" spans="1:12" x14ac:dyDescent="0.3">
      <c r="A20360" s="82" t="str">
        <f t="shared" si="636"/>
        <v>2020</v>
      </c>
      <c r="B20360" s="260" t="s">
        <v>2228</v>
      </c>
      <c r="C20360" s="261" t="s">
        <v>138</v>
      </c>
      <c r="D20360" s="74" t="str">
        <f t="shared" si="637"/>
        <v>out/2020</v>
      </c>
      <c r="E20360" s="331">
        <v>44126</v>
      </c>
      <c r="F20360" s="282" t="s">
        <v>304</v>
      </c>
      <c r="G20360" s="282" t="s">
        <v>2229</v>
      </c>
      <c r="H20360" s="265" t="s">
        <v>5999</v>
      </c>
      <c r="I20360" s="265" t="s">
        <v>194</v>
      </c>
      <c r="J20360" s="275">
        <v>-5146.1099999999997</v>
      </c>
      <c r="K20360" s="83" t="str">
        <f>IFERROR(IFERROR(VLOOKUP(I20360,'DE-PARA'!B:D,3,0),VLOOKUP(I20360,'DE-PARA'!C:D,2,0)),"NÃO ENCONTRADO")</f>
        <v>Encargos sobre Folha de Pagamento</v>
      </c>
      <c r="L20360" s="50" t="str">
        <f>VLOOKUP(K20360,'Base -Receita-Despesa'!$B:$AS,1,FALSE)</f>
        <v>Encargos sobre Folha de Pagamento</v>
      </c>
    </row>
    <row r="20361" spans="1:12" x14ac:dyDescent="0.3">
      <c r="A20361" s="82" t="str">
        <f t="shared" si="636"/>
        <v>2020</v>
      </c>
      <c r="B20361" s="260" t="s">
        <v>2228</v>
      </c>
      <c r="C20361" s="261" t="s">
        <v>138</v>
      </c>
      <c r="D20361" s="74" t="str">
        <f t="shared" si="637"/>
        <v>out/2020</v>
      </c>
      <c r="E20361" s="331">
        <v>44126</v>
      </c>
      <c r="F20361" s="282">
        <v>1793</v>
      </c>
      <c r="G20361" s="282" t="s">
        <v>2229</v>
      </c>
      <c r="H20361" s="265" t="s">
        <v>2231</v>
      </c>
      <c r="I20361" s="265" t="s">
        <v>2185</v>
      </c>
      <c r="J20361" s="275">
        <v>-4734.45</v>
      </c>
      <c r="K20361" s="83" t="str">
        <f>IFERROR(IFERROR(VLOOKUP(I20361,'DE-PARA'!B:D,3,0),VLOOKUP(I20361,'DE-PARA'!C:D,2,0)),"NÃO ENCONTRADO")</f>
        <v>Materiais</v>
      </c>
      <c r="L20361" s="50" t="str">
        <f>VLOOKUP(K20361,'Base -Receita-Despesa'!$B:$AS,1,FALSE)</f>
        <v>Materiais</v>
      </c>
    </row>
    <row r="20362" spans="1:12" x14ac:dyDescent="0.3">
      <c r="A20362" s="82" t="str">
        <f t="shared" si="636"/>
        <v>2020</v>
      </c>
      <c r="B20362" s="260" t="s">
        <v>2228</v>
      </c>
      <c r="C20362" s="261" t="s">
        <v>138</v>
      </c>
      <c r="D20362" s="74" t="str">
        <f t="shared" si="637"/>
        <v>out/2020</v>
      </c>
      <c r="E20362" s="331">
        <v>44126</v>
      </c>
      <c r="F20362" s="282">
        <v>156040</v>
      </c>
      <c r="G20362" s="282" t="s">
        <v>2229</v>
      </c>
      <c r="H20362" s="265" t="s">
        <v>707</v>
      </c>
      <c r="I20362" s="265" t="s">
        <v>2188</v>
      </c>
      <c r="J20362" s="270">
        <v>-275.60000000000002</v>
      </c>
      <c r="K20362" s="83" t="str">
        <f>IFERROR(IFERROR(VLOOKUP(I20362,'DE-PARA'!B:D,3,0),VLOOKUP(I20362,'DE-PARA'!C:D,2,0)),"NÃO ENCONTRADO")</f>
        <v>Materiais</v>
      </c>
      <c r="L20362" s="50" t="str">
        <f>VLOOKUP(K20362,'Base -Receita-Despesa'!$B:$AS,1,FALSE)</f>
        <v>Materiais</v>
      </c>
    </row>
    <row r="20363" spans="1:12" x14ac:dyDescent="0.3">
      <c r="A20363" s="82" t="str">
        <f t="shared" si="636"/>
        <v>2020</v>
      </c>
      <c r="B20363" s="260" t="s">
        <v>2228</v>
      </c>
      <c r="C20363" s="261" t="s">
        <v>138</v>
      </c>
      <c r="D20363" s="74" t="str">
        <f t="shared" si="637"/>
        <v>out/2020</v>
      </c>
      <c r="E20363" s="331">
        <v>44126</v>
      </c>
      <c r="F20363" s="282">
        <v>408792</v>
      </c>
      <c r="G20363" s="282" t="s">
        <v>2229</v>
      </c>
      <c r="H20363" s="265" t="s">
        <v>4707</v>
      </c>
      <c r="I20363" s="265" t="s">
        <v>2188</v>
      </c>
      <c r="J20363" s="275">
        <v>-1050.5</v>
      </c>
      <c r="K20363" s="83" t="str">
        <f>IFERROR(IFERROR(VLOOKUP(I20363,'DE-PARA'!B:D,3,0),VLOOKUP(I20363,'DE-PARA'!C:D,2,0)),"NÃO ENCONTRADO")</f>
        <v>Materiais</v>
      </c>
      <c r="L20363" s="50" t="str">
        <f>VLOOKUP(K20363,'Base -Receita-Despesa'!$B:$AS,1,FALSE)</f>
        <v>Materiais</v>
      </c>
    </row>
    <row r="20364" spans="1:12" x14ac:dyDescent="0.3">
      <c r="A20364" s="82" t="str">
        <f t="shared" si="636"/>
        <v>2020</v>
      </c>
      <c r="B20364" s="260" t="s">
        <v>2228</v>
      </c>
      <c r="C20364" s="261" t="s">
        <v>138</v>
      </c>
      <c r="D20364" s="74" t="str">
        <f t="shared" si="637"/>
        <v>out/2020</v>
      </c>
      <c r="E20364" s="331">
        <v>44126</v>
      </c>
      <c r="F20364" s="282">
        <v>6171</v>
      </c>
      <c r="G20364" s="282" t="s">
        <v>2229</v>
      </c>
      <c r="H20364" s="265" t="s">
        <v>6000</v>
      </c>
      <c r="I20364" s="265" t="s">
        <v>2189</v>
      </c>
      <c r="J20364" s="275">
        <v>-1937.5</v>
      </c>
      <c r="K20364" s="83" t="str">
        <f>IFERROR(IFERROR(VLOOKUP(I20364,'DE-PARA'!B:D,3,0),VLOOKUP(I20364,'DE-PARA'!C:D,2,0)),"NÃO ENCONTRADO")</f>
        <v>Materiais</v>
      </c>
      <c r="L20364" s="50" t="str">
        <f>VLOOKUP(K20364,'Base -Receita-Despesa'!$B:$AS,1,FALSE)</f>
        <v>Materiais</v>
      </c>
    </row>
    <row r="20365" spans="1:12" x14ac:dyDescent="0.3">
      <c r="A20365" s="82" t="str">
        <f t="shared" si="636"/>
        <v>2020</v>
      </c>
      <c r="B20365" s="260" t="s">
        <v>2228</v>
      </c>
      <c r="C20365" s="261" t="s">
        <v>138</v>
      </c>
      <c r="D20365" s="74" t="str">
        <f t="shared" si="637"/>
        <v>out/2020</v>
      </c>
      <c r="E20365" s="331">
        <v>44126</v>
      </c>
      <c r="F20365" s="282">
        <v>5555</v>
      </c>
      <c r="G20365" s="282" t="s">
        <v>2229</v>
      </c>
      <c r="H20365" s="265" t="s">
        <v>4441</v>
      </c>
      <c r="I20365" s="265" t="s">
        <v>2194</v>
      </c>
      <c r="J20365" s="275">
        <v>-1196</v>
      </c>
      <c r="K20365" s="83" t="str">
        <f>IFERROR(IFERROR(VLOOKUP(I20365,'DE-PARA'!B:D,3,0),VLOOKUP(I20365,'DE-PARA'!C:D,2,0)),"NÃO ENCONTRADO")</f>
        <v>Materiais</v>
      </c>
      <c r="L20365" s="50" t="str">
        <f>VLOOKUP(K20365,'Base -Receita-Despesa'!$B:$AS,1,FALSE)</f>
        <v>Materiais</v>
      </c>
    </row>
    <row r="20366" spans="1:12" x14ac:dyDescent="0.3">
      <c r="A20366" s="82" t="str">
        <f t="shared" si="636"/>
        <v>2020</v>
      </c>
      <c r="B20366" s="260" t="s">
        <v>2228</v>
      </c>
      <c r="C20366" s="261" t="s">
        <v>138</v>
      </c>
      <c r="D20366" s="74" t="str">
        <f t="shared" si="637"/>
        <v>out/2020</v>
      </c>
      <c r="E20366" s="331">
        <v>44126</v>
      </c>
      <c r="F20366" s="282">
        <v>224</v>
      </c>
      <c r="G20366" s="282" t="s">
        <v>2229</v>
      </c>
      <c r="H20366" s="265" t="s">
        <v>6001</v>
      </c>
      <c r="I20366" s="265" t="s">
        <v>2182</v>
      </c>
      <c r="J20366" s="270">
        <v>-281</v>
      </c>
      <c r="K20366" s="83" t="str">
        <f>IFERROR(IFERROR(VLOOKUP(I20366,'DE-PARA'!B:D,3,0),VLOOKUP(I20366,'DE-PARA'!C:D,2,0)),"NÃO ENCONTRADO")</f>
        <v>Materiais</v>
      </c>
      <c r="L20366" s="50" t="str">
        <f>VLOOKUP(K20366,'Base -Receita-Despesa'!$B:$AS,1,FALSE)</f>
        <v>Materiais</v>
      </c>
    </row>
    <row r="20367" spans="1:12" x14ac:dyDescent="0.3">
      <c r="A20367" s="82" t="str">
        <f t="shared" si="636"/>
        <v>2020</v>
      </c>
      <c r="B20367" s="260" t="s">
        <v>2228</v>
      </c>
      <c r="C20367" s="261" t="s">
        <v>138</v>
      </c>
      <c r="D20367" s="74" t="str">
        <f t="shared" si="637"/>
        <v>out/2020</v>
      </c>
      <c r="E20367" s="331">
        <v>44126</v>
      </c>
      <c r="F20367" s="282">
        <v>59291</v>
      </c>
      <c r="G20367" s="282" t="s">
        <v>2229</v>
      </c>
      <c r="H20367" s="265" t="s">
        <v>5306</v>
      </c>
      <c r="I20367" s="265" t="s">
        <v>2188</v>
      </c>
      <c r="J20367" s="270">
        <v>-116.06</v>
      </c>
      <c r="K20367" s="83" t="str">
        <f>IFERROR(IFERROR(VLOOKUP(I20367,'DE-PARA'!B:D,3,0),VLOOKUP(I20367,'DE-PARA'!C:D,2,0)),"NÃO ENCONTRADO")</f>
        <v>Materiais</v>
      </c>
      <c r="L20367" s="50" t="str">
        <f>VLOOKUP(K20367,'Base -Receita-Despesa'!$B:$AS,1,FALSE)</f>
        <v>Materiais</v>
      </c>
    </row>
    <row r="20368" spans="1:12" x14ac:dyDescent="0.3">
      <c r="A20368" s="82" t="str">
        <f t="shared" si="636"/>
        <v>2020</v>
      </c>
      <c r="B20368" s="260" t="s">
        <v>2228</v>
      </c>
      <c r="C20368" s="261" t="s">
        <v>138</v>
      </c>
      <c r="D20368" s="74" t="str">
        <f t="shared" si="637"/>
        <v>out/2020</v>
      </c>
      <c r="E20368" s="331">
        <v>44126</v>
      </c>
      <c r="F20368" s="282" t="s">
        <v>5127</v>
      </c>
      <c r="G20368" s="282" t="s">
        <v>2229</v>
      </c>
      <c r="H20368" s="265" t="s">
        <v>2251</v>
      </c>
      <c r="I20368" s="286" t="s">
        <v>126</v>
      </c>
      <c r="J20368" s="275">
        <v>-500000</v>
      </c>
      <c r="K20368" s="83" t="str">
        <f>IFERROR(IFERROR(VLOOKUP(I20368,'DE-PARA'!B:D,3,0),VLOOKUP(I20368,'DE-PARA'!C:D,2,0)),"NÃO ENCONTRADO")</f>
        <v>TEV – Transferências Entre Contas (Entradas)</v>
      </c>
      <c r="L20368" s="50" t="str">
        <f>VLOOKUP(K20368,'Base -Receita-Despesa'!$B:$AS,1,FALSE)</f>
        <v>TEV – Transferências Entre Contas (Entradas)</v>
      </c>
    </row>
    <row r="20369" spans="1:12" x14ac:dyDescent="0.3">
      <c r="A20369" s="82" t="str">
        <f t="shared" si="636"/>
        <v>2020</v>
      </c>
      <c r="B20369" s="260" t="s">
        <v>2228</v>
      </c>
      <c r="C20369" s="261" t="s">
        <v>138</v>
      </c>
      <c r="D20369" s="74" t="str">
        <f t="shared" si="637"/>
        <v>out/2020</v>
      </c>
      <c r="E20369" s="331">
        <v>44126</v>
      </c>
      <c r="F20369" s="282" t="s">
        <v>1261</v>
      </c>
      <c r="G20369" s="282" t="s">
        <v>2229</v>
      </c>
      <c r="H20369" s="265" t="s">
        <v>879</v>
      </c>
      <c r="I20369" s="265" t="s">
        <v>135</v>
      </c>
      <c r="J20369" s="270">
        <v>-10</v>
      </c>
      <c r="K20369" s="83" t="str">
        <f>IFERROR(IFERROR(VLOOKUP(I20369,'DE-PARA'!B:D,3,0),VLOOKUP(I20369,'DE-PARA'!C:D,2,0)),"NÃO ENCONTRADO")</f>
        <v>Outras Saídas</v>
      </c>
      <c r="L20369" s="50" t="str">
        <f>VLOOKUP(K20369,'Base -Receita-Despesa'!$B:$AS,1,FALSE)</f>
        <v>Outras Saídas</v>
      </c>
    </row>
    <row r="20370" spans="1:12" x14ac:dyDescent="0.3">
      <c r="A20370" s="82" t="str">
        <f t="shared" si="636"/>
        <v>2020</v>
      </c>
      <c r="B20370" s="260" t="s">
        <v>2228</v>
      </c>
      <c r="C20370" s="261" t="s">
        <v>138</v>
      </c>
      <c r="D20370" s="74" t="str">
        <f t="shared" si="637"/>
        <v>out/2020</v>
      </c>
      <c r="E20370" s="331">
        <v>44126</v>
      </c>
      <c r="F20370" s="282" t="s">
        <v>1261</v>
      </c>
      <c r="G20370" s="282" t="s">
        <v>2229</v>
      </c>
      <c r="H20370" s="265" t="s">
        <v>262</v>
      </c>
      <c r="I20370" s="265" t="s">
        <v>135</v>
      </c>
      <c r="J20370" s="270">
        <v>-201.72</v>
      </c>
      <c r="K20370" s="83" t="str">
        <f>IFERROR(IFERROR(VLOOKUP(I20370,'DE-PARA'!B:D,3,0),VLOOKUP(I20370,'DE-PARA'!C:D,2,0)),"NÃO ENCONTRADO")</f>
        <v>Outras Saídas</v>
      </c>
      <c r="L20370" s="50" t="str">
        <f>VLOOKUP(K20370,'Base -Receita-Despesa'!$B:$AS,1,FALSE)</f>
        <v>Outras Saídas</v>
      </c>
    </row>
    <row r="20371" spans="1:12" x14ac:dyDescent="0.3">
      <c r="A20371" s="82" t="str">
        <f t="shared" si="636"/>
        <v>2020</v>
      </c>
      <c r="B20371" s="260" t="s">
        <v>2228</v>
      </c>
      <c r="C20371" s="261" t="s">
        <v>138</v>
      </c>
      <c r="D20371" s="74" t="str">
        <f t="shared" si="637"/>
        <v>out/2020</v>
      </c>
      <c r="E20371" s="331">
        <v>44126</v>
      </c>
      <c r="F20371" s="282" t="s">
        <v>1070</v>
      </c>
      <c r="G20371" s="282" t="s">
        <v>2229</v>
      </c>
      <c r="H20371" s="265" t="s">
        <v>1071</v>
      </c>
      <c r="I20371" s="265" t="s">
        <v>2237</v>
      </c>
      <c r="J20371" s="275">
        <v>414948.94</v>
      </c>
      <c r="K20371" s="83" t="str">
        <f>IFERROR(IFERROR(VLOOKUP(I20371,'DE-PARA'!B:D,3,0),VLOOKUP(I20371,'DE-PARA'!C:D,2,0)),"NÃO ENCONTRADO")</f>
        <v>Entrada Conta Aplicação (+)</v>
      </c>
      <c r="L20371" s="50" t="str">
        <f>VLOOKUP(K20371,'Base -Receita-Despesa'!$B:$AS,1,FALSE)</f>
        <v>ENTRADA CONTA APLICAÇÃO (+)</v>
      </c>
    </row>
    <row r="20372" spans="1:12" x14ac:dyDescent="0.3">
      <c r="A20372" s="82" t="str">
        <f t="shared" si="636"/>
        <v>2020</v>
      </c>
      <c r="B20372" s="260" t="s">
        <v>2228</v>
      </c>
      <c r="C20372" s="261" t="s">
        <v>138</v>
      </c>
      <c r="D20372" s="74" t="str">
        <f t="shared" si="637"/>
        <v>out/2020</v>
      </c>
      <c r="E20372" s="331">
        <v>44127</v>
      </c>
      <c r="F20372" s="282">
        <v>200</v>
      </c>
      <c r="G20372" s="282" t="s">
        <v>2229</v>
      </c>
      <c r="H20372" s="265" t="s">
        <v>5154</v>
      </c>
      <c r="I20372" s="265" t="s">
        <v>145</v>
      </c>
      <c r="J20372" s="275">
        <v>27466.5</v>
      </c>
      <c r="K20372" s="83" t="str">
        <f>IFERROR(IFERROR(VLOOKUP(I20372,'DE-PARA'!B:D,3,0),VLOOKUP(I20372,'DE-PARA'!C:D,2,0)),"NÃO ENCONTRADO")</f>
        <v>Serviços</v>
      </c>
      <c r="L20372" s="50" t="str">
        <f>VLOOKUP(K20372,'Base -Receita-Despesa'!$B:$AS,1,FALSE)</f>
        <v>Serviços</v>
      </c>
    </row>
    <row r="20373" spans="1:12" x14ac:dyDescent="0.3">
      <c r="A20373" s="82" t="str">
        <f t="shared" si="636"/>
        <v>2020</v>
      </c>
      <c r="B20373" s="260" t="s">
        <v>2228</v>
      </c>
      <c r="C20373" s="261" t="s">
        <v>138</v>
      </c>
      <c r="D20373" s="74" t="str">
        <f t="shared" si="637"/>
        <v>out/2020</v>
      </c>
      <c r="E20373" s="331">
        <v>44127</v>
      </c>
      <c r="F20373" s="282" t="s">
        <v>6002</v>
      </c>
      <c r="G20373" s="282" t="s">
        <v>2229</v>
      </c>
      <c r="H20373" s="265" t="s">
        <v>6003</v>
      </c>
      <c r="I20373" s="265" t="s">
        <v>2172</v>
      </c>
      <c r="J20373" s="275">
        <v>150000</v>
      </c>
      <c r="K20373" s="83" t="str">
        <f>IFERROR(IFERROR(VLOOKUP(I20373,'DE-PARA'!B:D,3,0),VLOOKUP(I20373,'DE-PARA'!C:D,2,0)),"NÃO ENCONTRADO")</f>
        <v>Outras entradas (desbloqueio judicial)</v>
      </c>
      <c r="L20373" s="50" t="str">
        <f>VLOOKUP(K20373,'Base -Receita-Despesa'!$B:$AS,1,FALSE)</f>
        <v>Outras entradas (desbloqueio judicial)</v>
      </c>
    </row>
    <row r="20374" spans="1:12" x14ac:dyDescent="0.3">
      <c r="A20374" s="82" t="str">
        <f t="shared" si="636"/>
        <v>2020</v>
      </c>
      <c r="B20374" s="260" t="s">
        <v>2228</v>
      </c>
      <c r="C20374" s="261" t="s">
        <v>138</v>
      </c>
      <c r="D20374" s="74" t="str">
        <f t="shared" si="637"/>
        <v>out/2020</v>
      </c>
      <c r="E20374" s="331">
        <v>44127</v>
      </c>
      <c r="F20374" s="282">
        <v>2501276</v>
      </c>
      <c r="G20374" s="282" t="s">
        <v>2229</v>
      </c>
      <c r="H20374" s="265" t="s">
        <v>5222</v>
      </c>
      <c r="I20374" s="265" t="s">
        <v>145</v>
      </c>
      <c r="J20374" s="275">
        <v>-12414.57</v>
      </c>
      <c r="K20374" s="83" t="str">
        <f>IFERROR(IFERROR(VLOOKUP(I20374,'DE-PARA'!B:D,3,0),VLOOKUP(I20374,'DE-PARA'!C:D,2,0)),"NÃO ENCONTRADO")</f>
        <v>Serviços</v>
      </c>
      <c r="L20374" s="50" t="str">
        <f>VLOOKUP(K20374,'Base -Receita-Despesa'!$B:$AS,1,FALSE)</f>
        <v>Serviços</v>
      </c>
    </row>
    <row r="20375" spans="1:12" x14ac:dyDescent="0.3">
      <c r="A20375" s="82" t="str">
        <f t="shared" si="636"/>
        <v>2020</v>
      </c>
      <c r="B20375" s="260" t="s">
        <v>2228</v>
      </c>
      <c r="C20375" s="261" t="s">
        <v>138</v>
      </c>
      <c r="D20375" s="74" t="str">
        <f t="shared" si="637"/>
        <v>out/2020</v>
      </c>
      <c r="E20375" s="331">
        <v>44127</v>
      </c>
      <c r="F20375" s="282">
        <v>12875</v>
      </c>
      <c r="G20375" s="282" t="s">
        <v>2229</v>
      </c>
      <c r="H20375" s="265" t="s">
        <v>6004</v>
      </c>
      <c r="I20375" s="265" t="s">
        <v>145</v>
      </c>
      <c r="J20375" s="275">
        <v>-168930</v>
      </c>
      <c r="K20375" s="83" t="str">
        <f>IFERROR(IFERROR(VLOOKUP(I20375,'DE-PARA'!B:D,3,0),VLOOKUP(I20375,'DE-PARA'!C:D,2,0)),"NÃO ENCONTRADO")</f>
        <v>Serviços</v>
      </c>
      <c r="L20375" s="50" t="str">
        <f>VLOOKUP(K20375,'Base -Receita-Despesa'!$B:$AS,1,FALSE)</f>
        <v>Serviços</v>
      </c>
    </row>
    <row r="20376" spans="1:12" x14ac:dyDescent="0.3">
      <c r="A20376" s="82" t="str">
        <f t="shared" si="636"/>
        <v>2020</v>
      </c>
      <c r="B20376" s="260" t="s">
        <v>2228</v>
      </c>
      <c r="C20376" s="261" t="s">
        <v>138</v>
      </c>
      <c r="D20376" s="74" t="str">
        <f t="shared" si="637"/>
        <v>out/2020</v>
      </c>
      <c r="E20376" s="331">
        <v>44127</v>
      </c>
      <c r="F20376" s="282">
        <v>12752</v>
      </c>
      <c r="G20376" s="282" t="s">
        <v>2229</v>
      </c>
      <c r="H20376" s="265" t="s">
        <v>6004</v>
      </c>
      <c r="I20376" s="265" t="s">
        <v>145</v>
      </c>
      <c r="J20376" s="275">
        <v>-10811.52</v>
      </c>
      <c r="K20376" s="83" t="str">
        <f>IFERROR(IFERROR(VLOOKUP(I20376,'DE-PARA'!B:D,3,0),VLOOKUP(I20376,'DE-PARA'!C:D,2,0)),"NÃO ENCONTRADO")</f>
        <v>Serviços</v>
      </c>
      <c r="L20376" s="50" t="str">
        <f>VLOOKUP(K20376,'Base -Receita-Despesa'!$B:$AS,1,FALSE)</f>
        <v>Serviços</v>
      </c>
    </row>
    <row r="20377" spans="1:12" x14ac:dyDescent="0.3">
      <c r="A20377" s="82" t="str">
        <f t="shared" si="636"/>
        <v>2020</v>
      </c>
      <c r="B20377" s="260" t="s">
        <v>2228</v>
      </c>
      <c r="C20377" s="261" t="s">
        <v>138</v>
      </c>
      <c r="D20377" s="74" t="str">
        <f t="shared" si="637"/>
        <v>out/2020</v>
      </c>
      <c r="E20377" s="331">
        <v>44127</v>
      </c>
      <c r="F20377" s="282">
        <v>21</v>
      </c>
      <c r="G20377" s="282" t="s">
        <v>2229</v>
      </c>
      <c r="H20377" s="265" t="s">
        <v>5778</v>
      </c>
      <c r="I20377" s="265" t="s">
        <v>2212</v>
      </c>
      <c r="J20377" s="275">
        <v>-11395.11</v>
      </c>
      <c r="K20377" s="83" t="str">
        <f>IFERROR(IFERROR(VLOOKUP(I20377,'DE-PARA'!B:D,3,0),VLOOKUP(I20377,'DE-PARA'!C:D,2,0)),"NÃO ENCONTRADO")</f>
        <v>Serviços</v>
      </c>
      <c r="L20377" s="50" t="str">
        <f>VLOOKUP(K20377,'Base -Receita-Despesa'!$B:$AS,1,FALSE)</f>
        <v>Serviços</v>
      </c>
    </row>
    <row r="20378" spans="1:12" x14ac:dyDescent="0.3">
      <c r="A20378" s="82" t="str">
        <f t="shared" si="636"/>
        <v>2020</v>
      </c>
      <c r="B20378" s="260" t="s">
        <v>2228</v>
      </c>
      <c r="C20378" s="261" t="s">
        <v>138</v>
      </c>
      <c r="D20378" s="74" t="str">
        <f t="shared" si="637"/>
        <v>out/2020</v>
      </c>
      <c r="E20378" s="331">
        <v>44127</v>
      </c>
      <c r="F20378" s="282" t="s">
        <v>1261</v>
      </c>
      <c r="G20378" s="282" t="s">
        <v>2229</v>
      </c>
      <c r="H20378" s="265" t="s">
        <v>879</v>
      </c>
      <c r="I20378" s="265" t="s">
        <v>135</v>
      </c>
      <c r="J20378" s="270">
        <v>-10</v>
      </c>
      <c r="K20378" s="83" t="str">
        <f>IFERROR(IFERROR(VLOOKUP(I20378,'DE-PARA'!B:D,3,0),VLOOKUP(I20378,'DE-PARA'!C:D,2,0)),"NÃO ENCONTRADO")</f>
        <v>Outras Saídas</v>
      </c>
      <c r="L20378" s="50" t="str">
        <f>VLOOKUP(K20378,'Base -Receita-Despesa'!$B:$AS,1,FALSE)</f>
        <v>Outras Saídas</v>
      </c>
    </row>
    <row r="20379" spans="1:12" x14ac:dyDescent="0.3">
      <c r="A20379" s="82" t="str">
        <f t="shared" si="636"/>
        <v>2020</v>
      </c>
      <c r="B20379" s="260" t="s">
        <v>2228</v>
      </c>
      <c r="C20379" s="261" t="s">
        <v>138</v>
      </c>
      <c r="D20379" s="74" t="str">
        <f t="shared" si="637"/>
        <v>out/2020</v>
      </c>
      <c r="E20379" s="331">
        <v>44127</v>
      </c>
      <c r="F20379" s="282" t="s">
        <v>1070</v>
      </c>
      <c r="G20379" s="282" t="s">
        <v>2229</v>
      </c>
      <c r="H20379" s="265" t="s">
        <v>1071</v>
      </c>
      <c r="I20379" s="265" t="s">
        <v>2237</v>
      </c>
      <c r="J20379" s="275">
        <v>26094.7</v>
      </c>
      <c r="K20379" s="83" t="str">
        <f>IFERROR(IFERROR(VLOOKUP(I20379,'DE-PARA'!B:D,3,0),VLOOKUP(I20379,'DE-PARA'!C:D,2,0)),"NÃO ENCONTRADO")</f>
        <v>Entrada Conta Aplicação (+)</v>
      </c>
      <c r="L20379" s="50" t="str">
        <f>VLOOKUP(K20379,'Base -Receita-Despesa'!$B:$AS,1,FALSE)</f>
        <v>ENTRADA CONTA APLICAÇÃO (+)</v>
      </c>
    </row>
    <row r="20380" spans="1:12" x14ac:dyDescent="0.3">
      <c r="A20380" s="82" t="str">
        <f t="shared" si="636"/>
        <v>2020</v>
      </c>
      <c r="B20380" s="260" t="s">
        <v>2228</v>
      </c>
      <c r="C20380" s="261" t="s">
        <v>138</v>
      </c>
      <c r="D20380" s="74" t="str">
        <f t="shared" si="637"/>
        <v>out/2020</v>
      </c>
      <c r="E20380" s="331">
        <v>44130</v>
      </c>
      <c r="F20380" s="282">
        <v>9008</v>
      </c>
      <c r="G20380" s="282" t="s">
        <v>2229</v>
      </c>
      <c r="H20380" s="265" t="s">
        <v>5489</v>
      </c>
      <c r="I20380" s="265" t="s">
        <v>2182</v>
      </c>
      <c r="J20380" s="270">
        <v>-370</v>
      </c>
      <c r="K20380" s="83" t="str">
        <f>IFERROR(IFERROR(VLOOKUP(I20380,'DE-PARA'!B:D,3,0),VLOOKUP(I20380,'DE-PARA'!C:D,2,0)),"NÃO ENCONTRADO")</f>
        <v>Materiais</v>
      </c>
      <c r="L20380" s="50" t="str">
        <f>VLOOKUP(K20380,'Base -Receita-Despesa'!$B:$AS,1,FALSE)</f>
        <v>Materiais</v>
      </c>
    </row>
    <row r="20381" spans="1:12" x14ac:dyDescent="0.3">
      <c r="A20381" s="82" t="str">
        <f t="shared" si="636"/>
        <v>2020</v>
      </c>
      <c r="B20381" s="260" t="s">
        <v>2228</v>
      </c>
      <c r="C20381" s="261" t="s">
        <v>138</v>
      </c>
      <c r="D20381" s="74" t="str">
        <f t="shared" si="637"/>
        <v>out/2020</v>
      </c>
      <c r="E20381" s="331">
        <v>44130</v>
      </c>
      <c r="F20381" s="282">
        <v>9007</v>
      </c>
      <c r="G20381" s="282" t="s">
        <v>2229</v>
      </c>
      <c r="H20381" s="265" t="s">
        <v>5489</v>
      </c>
      <c r="I20381" s="265" t="s">
        <v>2182</v>
      </c>
      <c r="J20381" s="270">
        <v>-339</v>
      </c>
      <c r="K20381" s="83" t="str">
        <f>IFERROR(IFERROR(VLOOKUP(I20381,'DE-PARA'!B:D,3,0),VLOOKUP(I20381,'DE-PARA'!C:D,2,0)),"NÃO ENCONTRADO")</f>
        <v>Materiais</v>
      </c>
      <c r="L20381" s="50" t="str">
        <f>VLOOKUP(K20381,'Base -Receita-Despesa'!$B:$AS,1,FALSE)</f>
        <v>Materiais</v>
      </c>
    </row>
    <row r="20382" spans="1:12" x14ac:dyDescent="0.3">
      <c r="A20382" s="82" t="str">
        <f t="shared" si="636"/>
        <v>2020</v>
      </c>
      <c r="B20382" s="260" t="s">
        <v>2228</v>
      </c>
      <c r="C20382" s="261" t="s">
        <v>138</v>
      </c>
      <c r="D20382" s="74" t="str">
        <f t="shared" si="637"/>
        <v>out/2020</v>
      </c>
      <c r="E20382" s="331">
        <v>44130</v>
      </c>
      <c r="F20382" s="282">
        <v>230</v>
      </c>
      <c r="G20382" s="282" t="s">
        <v>2229</v>
      </c>
      <c r="H20382" s="265" t="s">
        <v>6001</v>
      </c>
      <c r="I20382" s="265" t="s">
        <v>2182</v>
      </c>
      <c r="J20382" s="270">
        <v>-553</v>
      </c>
      <c r="K20382" s="83" t="str">
        <f>IFERROR(IFERROR(VLOOKUP(I20382,'DE-PARA'!B:D,3,0),VLOOKUP(I20382,'DE-PARA'!C:D,2,0)),"NÃO ENCONTRADO")</f>
        <v>Materiais</v>
      </c>
      <c r="L20382" s="50" t="str">
        <f>VLOOKUP(K20382,'Base -Receita-Despesa'!$B:$AS,1,FALSE)</f>
        <v>Materiais</v>
      </c>
    </row>
    <row r="20383" spans="1:12" x14ac:dyDescent="0.3">
      <c r="A20383" s="82" t="str">
        <f t="shared" si="636"/>
        <v>2020</v>
      </c>
      <c r="B20383" s="260" t="s">
        <v>2228</v>
      </c>
      <c r="C20383" s="261" t="s">
        <v>138</v>
      </c>
      <c r="D20383" s="74" t="str">
        <f t="shared" si="637"/>
        <v>out/2020</v>
      </c>
      <c r="E20383" s="331">
        <v>44130</v>
      </c>
      <c r="F20383" s="282">
        <v>228</v>
      </c>
      <c r="G20383" s="282" t="s">
        <v>2229</v>
      </c>
      <c r="H20383" s="265" t="s">
        <v>6001</v>
      </c>
      <c r="I20383" s="265" t="s">
        <v>2189</v>
      </c>
      <c r="J20383" s="270">
        <v>-498</v>
      </c>
      <c r="K20383" s="83" t="str">
        <f>IFERROR(IFERROR(VLOOKUP(I20383,'DE-PARA'!B:D,3,0),VLOOKUP(I20383,'DE-PARA'!C:D,2,0)),"NÃO ENCONTRADO")</f>
        <v>Materiais</v>
      </c>
      <c r="L20383" s="50" t="str">
        <f>VLOOKUP(K20383,'Base -Receita-Despesa'!$B:$AS,1,FALSE)</f>
        <v>Materiais</v>
      </c>
    </row>
    <row r="20384" spans="1:12" x14ac:dyDescent="0.3">
      <c r="A20384" s="82" t="str">
        <f t="shared" si="636"/>
        <v>2020</v>
      </c>
      <c r="B20384" s="260" t="s">
        <v>2228</v>
      </c>
      <c r="C20384" s="261" t="s">
        <v>138</v>
      </c>
      <c r="D20384" s="74" t="str">
        <f t="shared" si="637"/>
        <v>out/2020</v>
      </c>
      <c r="E20384" s="331">
        <v>44130</v>
      </c>
      <c r="F20384" s="282">
        <v>23200</v>
      </c>
      <c r="G20384" s="282" t="s">
        <v>2229</v>
      </c>
      <c r="H20384" s="265" t="s">
        <v>5701</v>
      </c>
      <c r="I20384" s="265" t="s">
        <v>145</v>
      </c>
      <c r="J20384" s="275">
        <v>-4996.57</v>
      </c>
      <c r="K20384" s="83" t="str">
        <f>IFERROR(IFERROR(VLOOKUP(I20384,'DE-PARA'!B:D,3,0),VLOOKUP(I20384,'DE-PARA'!C:D,2,0)),"NÃO ENCONTRADO")</f>
        <v>Serviços</v>
      </c>
      <c r="L20384" s="50" t="str">
        <f>VLOOKUP(K20384,'Base -Receita-Despesa'!$B:$AS,1,FALSE)</f>
        <v>Serviços</v>
      </c>
    </row>
    <row r="20385" spans="1:12" x14ac:dyDescent="0.3">
      <c r="A20385" s="82" t="str">
        <f t="shared" si="636"/>
        <v>2020</v>
      </c>
      <c r="B20385" s="260" t="s">
        <v>2228</v>
      </c>
      <c r="C20385" s="261" t="s">
        <v>138</v>
      </c>
      <c r="D20385" s="74" t="str">
        <f t="shared" si="637"/>
        <v>out/2020</v>
      </c>
      <c r="E20385" s="331">
        <v>44130</v>
      </c>
      <c r="F20385" s="282">
        <v>498</v>
      </c>
      <c r="G20385" s="282" t="s">
        <v>2229</v>
      </c>
      <c r="H20385" s="265" t="s">
        <v>5945</v>
      </c>
      <c r="I20385" s="265" t="s">
        <v>2183</v>
      </c>
      <c r="J20385" s="270">
        <v>-923</v>
      </c>
      <c r="K20385" s="83" t="str">
        <f>IFERROR(IFERROR(VLOOKUP(I20385,'DE-PARA'!B:D,3,0),VLOOKUP(I20385,'DE-PARA'!C:D,2,0)),"NÃO ENCONTRADO")</f>
        <v>Materiais</v>
      </c>
      <c r="L20385" s="50" t="str">
        <f>VLOOKUP(K20385,'Base -Receita-Despesa'!$B:$AS,1,FALSE)</f>
        <v>Materiais</v>
      </c>
    </row>
    <row r="20386" spans="1:12" x14ac:dyDescent="0.3">
      <c r="A20386" s="82" t="str">
        <f t="shared" si="636"/>
        <v>2020</v>
      </c>
      <c r="B20386" s="260" t="s">
        <v>2228</v>
      </c>
      <c r="C20386" s="261" t="s">
        <v>138</v>
      </c>
      <c r="D20386" s="74" t="str">
        <f t="shared" si="637"/>
        <v>out/2020</v>
      </c>
      <c r="E20386" s="331">
        <v>44130</v>
      </c>
      <c r="F20386" s="282">
        <v>16529129</v>
      </c>
      <c r="G20386" s="282" t="s">
        <v>2229</v>
      </c>
      <c r="H20386" s="265" t="s">
        <v>5962</v>
      </c>
      <c r="I20386" s="265" t="s">
        <v>2191</v>
      </c>
      <c r="J20386" s="270">
        <v>-644</v>
      </c>
      <c r="K20386" s="83" t="str">
        <f>IFERROR(IFERROR(VLOOKUP(I20386,'DE-PARA'!B:D,3,0),VLOOKUP(I20386,'DE-PARA'!C:D,2,0)),"NÃO ENCONTRADO")</f>
        <v>Materiais</v>
      </c>
      <c r="L20386" s="50" t="str">
        <f>VLOOKUP(K20386,'Base -Receita-Despesa'!$B:$AS,1,FALSE)</f>
        <v>Materiais</v>
      </c>
    </row>
    <row r="20387" spans="1:12" x14ac:dyDescent="0.3">
      <c r="A20387" s="82" t="str">
        <f t="shared" si="636"/>
        <v>2020</v>
      </c>
      <c r="B20387" s="260" t="s">
        <v>2228</v>
      </c>
      <c r="C20387" s="261" t="s">
        <v>138</v>
      </c>
      <c r="D20387" s="74" t="str">
        <f t="shared" si="637"/>
        <v>out/2020</v>
      </c>
      <c r="E20387" s="331">
        <v>44130</v>
      </c>
      <c r="F20387" s="282">
        <v>2716</v>
      </c>
      <c r="G20387" s="282" t="s">
        <v>2324</v>
      </c>
      <c r="H20387" s="265" t="s">
        <v>5217</v>
      </c>
      <c r="I20387" s="265" t="s">
        <v>2193</v>
      </c>
      <c r="J20387" s="270">
        <v>-241.63</v>
      </c>
      <c r="K20387" s="83" t="str">
        <f>IFERROR(IFERROR(VLOOKUP(I20387,'DE-PARA'!B:D,3,0),VLOOKUP(I20387,'DE-PARA'!C:D,2,0)),"NÃO ENCONTRADO")</f>
        <v>Materiais</v>
      </c>
      <c r="L20387" s="50" t="str">
        <f>VLOOKUP(K20387,'Base -Receita-Despesa'!$B:$AS,1,FALSE)</f>
        <v>Materiais</v>
      </c>
    </row>
    <row r="20388" spans="1:12" x14ac:dyDescent="0.3">
      <c r="A20388" s="82" t="str">
        <f t="shared" si="636"/>
        <v>2020</v>
      </c>
      <c r="B20388" s="260" t="s">
        <v>2228</v>
      </c>
      <c r="C20388" s="261" t="s">
        <v>138</v>
      </c>
      <c r="D20388" s="74" t="str">
        <f t="shared" si="637"/>
        <v>out/2020</v>
      </c>
      <c r="E20388" s="331">
        <v>44130</v>
      </c>
      <c r="F20388" s="282">
        <v>59338</v>
      </c>
      <c r="G20388" s="282" t="s">
        <v>2229</v>
      </c>
      <c r="H20388" s="265" t="s">
        <v>5306</v>
      </c>
      <c r="I20388" s="265" t="s">
        <v>2188</v>
      </c>
      <c r="J20388" s="270">
        <v>-633.02</v>
      </c>
      <c r="K20388" s="83" t="str">
        <f>IFERROR(IFERROR(VLOOKUP(I20388,'DE-PARA'!B:D,3,0),VLOOKUP(I20388,'DE-PARA'!C:D,2,0)),"NÃO ENCONTRADO")</f>
        <v>Materiais</v>
      </c>
      <c r="L20388" s="50" t="str">
        <f>VLOOKUP(K20388,'Base -Receita-Despesa'!$B:$AS,1,FALSE)</f>
        <v>Materiais</v>
      </c>
    </row>
    <row r="20389" spans="1:12" x14ac:dyDescent="0.3">
      <c r="A20389" s="82" t="str">
        <f t="shared" si="636"/>
        <v>2020</v>
      </c>
      <c r="B20389" s="260" t="s">
        <v>2228</v>
      </c>
      <c r="C20389" s="261" t="s">
        <v>138</v>
      </c>
      <c r="D20389" s="74" t="str">
        <f t="shared" si="637"/>
        <v>out/2020</v>
      </c>
      <c r="E20389" s="331">
        <v>44130</v>
      </c>
      <c r="F20389" s="282">
        <v>423</v>
      </c>
      <c r="G20389" s="282" t="s">
        <v>2229</v>
      </c>
      <c r="H20389" s="265" t="s">
        <v>5937</v>
      </c>
      <c r="I20389" s="265" t="s">
        <v>2176</v>
      </c>
      <c r="J20389" s="275">
        <v>-4083.23</v>
      </c>
      <c r="K20389" s="83" t="str">
        <f>IFERROR(IFERROR(VLOOKUP(I20389,'DE-PARA'!B:D,3,0),VLOOKUP(I20389,'DE-PARA'!C:D,2,0)),"NÃO ENCONTRADO")</f>
        <v>Pessoal</v>
      </c>
      <c r="L20389" s="50" t="str">
        <f>VLOOKUP(K20389,'Base -Receita-Despesa'!$B:$AS,1,FALSE)</f>
        <v>Pessoal</v>
      </c>
    </row>
    <row r="20390" spans="1:12" x14ac:dyDescent="0.3">
      <c r="A20390" s="82" t="str">
        <f t="shared" si="636"/>
        <v>2020</v>
      </c>
      <c r="B20390" s="260" t="s">
        <v>2228</v>
      </c>
      <c r="C20390" s="261" t="s">
        <v>138</v>
      </c>
      <c r="D20390" s="74" t="str">
        <f t="shared" si="637"/>
        <v>out/2020</v>
      </c>
      <c r="E20390" s="331">
        <v>44130</v>
      </c>
      <c r="F20390" s="282" t="s">
        <v>1261</v>
      </c>
      <c r="G20390" s="282" t="s">
        <v>2229</v>
      </c>
      <c r="H20390" s="265" t="s">
        <v>879</v>
      </c>
      <c r="I20390" s="265" t="s">
        <v>135</v>
      </c>
      <c r="J20390" s="270">
        <v>-10</v>
      </c>
      <c r="K20390" s="83" t="str">
        <f>IFERROR(IFERROR(VLOOKUP(I20390,'DE-PARA'!B:D,3,0),VLOOKUP(I20390,'DE-PARA'!C:D,2,0)),"NÃO ENCONTRADO")</f>
        <v>Outras Saídas</v>
      </c>
      <c r="L20390" s="50" t="str">
        <f>VLOOKUP(K20390,'Base -Receita-Despesa'!$B:$AS,1,FALSE)</f>
        <v>Outras Saídas</v>
      </c>
    </row>
    <row r="20391" spans="1:12" x14ac:dyDescent="0.3">
      <c r="A20391" s="82" t="str">
        <f t="shared" si="636"/>
        <v>2020</v>
      </c>
      <c r="B20391" s="260" t="s">
        <v>2228</v>
      </c>
      <c r="C20391" s="261" t="s">
        <v>138</v>
      </c>
      <c r="D20391" s="74" t="str">
        <f t="shared" si="637"/>
        <v>out/2020</v>
      </c>
      <c r="E20391" s="331">
        <v>44130</v>
      </c>
      <c r="F20391" s="282" t="s">
        <v>1261</v>
      </c>
      <c r="G20391" s="282" t="s">
        <v>2229</v>
      </c>
      <c r="H20391" s="265" t="s">
        <v>879</v>
      </c>
      <c r="I20391" s="265" t="s">
        <v>135</v>
      </c>
      <c r="J20391" s="270">
        <v>-10</v>
      </c>
      <c r="K20391" s="83" t="str">
        <f>IFERROR(IFERROR(VLOOKUP(I20391,'DE-PARA'!B:D,3,0),VLOOKUP(I20391,'DE-PARA'!C:D,2,0)),"NÃO ENCONTRADO")</f>
        <v>Outras Saídas</v>
      </c>
      <c r="L20391" s="50" t="str">
        <f>VLOOKUP(K20391,'Base -Receita-Despesa'!$B:$AS,1,FALSE)</f>
        <v>Outras Saídas</v>
      </c>
    </row>
    <row r="20392" spans="1:12" x14ac:dyDescent="0.3">
      <c r="A20392" s="82" t="str">
        <f t="shared" si="636"/>
        <v>2020</v>
      </c>
      <c r="B20392" s="260" t="s">
        <v>2228</v>
      </c>
      <c r="C20392" s="261" t="s">
        <v>138</v>
      </c>
      <c r="D20392" s="74" t="str">
        <f t="shared" si="637"/>
        <v>out/2020</v>
      </c>
      <c r="E20392" s="331">
        <v>44130</v>
      </c>
      <c r="F20392" s="282" t="s">
        <v>1261</v>
      </c>
      <c r="G20392" s="282" t="s">
        <v>2229</v>
      </c>
      <c r="H20392" s="265" t="s">
        <v>879</v>
      </c>
      <c r="I20392" s="265" t="s">
        <v>135</v>
      </c>
      <c r="J20392" s="270">
        <v>-10</v>
      </c>
      <c r="K20392" s="83" t="str">
        <f>IFERROR(IFERROR(VLOOKUP(I20392,'DE-PARA'!B:D,3,0),VLOOKUP(I20392,'DE-PARA'!C:D,2,0)),"NÃO ENCONTRADO")</f>
        <v>Outras Saídas</v>
      </c>
      <c r="L20392" s="50" t="str">
        <f>VLOOKUP(K20392,'Base -Receita-Despesa'!$B:$AS,1,FALSE)</f>
        <v>Outras Saídas</v>
      </c>
    </row>
    <row r="20393" spans="1:12" x14ac:dyDescent="0.3">
      <c r="A20393" s="82" t="str">
        <f t="shared" si="636"/>
        <v>2020</v>
      </c>
      <c r="B20393" s="260" t="s">
        <v>2228</v>
      </c>
      <c r="C20393" s="261" t="s">
        <v>138</v>
      </c>
      <c r="D20393" s="74" t="str">
        <f t="shared" si="637"/>
        <v>out/2020</v>
      </c>
      <c r="E20393" s="331">
        <v>44130</v>
      </c>
      <c r="F20393" s="282" t="s">
        <v>1261</v>
      </c>
      <c r="G20393" s="282" t="s">
        <v>2229</v>
      </c>
      <c r="H20393" s="265" t="s">
        <v>879</v>
      </c>
      <c r="I20393" s="265" t="s">
        <v>135</v>
      </c>
      <c r="J20393" s="270">
        <v>-10</v>
      </c>
      <c r="K20393" s="83" t="str">
        <f>IFERROR(IFERROR(VLOOKUP(I20393,'DE-PARA'!B:D,3,0),VLOOKUP(I20393,'DE-PARA'!C:D,2,0)),"NÃO ENCONTRADO")</f>
        <v>Outras Saídas</v>
      </c>
      <c r="L20393" s="50" t="str">
        <f>VLOOKUP(K20393,'Base -Receita-Despesa'!$B:$AS,1,FALSE)</f>
        <v>Outras Saídas</v>
      </c>
    </row>
    <row r="20394" spans="1:12" x14ac:dyDescent="0.3">
      <c r="A20394" s="82" t="str">
        <f t="shared" ref="A20394:A20457" si="638">IF(K20394="NÃO ENCONTRADO",0,RIGHT(D20394,4))</f>
        <v>2020</v>
      </c>
      <c r="B20394" s="260" t="s">
        <v>2228</v>
      </c>
      <c r="C20394" s="261" t="s">
        <v>138</v>
      </c>
      <c r="D20394" s="74" t="str">
        <f t="shared" si="637"/>
        <v>out/2020</v>
      </c>
      <c r="E20394" s="331">
        <v>44130</v>
      </c>
      <c r="F20394" s="282" t="s">
        <v>1261</v>
      </c>
      <c r="G20394" s="282" t="s">
        <v>2229</v>
      </c>
      <c r="H20394" s="265" t="s">
        <v>879</v>
      </c>
      <c r="I20394" s="265" t="s">
        <v>135</v>
      </c>
      <c r="J20394" s="270">
        <v>-10</v>
      </c>
      <c r="K20394" s="83" t="str">
        <f>IFERROR(IFERROR(VLOOKUP(I20394,'DE-PARA'!B:D,3,0),VLOOKUP(I20394,'DE-PARA'!C:D,2,0)),"NÃO ENCONTRADO")</f>
        <v>Outras Saídas</v>
      </c>
      <c r="L20394" s="50" t="str">
        <f>VLOOKUP(K20394,'Base -Receita-Despesa'!$B:$AS,1,FALSE)</f>
        <v>Outras Saídas</v>
      </c>
    </row>
    <row r="20395" spans="1:12" x14ac:dyDescent="0.3">
      <c r="A20395" s="82" t="str">
        <f t="shared" si="638"/>
        <v>2020</v>
      </c>
      <c r="B20395" s="260" t="s">
        <v>2228</v>
      </c>
      <c r="C20395" s="261" t="s">
        <v>138</v>
      </c>
      <c r="D20395" s="74" t="str">
        <f t="shared" si="637"/>
        <v>out/2020</v>
      </c>
      <c r="E20395" s="331">
        <v>44130</v>
      </c>
      <c r="F20395" s="282" t="s">
        <v>1261</v>
      </c>
      <c r="G20395" s="282" t="s">
        <v>2229</v>
      </c>
      <c r="H20395" s="265" t="s">
        <v>879</v>
      </c>
      <c r="I20395" s="265" t="s">
        <v>135</v>
      </c>
      <c r="J20395" s="270">
        <v>-10</v>
      </c>
      <c r="K20395" s="83" t="str">
        <f>IFERROR(IFERROR(VLOOKUP(I20395,'DE-PARA'!B:D,3,0),VLOOKUP(I20395,'DE-PARA'!C:D,2,0)),"NÃO ENCONTRADO")</f>
        <v>Outras Saídas</v>
      </c>
      <c r="L20395" s="50" t="str">
        <f>VLOOKUP(K20395,'Base -Receita-Despesa'!$B:$AS,1,FALSE)</f>
        <v>Outras Saídas</v>
      </c>
    </row>
    <row r="20396" spans="1:12" x14ac:dyDescent="0.3">
      <c r="A20396" s="82" t="str">
        <f t="shared" si="638"/>
        <v>2020</v>
      </c>
      <c r="B20396" s="260" t="s">
        <v>2228</v>
      </c>
      <c r="C20396" s="261" t="s">
        <v>138</v>
      </c>
      <c r="D20396" s="74" t="str">
        <f t="shared" si="637"/>
        <v>out/2020</v>
      </c>
      <c r="E20396" s="331">
        <v>44130</v>
      </c>
      <c r="F20396" s="282" t="s">
        <v>1070</v>
      </c>
      <c r="G20396" s="282" t="s">
        <v>2229</v>
      </c>
      <c r="H20396" s="265" t="s">
        <v>1071</v>
      </c>
      <c r="I20396" s="265" t="s">
        <v>2237</v>
      </c>
      <c r="J20396" s="275">
        <v>13341.45</v>
      </c>
      <c r="K20396" s="83" t="str">
        <f>IFERROR(IFERROR(VLOOKUP(I20396,'DE-PARA'!B:D,3,0),VLOOKUP(I20396,'DE-PARA'!C:D,2,0)),"NÃO ENCONTRADO")</f>
        <v>Entrada Conta Aplicação (+)</v>
      </c>
      <c r="L20396" s="50" t="str">
        <f>VLOOKUP(K20396,'Base -Receita-Despesa'!$B:$AS,1,FALSE)</f>
        <v>ENTRADA CONTA APLICAÇÃO (+)</v>
      </c>
    </row>
    <row r="20397" spans="1:12" x14ac:dyDescent="0.3">
      <c r="A20397" s="82" t="str">
        <f t="shared" si="638"/>
        <v>2020</v>
      </c>
      <c r="B20397" s="260" t="s">
        <v>2228</v>
      </c>
      <c r="C20397" s="261" t="s">
        <v>138</v>
      </c>
      <c r="D20397" s="74" t="str">
        <f t="shared" si="637"/>
        <v>out/2020</v>
      </c>
      <c r="E20397" s="331">
        <v>44131</v>
      </c>
      <c r="F20397" s="282" t="s">
        <v>254</v>
      </c>
      <c r="G20397" s="282" t="s">
        <v>2229</v>
      </c>
      <c r="H20397" s="265" t="s">
        <v>5381</v>
      </c>
      <c r="I20397" s="265" t="s">
        <v>130</v>
      </c>
      <c r="J20397" s="275">
        <v>-3566.51</v>
      </c>
      <c r="K20397" s="83" t="str">
        <f>IFERROR(IFERROR(VLOOKUP(I20397,'DE-PARA'!B:D,3,0),VLOOKUP(I20397,'DE-PARA'!C:D,2,0)),"NÃO ENCONTRADO")</f>
        <v>Rescisões Trabalhistas</v>
      </c>
      <c r="L20397" s="50" t="str">
        <f>VLOOKUP(K20397,'Base -Receita-Despesa'!$B:$AS,1,FALSE)</f>
        <v>Rescisões Trabalhistas</v>
      </c>
    </row>
    <row r="20398" spans="1:12" x14ac:dyDescent="0.3">
      <c r="A20398" s="82" t="str">
        <f t="shared" si="638"/>
        <v>2020</v>
      </c>
      <c r="B20398" s="260" t="s">
        <v>2228</v>
      </c>
      <c r="C20398" s="261" t="s">
        <v>138</v>
      </c>
      <c r="D20398" s="74" t="str">
        <f t="shared" si="637"/>
        <v>out/2020</v>
      </c>
      <c r="E20398" s="331">
        <v>44131</v>
      </c>
      <c r="F20398" s="282" t="s">
        <v>131</v>
      </c>
      <c r="G20398" s="282" t="s">
        <v>2229</v>
      </c>
      <c r="H20398" s="265" t="s">
        <v>542</v>
      </c>
      <c r="I20398" s="265" t="s">
        <v>133</v>
      </c>
      <c r="J20398" s="275">
        <v>-4372.9399999999996</v>
      </c>
      <c r="K20398" s="83" t="str">
        <f>IFERROR(IFERROR(VLOOKUP(I20398,'DE-PARA'!B:D,3,0),VLOOKUP(I20398,'DE-PARA'!C:D,2,0)),"NÃO ENCONTRADO")</f>
        <v>Pessoal</v>
      </c>
      <c r="L20398" s="50" t="str">
        <f>VLOOKUP(K20398,'Base -Receita-Despesa'!$B:$AS,1,FALSE)</f>
        <v>Pessoal</v>
      </c>
    </row>
    <row r="20399" spans="1:12" x14ac:dyDescent="0.3">
      <c r="A20399" s="82" t="str">
        <f t="shared" si="638"/>
        <v>2020</v>
      </c>
      <c r="B20399" s="260" t="s">
        <v>2228</v>
      </c>
      <c r="C20399" s="261" t="s">
        <v>138</v>
      </c>
      <c r="D20399" s="74" t="str">
        <f t="shared" si="637"/>
        <v>out/2020</v>
      </c>
      <c r="E20399" s="331">
        <v>44131</v>
      </c>
      <c r="F20399" s="282" t="s">
        <v>131</v>
      </c>
      <c r="G20399" s="282" t="s">
        <v>2229</v>
      </c>
      <c r="H20399" s="265" t="s">
        <v>6005</v>
      </c>
      <c r="I20399" s="265" t="s">
        <v>133</v>
      </c>
      <c r="J20399" s="275">
        <v>-1797.55</v>
      </c>
      <c r="K20399" s="83" t="str">
        <f>IFERROR(IFERROR(VLOOKUP(I20399,'DE-PARA'!B:D,3,0),VLOOKUP(I20399,'DE-PARA'!C:D,2,0)),"NÃO ENCONTRADO")</f>
        <v>Pessoal</v>
      </c>
      <c r="L20399" s="50" t="str">
        <f>VLOOKUP(K20399,'Base -Receita-Despesa'!$B:$AS,1,FALSE)</f>
        <v>Pessoal</v>
      </c>
    </row>
    <row r="20400" spans="1:12" x14ac:dyDescent="0.3">
      <c r="A20400" s="82" t="str">
        <f t="shared" si="638"/>
        <v>2020</v>
      </c>
      <c r="B20400" s="260" t="s">
        <v>2228</v>
      </c>
      <c r="C20400" s="261" t="s">
        <v>138</v>
      </c>
      <c r="D20400" s="74" t="str">
        <f t="shared" si="637"/>
        <v>out/2020</v>
      </c>
      <c r="E20400" s="331">
        <v>44131</v>
      </c>
      <c r="F20400" s="282" t="s">
        <v>131</v>
      </c>
      <c r="G20400" s="282" t="s">
        <v>2229</v>
      </c>
      <c r="H20400" s="265" t="s">
        <v>2435</v>
      </c>
      <c r="I20400" s="265" t="s">
        <v>133</v>
      </c>
      <c r="J20400" s="275">
        <v>-2018.75</v>
      </c>
      <c r="K20400" s="83" t="str">
        <f>IFERROR(IFERROR(VLOOKUP(I20400,'DE-PARA'!B:D,3,0),VLOOKUP(I20400,'DE-PARA'!C:D,2,0)),"NÃO ENCONTRADO")</f>
        <v>Pessoal</v>
      </c>
      <c r="L20400" s="50" t="str">
        <f>VLOOKUP(K20400,'Base -Receita-Despesa'!$B:$AS,1,FALSE)</f>
        <v>Pessoal</v>
      </c>
    </row>
    <row r="20401" spans="1:12" x14ac:dyDescent="0.3">
      <c r="A20401" s="82" t="str">
        <f t="shared" si="638"/>
        <v>2020</v>
      </c>
      <c r="B20401" s="260" t="s">
        <v>2228</v>
      </c>
      <c r="C20401" s="261" t="s">
        <v>138</v>
      </c>
      <c r="D20401" s="74" t="str">
        <f t="shared" si="637"/>
        <v>out/2020</v>
      </c>
      <c r="E20401" s="331">
        <v>44131</v>
      </c>
      <c r="F20401" s="282" t="s">
        <v>131</v>
      </c>
      <c r="G20401" s="282" t="s">
        <v>2229</v>
      </c>
      <c r="H20401" s="265" t="s">
        <v>2283</v>
      </c>
      <c r="I20401" s="265" t="s">
        <v>133</v>
      </c>
      <c r="J20401" s="275">
        <v>-2000.75</v>
      </c>
      <c r="K20401" s="83" t="str">
        <f>IFERROR(IFERROR(VLOOKUP(I20401,'DE-PARA'!B:D,3,0),VLOOKUP(I20401,'DE-PARA'!C:D,2,0)),"NÃO ENCONTRADO")</f>
        <v>Pessoal</v>
      </c>
      <c r="L20401" s="50" t="str">
        <f>VLOOKUP(K20401,'Base -Receita-Despesa'!$B:$AS,1,FALSE)</f>
        <v>Pessoal</v>
      </c>
    </row>
    <row r="20402" spans="1:12" x14ac:dyDescent="0.3">
      <c r="A20402" s="82" t="str">
        <f t="shared" si="638"/>
        <v>2020</v>
      </c>
      <c r="B20402" s="260" t="s">
        <v>2228</v>
      </c>
      <c r="C20402" s="261" t="s">
        <v>138</v>
      </c>
      <c r="D20402" s="74" t="str">
        <f t="shared" si="637"/>
        <v>out/2020</v>
      </c>
      <c r="E20402" s="331">
        <v>44131</v>
      </c>
      <c r="F20402" s="282" t="s">
        <v>131</v>
      </c>
      <c r="G20402" s="282" t="s">
        <v>2229</v>
      </c>
      <c r="H20402" s="265" t="s">
        <v>4821</v>
      </c>
      <c r="I20402" s="265" t="s">
        <v>133</v>
      </c>
      <c r="J20402" s="275">
        <v>-1995.84</v>
      </c>
      <c r="K20402" s="83" t="str">
        <f>IFERROR(IFERROR(VLOOKUP(I20402,'DE-PARA'!B:D,3,0),VLOOKUP(I20402,'DE-PARA'!C:D,2,0)),"NÃO ENCONTRADO")</f>
        <v>Pessoal</v>
      </c>
      <c r="L20402" s="50" t="str">
        <f>VLOOKUP(K20402,'Base -Receita-Despesa'!$B:$AS,1,FALSE)</f>
        <v>Pessoal</v>
      </c>
    </row>
    <row r="20403" spans="1:12" x14ac:dyDescent="0.3">
      <c r="A20403" s="82" t="str">
        <f t="shared" si="638"/>
        <v>2020</v>
      </c>
      <c r="B20403" s="260" t="s">
        <v>2228</v>
      </c>
      <c r="C20403" s="261" t="s">
        <v>138</v>
      </c>
      <c r="D20403" s="74" t="str">
        <f t="shared" si="637"/>
        <v>out/2020</v>
      </c>
      <c r="E20403" s="331">
        <v>44131</v>
      </c>
      <c r="F20403" s="282" t="s">
        <v>131</v>
      </c>
      <c r="G20403" s="282" t="s">
        <v>2229</v>
      </c>
      <c r="H20403" s="265" t="s">
        <v>6006</v>
      </c>
      <c r="I20403" s="265" t="s">
        <v>133</v>
      </c>
      <c r="J20403" s="275">
        <v>-2000.75</v>
      </c>
      <c r="K20403" s="83" t="str">
        <f>IFERROR(IFERROR(VLOOKUP(I20403,'DE-PARA'!B:D,3,0),VLOOKUP(I20403,'DE-PARA'!C:D,2,0)),"NÃO ENCONTRADO")</f>
        <v>Pessoal</v>
      </c>
      <c r="L20403" s="50" t="str">
        <f>VLOOKUP(K20403,'Base -Receita-Despesa'!$B:$AS,1,FALSE)</f>
        <v>Pessoal</v>
      </c>
    </row>
    <row r="20404" spans="1:12" x14ac:dyDescent="0.3">
      <c r="A20404" s="82" t="str">
        <f t="shared" si="638"/>
        <v>2020</v>
      </c>
      <c r="B20404" s="260" t="s">
        <v>2228</v>
      </c>
      <c r="C20404" s="261" t="s">
        <v>138</v>
      </c>
      <c r="D20404" s="74" t="str">
        <f t="shared" si="637"/>
        <v>out/2020</v>
      </c>
      <c r="E20404" s="331">
        <v>44131</v>
      </c>
      <c r="F20404" s="282" t="s">
        <v>131</v>
      </c>
      <c r="G20404" s="282" t="s">
        <v>2229</v>
      </c>
      <c r="H20404" s="265" t="s">
        <v>3830</v>
      </c>
      <c r="I20404" s="265" t="s">
        <v>133</v>
      </c>
      <c r="J20404" s="275">
        <v>-2020.77</v>
      </c>
      <c r="K20404" s="83" t="str">
        <f>IFERROR(IFERROR(VLOOKUP(I20404,'DE-PARA'!B:D,3,0),VLOOKUP(I20404,'DE-PARA'!C:D,2,0)),"NÃO ENCONTRADO")</f>
        <v>Pessoal</v>
      </c>
      <c r="L20404" s="50" t="str">
        <f>VLOOKUP(K20404,'Base -Receita-Despesa'!$B:$AS,1,FALSE)</f>
        <v>Pessoal</v>
      </c>
    </row>
    <row r="20405" spans="1:12" x14ac:dyDescent="0.3">
      <c r="A20405" s="82" t="str">
        <f t="shared" si="638"/>
        <v>2020</v>
      </c>
      <c r="B20405" s="260" t="s">
        <v>2228</v>
      </c>
      <c r="C20405" s="261" t="s">
        <v>138</v>
      </c>
      <c r="D20405" s="74" t="str">
        <f t="shared" si="637"/>
        <v>out/2020</v>
      </c>
      <c r="E20405" s="331">
        <v>44131</v>
      </c>
      <c r="F20405" s="282" t="s">
        <v>131</v>
      </c>
      <c r="G20405" s="282" t="s">
        <v>2229</v>
      </c>
      <c r="H20405" s="265" t="s">
        <v>4820</v>
      </c>
      <c r="I20405" s="265" t="s">
        <v>133</v>
      </c>
      <c r="J20405" s="275">
        <v>-1806.21</v>
      </c>
      <c r="K20405" s="83" t="str">
        <f>IFERROR(IFERROR(VLOOKUP(I20405,'DE-PARA'!B:D,3,0),VLOOKUP(I20405,'DE-PARA'!C:D,2,0)),"NÃO ENCONTRADO")</f>
        <v>Pessoal</v>
      </c>
      <c r="L20405" s="50" t="str">
        <f>VLOOKUP(K20405,'Base -Receita-Despesa'!$B:$AS,1,FALSE)</f>
        <v>Pessoal</v>
      </c>
    </row>
    <row r="20406" spans="1:12" x14ac:dyDescent="0.3">
      <c r="A20406" s="82" t="str">
        <f t="shared" si="638"/>
        <v>2020</v>
      </c>
      <c r="B20406" s="260" t="s">
        <v>2228</v>
      </c>
      <c r="C20406" s="261" t="s">
        <v>138</v>
      </c>
      <c r="D20406" s="74" t="str">
        <f t="shared" si="637"/>
        <v>out/2020</v>
      </c>
      <c r="E20406" s="331">
        <v>44131</v>
      </c>
      <c r="F20406" s="282" t="s">
        <v>131</v>
      </c>
      <c r="G20406" s="282" t="s">
        <v>2229</v>
      </c>
      <c r="H20406" s="265" t="s">
        <v>6007</v>
      </c>
      <c r="I20406" s="265" t="s">
        <v>133</v>
      </c>
      <c r="J20406" s="275">
        <v>-2543.87</v>
      </c>
      <c r="K20406" s="83" t="str">
        <f>IFERROR(IFERROR(VLOOKUP(I20406,'DE-PARA'!B:D,3,0),VLOOKUP(I20406,'DE-PARA'!C:D,2,0)),"NÃO ENCONTRADO")</f>
        <v>Pessoal</v>
      </c>
      <c r="L20406" s="50" t="str">
        <f>VLOOKUP(K20406,'Base -Receita-Despesa'!$B:$AS,1,FALSE)</f>
        <v>Pessoal</v>
      </c>
    </row>
    <row r="20407" spans="1:12" x14ac:dyDescent="0.3">
      <c r="A20407" s="82" t="str">
        <f t="shared" si="638"/>
        <v>2020</v>
      </c>
      <c r="B20407" s="260" t="s">
        <v>2228</v>
      </c>
      <c r="C20407" s="261" t="s">
        <v>138</v>
      </c>
      <c r="D20407" s="74" t="str">
        <f t="shared" si="637"/>
        <v>out/2020</v>
      </c>
      <c r="E20407" s="331">
        <v>44131</v>
      </c>
      <c r="F20407" s="282" t="s">
        <v>131</v>
      </c>
      <c r="G20407" s="282" t="s">
        <v>2229</v>
      </c>
      <c r="H20407" s="280" t="s">
        <v>4807</v>
      </c>
      <c r="I20407" s="265" t="s">
        <v>133</v>
      </c>
      <c r="J20407" s="275">
        <v>-1778.59</v>
      </c>
      <c r="K20407" s="83" t="str">
        <f>IFERROR(IFERROR(VLOOKUP(I20407,'DE-PARA'!B:D,3,0),VLOOKUP(I20407,'DE-PARA'!C:D,2,0)),"NÃO ENCONTRADO")</f>
        <v>Pessoal</v>
      </c>
      <c r="L20407" s="50" t="str">
        <f>VLOOKUP(K20407,'Base -Receita-Despesa'!$B:$AS,1,FALSE)</f>
        <v>Pessoal</v>
      </c>
    </row>
    <row r="20408" spans="1:12" x14ac:dyDescent="0.3">
      <c r="A20408" s="82" t="str">
        <f t="shared" si="638"/>
        <v>2020</v>
      </c>
      <c r="B20408" s="260" t="s">
        <v>2228</v>
      </c>
      <c r="C20408" s="261" t="s">
        <v>138</v>
      </c>
      <c r="D20408" s="74" t="str">
        <f t="shared" si="637"/>
        <v>out/2020</v>
      </c>
      <c r="E20408" s="331">
        <v>44131</v>
      </c>
      <c r="F20408" s="282" t="s">
        <v>131</v>
      </c>
      <c r="G20408" s="282" t="s">
        <v>2229</v>
      </c>
      <c r="H20408" s="280" t="s">
        <v>2979</v>
      </c>
      <c r="I20408" s="265" t="s">
        <v>133</v>
      </c>
      <c r="J20408" s="275">
        <v>-1622.89</v>
      </c>
      <c r="K20408" s="83" t="str">
        <f>IFERROR(IFERROR(VLOOKUP(I20408,'DE-PARA'!B:D,3,0),VLOOKUP(I20408,'DE-PARA'!C:D,2,0)),"NÃO ENCONTRADO")</f>
        <v>Pessoal</v>
      </c>
      <c r="L20408" s="50" t="str">
        <f>VLOOKUP(K20408,'Base -Receita-Despesa'!$B:$AS,1,FALSE)</f>
        <v>Pessoal</v>
      </c>
    </row>
    <row r="20409" spans="1:12" x14ac:dyDescent="0.3">
      <c r="A20409" s="82" t="str">
        <f t="shared" si="638"/>
        <v>2020</v>
      </c>
      <c r="B20409" s="260" t="s">
        <v>2228</v>
      </c>
      <c r="C20409" s="261" t="s">
        <v>138</v>
      </c>
      <c r="D20409" s="74" t="str">
        <f t="shared" si="637"/>
        <v>out/2020</v>
      </c>
      <c r="E20409" s="331">
        <v>44131</v>
      </c>
      <c r="F20409" s="282" t="s">
        <v>131</v>
      </c>
      <c r="G20409" s="282" t="s">
        <v>2229</v>
      </c>
      <c r="H20409" s="280" t="s">
        <v>2258</v>
      </c>
      <c r="I20409" s="265" t="s">
        <v>133</v>
      </c>
      <c r="J20409" s="275">
        <v>-1933.59</v>
      </c>
      <c r="K20409" s="83" t="str">
        <f>IFERROR(IFERROR(VLOOKUP(I20409,'DE-PARA'!B:D,3,0),VLOOKUP(I20409,'DE-PARA'!C:D,2,0)),"NÃO ENCONTRADO")</f>
        <v>Pessoal</v>
      </c>
      <c r="L20409" s="50" t="str">
        <f>VLOOKUP(K20409,'Base -Receita-Despesa'!$B:$AS,1,FALSE)</f>
        <v>Pessoal</v>
      </c>
    </row>
    <row r="20410" spans="1:12" x14ac:dyDescent="0.3">
      <c r="A20410" s="82" t="str">
        <f t="shared" si="638"/>
        <v>2020</v>
      </c>
      <c r="B20410" s="260" t="s">
        <v>2228</v>
      </c>
      <c r="C20410" s="261" t="s">
        <v>138</v>
      </c>
      <c r="D20410" s="74" t="str">
        <f t="shared" si="637"/>
        <v>out/2020</v>
      </c>
      <c r="E20410" s="331">
        <v>44131</v>
      </c>
      <c r="F20410" s="282" t="s">
        <v>131</v>
      </c>
      <c r="G20410" s="282" t="s">
        <v>2229</v>
      </c>
      <c r="H20410" s="280" t="s">
        <v>4614</v>
      </c>
      <c r="I20410" s="265" t="s">
        <v>133</v>
      </c>
      <c r="J20410" s="275">
        <v>-1348.26</v>
      </c>
      <c r="K20410" s="83" t="str">
        <f>IFERROR(IFERROR(VLOOKUP(I20410,'DE-PARA'!B:D,3,0),VLOOKUP(I20410,'DE-PARA'!C:D,2,0)),"NÃO ENCONTRADO")</f>
        <v>Pessoal</v>
      </c>
      <c r="L20410" s="50" t="str">
        <f>VLOOKUP(K20410,'Base -Receita-Despesa'!$B:$AS,1,FALSE)</f>
        <v>Pessoal</v>
      </c>
    </row>
    <row r="20411" spans="1:12" x14ac:dyDescent="0.3">
      <c r="A20411" s="82" t="str">
        <f t="shared" si="638"/>
        <v>2020</v>
      </c>
      <c r="B20411" s="260" t="s">
        <v>2228</v>
      </c>
      <c r="C20411" s="261" t="s">
        <v>138</v>
      </c>
      <c r="D20411" s="74" t="str">
        <f t="shared" si="637"/>
        <v>out/2020</v>
      </c>
      <c r="E20411" s="331">
        <v>44131</v>
      </c>
      <c r="F20411" s="282" t="s">
        <v>131</v>
      </c>
      <c r="G20411" s="282" t="s">
        <v>2229</v>
      </c>
      <c r="H20411" s="280" t="s">
        <v>385</v>
      </c>
      <c r="I20411" s="265" t="s">
        <v>133</v>
      </c>
      <c r="J20411" s="275">
        <v>-4078.9</v>
      </c>
      <c r="K20411" s="83" t="str">
        <f>IFERROR(IFERROR(VLOOKUP(I20411,'DE-PARA'!B:D,3,0),VLOOKUP(I20411,'DE-PARA'!C:D,2,0)),"NÃO ENCONTRADO")</f>
        <v>Pessoal</v>
      </c>
      <c r="L20411" s="50" t="str">
        <f>VLOOKUP(K20411,'Base -Receita-Despesa'!$B:$AS,1,FALSE)</f>
        <v>Pessoal</v>
      </c>
    </row>
    <row r="20412" spans="1:12" x14ac:dyDescent="0.3">
      <c r="A20412" s="82" t="str">
        <f t="shared" si="638"/>
        <v>2020</v>
      </c>
      <c r="B20412" s="260" t="s">
        <v>2228</v>
      </c>
      <c r="C20412" s="261" t="s">
        <v>138</v>
      </c>
      <c r="D20412" s="74" t="str">
        <f t="shared" si="637"/>
        <v>out/2020</v>
      </c>
      <c r="E20412" s="331">
        <v>44131</v>
      </c>
      <c r="F20412" s="282" t="s">
        <v>1070</v>
      </c>
      <c r="G20412" s="282" t="s">
        <v>2229</v>
      </c>
      <c r="H20412" s="265" t="s">
        <v>1071</v>
      </c>
      <c r="I20412" s="265" t="s">
        <v>2237</v>
      </c>
      <c r="J20412" s="266">
        <v>34886.17</v>
      </c>
      <c r="K20412" s="83" t="str">
        <f>IFERROR(IFERROR(VLOOKUP(I20412,'DE-PARA'!B:D,3,0),VLOOKUP(I20412,'DE-PARA'!C:D,2,0)),"NÃO ENCONTRADO")</f>
        <v>Entrada Conta Aplicação (+)</v>
      </c>
      <c r="L20412" s="50" t="str">
        <f>VLOOKUP(K20412,'Base -Receita-Despesa'!$B:$AS,1,FALSE)</f>
        <v>ENTRADA CONTA APLICAÇÃO (+)</v>
      </c>
    </row>
    <row r="20413" spans="1:12" x14ac:dyDescent="0.3">
      <c r="A20413" s="82" t="str">
        <f t="shared" si="638"/>
        <v>2020</v>
      </c>
      <c r="B20413" s="260" t="s">
        <v>2240</v>
      </c>
      <c r="C20413" s="261" t="s">
        <v>138</v>
      </c>
      <c r="D20413" s="74" t="str">
        <f t="shared" si="637"/>
        <v>out/2020</v>
      </c>
      <c r="E20413" s="331">
        <v>44132</v>
      </c>
      <c r="F20413" s="282" t="s">
        <v>161</v>
      </c>
      <c r="G20413" s="282" t="s">
        <v>2229</v>
      </c>
      <c r="H20413" s="265" t="s">
        <v>161</v>
      </c>
      <c r="I20413" s="265" t="s">
        <v>2168</v>
      </c>
      <c r="J20413" s="266">
        <v>790466.21</v>
      </c>
      <c r="K20413" s="83" t="str">
        <f>IFERROR(IFERROR(VLOOKUP(I20413,'DE-PARA'!B:D,3,0),VLOOKUP(I20413,'DE-PARA'!C:D,2,0)),"NÃO ENCONTRADO")</f>
        <v>Repasses Contrato de Gestão</v>
      </c>
      <c r="L20413" s="50" t="str">
        <f>VLOOKUP(K20413,'Base -Receita-Despesa'!$B:$AS,1,FALSE)</f>
        <v>Repasses Contrato de Gestão</v>
      </c>
    </row>
    <row r="20414" spans="1:12" x14ac:dyDescent="0.3">
      <c r="A20414" s="82" t="str">
        <f t="shared" si="638"/>
        <v>2020</v>
      </c>
      <c r="B20414" s="260" t="s">
        <v>2240</v>
      </c>
      <c r="C20414" s="261" t="s">
        <v>138</v>
      </c>
      <c r="D20414" s="74" t="str">
        <f t="shared" si="637"/>
        <v>out/2020</v>
      </c>
      <c r="E20414" s="331">
        <v>44132</v>
      </c>
      <c r="F20414" s="282" t="s">
        <v>5127</v>
      </c>
      <c r="G20414" s="282" t="s">
        <v>2229</v>
      </c>
      <c r="H20414" s="265" t="s">
        <v>2251</v>
      </c>
      <c r="I20414" s="265" t="s">
        <v>126</v>
      </c>
      <c r="J20414" s="281">
        <v>-500000</v>
      </c>
      <c r="K20414" s="83" t="str">
        <f>IFERROR(IFERROR(VLOOKUP(I20414,'DE-PARA'!B:D,3,0),VLOOKUP(I20414,'DE-PARA'!C:D,2,0)),"NÃO ENCONTRADO")</f>
        <v>TEV – Transferências Entre Contas (Entradas)</v>
      </c>
      <c r="L20414" s="50" t="str">
        <f>VLOOKUP(K20414,'Base -Receita-Despesa'!$B:$AS,1,FALSE)</f>
        <v>TEV – Transferências Entre Contas (Entradas)</v>
      </c>
    </row>
    <row r="20415" spans="1:12" x14ac:dyDescent="0.3">
      <c r="A20415" s="82" t="str">
        <f t="shared" si="638"/>
        <v>2020</v>
      </c>
      <c r="B20415" s="260" t="s">
        <v>2228</v>
      </c>
      <c r="C20415" s="261" t="s">
        <v>138</v>
      </c>
      <c r="D20415" s="74" t="str">
        <f t="shared" si="637"/>
        <v>out/2020</v>
      </c>
      <c r="E20415" s="331">
        <v>44132</v>
      </c>
      <c r="F20415" s="282" t="s">
        <v>5127</v>
      </c>
      <c r="G20415" s="282" t="s">
        <v>2229</v>
      </c>
      <c r="H20415" s="265" t="s">
        <v>2251</v>
      </c>
      <c r="I20415" s="265" t="s">
        <v>126</v>
      </c>
      <c r="J20415" s="275">
        <v>500000</v>
      </c>
      <c r="K20415" s="83" t="str">
        <f>IFERROR(IFERROR(VLOOKUP(I20415,'DE-PARA'!B:D,3,0),VLOOKUP(I20415,'DE-PARA'!C:D,2,0)),"NÃO ENCONTRADO")</f>
        <v>TEV – Transferências Entre Contas (Entradas)</v>
      </c>
      <c r="L20415" s="50" t="str">
        <f>VLOOKUP(K20415,'Base -Receita-Despesa'!$B:$AS,1,FALSE)</f>
        <v>TEV – Transferências Entre Contas (Entradas)</v>
      </c>
    </row>
    <row r="20416" spans="1:12" x14ac:dyDescent="0.3">
      <c r="A20416" s="82" t="str">
        <f t="shared" si="638"/>
        <v>2020</v>
      </c>
      <c r="B20416" s="260" t="s">
        <v>2228</v>
      </c>
      <c r="C20416" s="261" t="s">
        <v>138</v>
      </c>
      <c r="D20416" s="74" t="str">
        <f t="shared" si="637"/>
        <v>out/2020</v>
      </c>
      <c r="E20416" s="331">
        <v>44132</v>
      </c>
      <c r="F20416" s="282">
        <v>2910234</v>
      </c>
      <c r="G20416" s="282" t="s">
        <v>2229</v>
      </c>
      <c r="H20416" s="265" t="s">
        <v>5175</v>
      </c>
      <c r="I20416" s="265" t="s">
        <v>145</v>
      </c>
      <c r="J20416" s="270">
        <v>-432.5</v>
      </c>
      <c r="K20416" s="83" t="str">
        <f>IFERROR(IFERROR(VLOOKUP(I20416,'DE-PARA'!B:D,3,0),VLOOKUP(I20416,'DE-PARA'!C:D,2,0)),"NÃO ENCONTRADO")</f>
        <v>Serviços</v>
      </c>
      <c r="L20416" s="50" t="str">
        <f>VLOOKUP(K20416,'Base -Receita-Despesa'!$B:$AS,1,FALSE)</f>
        <v>Serviços</v>
      </c>
    </row>
    <row r="20417" spans="1:12" x14ac:dyDescent="0.3">
      <c r="A20417" s="82" t="str">
        <f t="shared" si="638"/>
        <v>2020</v>
      </c>
      <c r="B20417" s="260" t="s">
        <v>2228</v>
      </c>
      <c r="C20417" s="261" t="s">
        <v>138</v>
      </c>
      <c r="D20417" s="74" t="str">
        <f t="shared" si="637"/>
        <v>out/2020</v>
      </c>
      <c r="E20417" s="331">
        <v>44132</v>
      </c>
      <c r="F20417" s="282">
        <v>17948</v>
      </c>
      <c r="G20417" s="282" t="s">
        <v>2229</v>
      </c>
      <c r="H20417" s="265" t="s">
        <v>5176</v>
      </c>
      <c r="I20417" s="265" t="s">
        <v>2189</v>
      </c>
      <c r="J20417" s="270">
        <v>-336.25</v>
      </c>
      <c r="K20417" s="83" t="str">
        <f>IFERROR(IFERROR(VLOOKUP(I20417,'DE-PARA'!B:D,3,0),VLOOKUP(I20417,'DE-PARA'!C:D,2,0)),"NÃO ENCONTRADO")</f>
        <v>Materiais</v>
      </c>
      <c r="L20417" s="50" t="str">
        <f>VLOOKUP(K20417,'Base -Receita-Despesa'!$B:$AS,1,FALSE)</f>
        <v>Materiais</v>
      </c>
    </row>
    <row r="20418" spans="1:12" x14ac:dyDescent="0.3">
      <c r="A20418" s="82" t="str">
        <f t="shared" si="638"/>
        <v>2020</v>
      </c>
      <c r="B20418" s="260" t="s">
        <v>2228</v>
      </c>
      <c r="C20418" s="261" t="s">
        <v>138</v>
      </c>
      <c r="D20418" s="74" t="str">
        <f t="shared" si="637"/>
        <v>out/2020</v>
      </c>
      <c r="E20418" s="331">
        <v>44132</v>
      </c>
      <c r="F20418" s="282">
        <v>1537</v>
      </c>
      <c r="G20418" s="282" t="s">
        <v>2229</v>
      </c>
      <c r="H20418" s="265" t="s">
        <v>2231</v>
      </c>
      <c r="I20418" s="265" t="s">
        <v>2185</v>
      </c>
      <c r="J20418" s="275">
        <v>-1070.8900000000001</v>
      </c>
      <c r="K20418" s="83" t="str">
        <f>IFERROR(IFERROR(VLOOKUP(I20418,'DE-PARA'!B:D,3,0),VLOOKUP(I20418,'DE-PARA'!C:D,2,0)),"NÃO ENCONTRADO")</f>
        <v>Materiais</v>
      </c>
      <c r="L20418" s="50" t="str">
        <f>VLOOKUP(K20418,'Base -Receita-Despesa'!$B:$AS,1,FALSE)</f>
        <v>Materiais</v>
      </c>
    </row>
    <row r="20419" spans="1:12" x14ac:dyDescent="0.3">
      <c r="A20419" s="82" t="str">
        <f t="shared" si="638"/>
        <v>2020</v>
      </c>
      <c r="B20419" s="260" t="s">
        <v>2228</v>
      </c>
      <c r="C20419" s="261" t="s">
        <v>138</v>
      </c>
      <c r="D20419" s="74" t="str">
        <f t="shared" si="637"/>
        <v>out/2020</v>
      </c>
      <c r="E20419" s="331">
        <v>44133</v>
      </c>
      <c r="F20419" s="282" t="s">
        <v>1267</v>
      </c>
      <c r="G20419" s="282" t="s">
        <v>2229</v>
      </c>
      <c r="H20419" s="265" t="s">
        <v>6008</v>
      </c>
      <c r="I20419" s="265" t="s">
        <v>160</v>
      </c>
      <c r="J20419" s="270">
        <v>641.76</v>
      </c>
      <c r="K20419" s="83" t="str">
        <f>IFERROR(IFERROR(VLOOKUP(I20419,'DE-PARA'!B:D,3,0),VLOOKUP(I20419,'DE-PARA'!C:D,2,0)),"NÃO ENCONTRADO")</f>
        <v>Outras Saídas</v>
      </c>
      <c r="L20419" s="50" t="str">
        <f>VLOOKUP(K20419,'Base -Receita-Despesa'!$B:$AS,1,FALSE)</f>
        <v>Outras Saídas</v>
      </c>
    </row>
    <row r="20420" spans="1:12" x14ac:dyDescent="0.3">
      <c r="A20420" s="82" t="str">
        <f t="shared" si="638"/>
        <v>2020</v>
      </c>
      <c r="B20420" s="260" t="s">
        <v>2228</v>
      </c>
      <c r="C20420" s="261" t="s">
        <v>138</v>
      </c>
      <c r="D20420" s="74" t="str">
        <f t="shared" ref="D20420:D20483" si="639">TEXT(E20420,"mmm/aaaa")</f>
        <v>out/2020</v>
      </c>
      <c r="E20420" s="331">
        <v>44133</v>
      </c>
      <c r="F20420" s="282" t="s">
        <v>5353</v>
      </c>
      <c r="G20420" s="282" t="s">
        <v>2229</v>
      </c>
      <c r="H20420" s="265" t="s">
        <v>6009</v>
      </c>
      <c r="I20420" s="265" t="s">
        <v>120</v>
      </c>
      <c r="J20420" s="270">
        <v>-299.7</v>
      </c>
      <c r="K20420" s="83" t="str">
        <f>IFERROR(IFERROR(VLOOKUP(I20420,'DE-PARA'!B:D,3,0),VLOOKUP(I20420,'DE-PARA'!C:D,2,0)),"NÃO ENCONTRADO")</f>
        <v>Serviços</v>
      </c>
      <c r="L20420" s="50" t="str">
        <f>VLOOKUP(K20420,'Base -Receita-Despesa'!$B:$AS,1,FALSE)</f>
        <v>Serviços</v>
      </c>
    </row>
    <row r="20421" spans="1:12" x14ac:dyDescent="0.3">
      <c r="A20421" s="82" t="str">
        <f t="shared" si="638"/>
        <v>2020</v>
      </c>
      <c r="B20421" s="260" t="s">
        <v>2228</v>
      </c>
      <c r="C20421" s="261" t="s">
        <v>138</v>
      </c>
      <c r="D20421" s="74" t="str">
        <f t="shared" si="639"/>
        <v>out/2020</v>
      </c>
      <c r="E20421" s="331">
        <v>44133</v>
      </c>
      <c r="F20421" s="282" t="s">
        <v>5353</v>
      </c>
      <c r="G20421" s="282" t="s">
        <v>2229</v>
      </c>
      <c r="H20421" s="265" t="s">
        <v>6009</v>
      </c>
      <c r="I20421" s="265" t="s">
        <v>562</v>
      </c>
      <c r="J20421" s="270">
        <v>-42.55</v>
      </c>
      <c r="K20421" s="83" t="str">
        <f>IFERROR(IFERROR(VLOOKUP(I20421,'DE-PARA'!B:D,3,0),VLOOKUP(I20421,'DE-PARA'!C:D,2,0)),"NÃO ENCONTRADO")</f>
        <v>Outras Saídas</v>
      </c>
      <c r="L20421" s="50" t="str">
        <f>VLOOKUP(K20421,'Base -Receita-Despesa'!$B:$AS,1,FALSE)</f>
        <v>Outras Saídas</v>
      </c>
    </row>
    <row r="20422" spans="1:12" x14ac:dyDescent="0.3">
      <c r="A20422" s="82" t="str">
        <f t="shared" si="638"/>
        <v>2020</v>
      </c>
      <c r="B20422" s="260" t="s">
        <v>2228</v>
      </c>
      <c r="C20422" s="261" t="s">
        <v>138</v>
      </c>
      <c r="D20422" s="74" t="str">
        <f t="shared" si="639"/>
        <v>out/2020</v>
      </c>
      <c r="E20422" s="331">
        <v>44133</v>
      </c>
      <c r="F20422" s="282">
        <v>3481</v>
      </c>
      <c r="G20422" s="282" t="s">
        <v>2229</v>
      </c>
      <c r="H20422" s="265" t="s">
        <v>6010</v>
      </c>
      <c r="I20422" s="265" t="s">
        <v>151</v>
      </c>
      <c r="J20422" s="270">
        <v>-286</v>
      </c>
      <c r="K20422" s="83" t="str">
        <f>IFERROR(IFERROR(VLOOKUP(I20422,'DE-PARA'!B:D,3,0),VLOOKUP(I20422,'DE-PARA'!C:D,2,0)),"NÃO ENCONTRADO")</f>
        <v>Concessionárias (água, luz e telefone)</v>
      </c>
      <c r="L20422" s="50" t="str">
        <f>VLOOKUP(K20422,'Base -Receita-Despesa'!$B:$AS,1,FALSE)</f>
        <v>Concessionárias (água, luz e telefone)</v>
      </c>
    </row>
    <row r="20423" spans="1:12" x14ac:dyDescent="0.3">
      <c r="A20423" s="82" t="str">
        <f t="shared" si="638"/>
        <v>2020</v>
      </c>
      <c r="B20423" s="260" t="s">
        <v>2228</v>
      </c>
      <c r="C20423" s="261" t="s">
        <v>138</v>
      </c>
      <c r="D20423" s="74" t="str">
        <f t="shared" si="639"/>
        <v>out/2020</v>
      </c>
      <c r="E20423" s="331">
        <v>44133</v>
      </c>
      <c r="F20423" s="282">
        <v>316364</v>
      </c>
      <c r="G20423" s="282" t="s">
        <v>2324</v>
      </c>
      <c r="H20423" s="265" t="s">
        <v>222</v>
      </c>
      <c r="I20423" s="265" t="s">
        <v>2182</v>
      </c>
      <c r="J20423" s="270">
        <v>-325.5</v>
      </c>
      <c r="K20423" s="83" t="str">
        <f>IFERROR(IFERROR(VLOOKUP(I20423,'DE-PARA'!B:D,3,0),VLOOKUP(I20423,'DE-PARA'!C:D,2,0)),"NÃO ENCONTRADO")</f>
        <v>Materiais</v>
      </c>
      <c r="L20423" s="50" t="str">
        <f>VLOOKUP(K20423,'Base -Receita-Despesa'!$B:$AS,1,FALSE)</f>
        <v>Materiais</v>
      </c>
    </row>
    <row r="20424" spans="1:12" x14ac:dyDescent="0.3">
      <c r="A20424" s="82" t="str">
        <f t="shared" si="638"/>
        <v>2020</v>
      </c>
      <c r="B20424" s="260" t="s">
        <v>2228</v>
      </c>
      <c r="C20424" s="261" t="s">
        <v>138</v>
      </c>
      <c r="D20424" s="74" t="str">
        <f t="shared" si="639"/>
        <v>out/2020</v>
      </c>
      <c r="E20424" s="331">
        <v>44133</v>
      </c>
      <c r="F20424" s="282">
        <v>409942</v>
      </c>
      <c r="G20424" s="282" t="s">
        <v>2229</v>
      </c>
      <c r="H20424" s="265" t="s">
        <v>4707</v>
      </c>
      <c r="I20424" s="265" t="s">
        <v>2190</v>
      </c>
      <c r="J20424" s="270">
        <v>-735</v>
      </c>
      <c r="K20424" s="83" t="str">
        <f>IFERROR(IFERROR(VLOOKUP(I20424,'DE-PARA'!B:D,3,0),VLOOKUP(I20424,'DE-PARA'!C:D,2,0)),"NÃO ENCONTRADO")</f>
        <v>Materiais</v>
      </c>
      <c r="L20424" s="50" t="str">
        <f>VLOOKUP(K20424,'Base -Receita-Despesa'!$B:$AS,1,FALSE)</f>
        <v>Materiais</v>
      </c>
    </row>
    <row r="20425" spans="1:12" x14ac:dyDescent="0.3">
      <c r="A20425" s="82" t="str">
        <f t="shared" si="638"/>
        <v>2020</v>
      </c>
      <c r="B20425" s="260" t="s">
        <v>2228</v>
      </c>
      <c r="C20425" s="261" t="s">
        <v>138</v>
      </c>
      <c r="D20425" s="74" t="str">
        <f t="shared" si="639"/>
        <v>out/2020</v>
      </c>
      <c r="E20425" s="331">
        <v>44133</v>
      </c>
      <c r="F20425" s="282">
        <v>108</v>
      </c>
      <c r="G20425" s="282" t="s">
        <v>2229</v>
      </c>
      <c r="H20425" s="265" t="s">
        <v>6009</v>
      </c>
      <c r="I20425" s="265" t="s">
        <v>120</v>
      </c>
      <c r="J20425" s="275">
        <v>-18751.490000000002</v>
      </c>
      <c r="K20425" s="83" t="str">
        <f>IFERROR(IFERROR(VLOOKUP(I20425,'DE-PARA'!B:D,3,0),VLOOKUP(I20425,'DE-PARA'!C:D,2,0)),"NÃO ENCONTRADO")</f>
        <v>Serviços</v>
      </c>
      <c r="L20425" s="50" t="str">
        <f>VLOOKUP(K20425,'Base -Receita-Despesa'!$B:$AS,1,FALSE)</f>
        <v>Serviços</v>
      </c>
    </row>
    <row r="20426" spans="1:12" x14ac:dyDescent="0.3">
      <c r="A20426" s="82" t="str">
        <f t="shared" si="638"/>
        <v>2020</v>
      </c>
      <c r="B20426" s="260" t="s">
        <v>2228</v>
      </c>
      <c r="C20426" s="261" t="s">
        <v>138</v>
      </c>
      <c r="D20426" s="74" t="str">
        <f t="shared" si="639"/>
        <v>out/2020</v>
      </c>
      <c r="E20426" s="331">
        <v>44133</v>
      </c>
      <c r="F20426" s="282">
        <v>166</v>
      </c>
      <c r="G20426" s="282" t="s">
        <v>2229</v>
      </c>
      <c r="H20426" s="265" t="s">
        <v>6009</v>
      </c>
      <c r="I20426" s="265" t="s">
        <v>120</v>
      </c>
      <c r="J20426" s="275">
        <v>-1670.79</v>
      </c>
      <c r="K20426" s="83" t="str">
        <f>IFERROR(IFERROR(VLOOKUP(I20426,'DE-PARA'!B:D,3,0),VLOOKUP(I20426,'DE-PARA'!C:D,2,0)),"NÃO ENCONTRADO")</f>
        <v>Serviços</v>
      </c>
      <c r="L20426" s="50" t="str">
        <f>VLOOKUP(K20426,'Base -Receita-Despesa'!$B:$AS,1,FALSE)</f>
        <v>Serviços</v>
      </c>
    </row>
    <row r="20427" spans="1:12" x14ac:dyDescent="0.3">
      <c r="A20427" s="82" t="str">
        <f t="shared" si="638"/>
        <v>2020</v>
      </c>
      <c r="B20427" s="260" t="s">
        <v>2228</v>
      </c>
      <c r="C20427" s="261" t="s">
        <v>138</v>
      </c>
      <c r="D20427" s="74" t="str">
        <f t="shared" si="639"/>
        <v>out/2020</v>
      </c>
      <c r="E20427" s="331">
        <v>44133</v>
      </c>
      <c r="F20427" s="282" t="s">
        <v>6011</v>
      </c>
      <c r="G20427" s="282" t="s">
        <v>2229</v>
      </c>
      <c r="H20427" s="265" t="s">
        <v>5896</v>
      </c>
      <c r="I20427" s="265" t="s">
        <v>188</v>
      </c>
      <c r="J20427" s="270">
        <v>-950</v>
      </c>
      <c r="K20427" s="83" t="str">
        <f>IFERROR(IFERROR(VLOOKUP(I20427,'DE-PARA'!B:D,3,0),VLOOKUP(I20427,'DE-PARA'!C:D,2,0)),"NÃO ENCONTRADO")</f>
        <v>Serviços</v>
      </c>
      <c r="L20427" s="50" t="str">
        <f>VLOOKUP(K20427,'Base -Receita-Despesa'!$B:$AS,1,FALSE)</f>
        <v>Serviços</v>
      </c>
    </row>
    <row r="20428" spans="1:12" x14ac:dyDescent="0.3">
      <c r="A20428" s="82" t="str">
        <f t="shared" si="638"/>
        <v>2020</v>
      </c>
      <c r="B20428" s="260" t="s">
        <v>2228</v>
      </c>
      <c r="C20428" s="261" t="s">
        <v>138</v>
      </c>
      <c r="D20428" s="74" t="str">
        <f t="shared" si="639"/>
        <v>out/2020</v>
      </c>
      <c r="E20428" s="331">
        <v>44133</v>
      </c>
      <c r="F20428" s="282" t="s">
        <v>6012</v>
      </c>
      <c r="G20428" s="282" t="s">
        <v>2229</v>
      </c>
      <c r="H20428" s="265" t="s">
        <v>5896</v>
      </c>
      <c r="I20428" s="265" t="s">
        <v>188</v>
      </c>
      <c r="J20428" s="275">
        <v>-1300</v>
      </c>
      <c r="K20428" s="83" t="str">
        <f>IFERROR(IFERROR(VLOOKUP(I20428,'DE-PARA'!B:D,3,0),VLOOKUP(I20428,'DE-PARA'!C:D,2,0)),"NÃO ENCONTRADO")</f>
        <v>Serviços</v>
      </c>
      <c r="L20428" s="50" t="str">
        <f>VLOOKUP(K20428,'Base -Receita-Despesa'!$B:$AS,1,FALSE)</f>
        <v>Serviços</v>
      </c>
    </row>
    <row r="20429" spans="1:12" x14ac:dyDescent="0.3">
      <c r="A20429" s="82" t="str">
        <f t="shared" si="638"/>
        <v>2020</v>
      </c>
      <c r="B20429" s="260" t="s">
        <v>2228</v>
      </c>
      <c r="C20429" s="261" t="s">
        <v>138</v>
      </c>
      <c r="D20429" s="74" t="str">
        <f t="shared" si="639"/>
        <v>out/2020</v>
      </c>
      <c r="E20429" s="331">
        <v>44133</v>
      </c>
      <c r="F20429" s="282" t="s">
        <v>6013</v>
      </c>
      <c r="G20429" s="282" t="s">
        <v>2229</v>
      </c>
      <c r="H20429" s="265" t="s">
        <v>5896</v>
      </c>
      <c r="I20429" s="265" t="s">
        <v>188</v>
      </c>
      <c r="J20429" s="275">
        <v>-1600</v>
      </c>
      <c r="K20429" s="83" t="str">
        <f>IFERROR(IFERROR(VLOOKUP(I20429,'DE-PARA'!B:D,3,0),VLOOKUP(I20429,'DE-PARA'!C:D,2,0)),"NÃO ENCONTRADO")</f>
        <v>Serviços</v>
      </c>
      <c r="L20429" s="50" t="str">
        <f>VLOOKUP(K20429,'Base -Receita-Despesa'!$B:$AS,1,FALSE)</f>
        <v>Serviços</v>
      </c>
    </row>
    <row r="20430" spans="1:12" x14ac:dyDescent="0.3">
      <c r="A20430" s="82" t="str">
        <f t="shared" si="638"/>
        <v>2020</v>
      </c>
      <c r="B20430" s="260" t="s">
        <v>2228</v>
      </c>
      <c r="C20430" s="261" t="s">
        <v>138</v>
      </c>
      <c r="D20430" s="74" t="str">
        <f t="shared" si="639"/>
        <v>out/2020</v>
      </c>
      <c r="E20430" s="331">
        <v>44133</v>
      </c>
      <c r="F20430" s="282">
        <v>8264</v>
      </c>
      <c r="G20430" s="282" t="s">
        <v>2229</v>
      </c>
      <c r="H20430" s="265" t="s">
        <v>5931</v>
      </c>
      <c r="I20430" s="265" t="s">
        <v>2207</v>
      </c>
      <c r="J20430" s="275">
        <v>-3500</v>
      </c>
      <c r="K20430" s="83" t="str">
        <f>IFERROR(IFERROR(VLOOKUP(I20430,'DE-PARA'!B:D,3,0),VLOOKUP(I20430,'DE-PARA'!C:D,2,0)),"NÃO ENCONTRADO")</f>
        <v>Serviços</v>
      </c>
      <c r="L20430" s="50" t="str">
        <f>VLOOKUP(K20430,'Base -Receita-Despesa'!$B:$AS,1,FALSE)</f>
        <v>Serviços</v>
      </c>
    </row>
    <row r="20431" spans="1:12" x14ac:dyDescent="0.3">
      <c r="A20431" s="82" t="str">
        <f t="shared" si="638"/>
        <v>2020</v>
      </c>
      <c r="B20431" s="260" t="s">
        <v>2228</v>
      </c>
      <c r="C20431" s="261" t="s">
        <v>138</v>
      </c>
      <c r="D20431" s="74" t="str">
        <f t="shared" si="639"/>
        <v>out/2020</v>
      </c>
      <c r="E20431" s="331">
        <v>44133</v>
      </c>
      <c r="F20431" s="282">
        <v>922</v>
      </c>
      <c r="G20431" s="282" t="s">
        <v>2229</v>
      </c>
      <c r="H20431" s="265" t="s">
        <v>5647</v>
      </c>
      <c r="I20431" s="265" t="s">
        <v>157</v>
      </c>
      <c r="J20431" s="275">
        <v>-1860</v>
      </c>
      <c r="K20431" s="83" t="str">
        <f>IFERROR(IFERROR(VLOOKUP(I20431,'DE-PARA'!B:D,3,0),VLOOKUP(I20431,'DE-PARA'!C:D,2,0)),"NÃO ENCONTRADO")</f>
        <v>Materiais</v>
      </c>
      <c r="L20431" s="50" t="str">
        <f>VLOOKUP(K20431,'Base -Receita-Despesa'!$B:$AS,1,FALSE)</f>
        <v>Materiais</v>
      </c>
    </row>
    <row r="20432" spans="1:12" x14ac:dyDescent="0.3">
      <c r="A20432" s="82" t="str">
        <f t="shared" si="638"/>
        <v>2020</v>
      </c>
      <c r="B20432" s="260" t="s">
        <v>2228</v>
      </c>
      <c r="C20432" s="261" t="s">
        <v>138</v>
      </c>
      <c r="D20432" s="74" t="str">
        <f t="shared" si="639"/>
        <v>out/2020</v>
      </c>
      <c r="E20432" s="331">
        <v>44133</v>
      </c>
      <c r="F20432" s="282">
        <v>5576</v>
      </c>
      <c r="G20432" s="282" t="s">
        <v>2229</v>
      </c>
      <c r="H20432" s="265" t="s">
        <v>4441</v>
      </c>
      <c r="I20432" s="265" t="s">
        <v>2182</v>
      </c>
      <c r="J20432" s="270">
        <v>-37.200000000000003</v>
      </c>
      <c r="K20432" s="83" t="str">
        <f>IFERROR(IFERROR(VLOOKUP(I20432,'DE-PARA'!B:D,3,0),VLOOKUP(I20432,'DE-PARA'!C:D,2,0)),"NÃO ENCONTRADO")</f>
        <v>Materiais</v>
      </c>
      <c r="L20432" s="50" t="str">
        <f>VLOOKUP(K20432,'Base -Receita-Despesa'!$B:$AS,1,FALSE)</f>
        <v>Materiais</v>
      </c>
    </row>
    <row r="20433" spans="1:12" x14ac:dyDescent="0.3">
      <c r="A20433" s="82" t="str">
        <f t="shared" si="638"/>
        <v>2020</v>
      </c>
      <c r="B20433" s="260" t="s">
        <v>2228</v>
      </c>
      <c r="C20433" s="261" t="s">
        <v>138</v>
      </c>
      <c r="D20433" s="74" t="str">
        <f t="shared" si="639"/>
        <v>out/2020</v>
      </c>
      <c r="E20433" s="331">
        <v>44133</v>
      </c>
      <c r="F20433" s="282">
        <v>21545</v>
      </c>
      <c r="G20433" s="282" t="s">
        <v>2229</v>
      </c>
      <c r="H20433" s="265" t="s">
        <v>4876</v>
      </c>
      <c r="I20433" s="265" t="s">
        <v>2204</v>
      </c>
      <c r="J20433" s="275">
        <v>-4331.38</v>
      </c>
      <c r="K20433" s="83" t="str">
        <f>IFERROR(IFERROR(VLOOKUP(I20433,'DE-PARA'!B:D,3,0),VLOOKUP(I20433,'DE-PARA'!C:D,2,0)),"NÃO ENCONTRADO")</f>
        <v>Serviços</v>
      </c>
      <c r="L20433" s="50" t="str">
        <f>VLOOKUP(K20433,'Base -Receita-Despesa'!$B:$AS,1,FALSE)</f>
        <v>Serviços</v>
      </c>
    </row>
    <row r="20434" spans="1:12" x14ac:dyDescent="0.3">
      <c r="A20434" s="82" t="str">
        <f t="shared" si="638"/>
        <v>2020</v>
      </c>
      <c r="B20434" s="260" t="s">
        <v>2228</v>
      </c>
      <c r="C20434" s="261" t="s">
        <v>138</v>
      </c>
      <c r="D20434" s="74" t="str">
        <f t="shared" si="639"/>
        <v>out/2020</v>
      </c>
      <c r="E20434" s="331">
        <v>44133</v>
      </c>
      <c r="F20434" s="282" t="s">
        <v>1261</v>
      </c>
      <c r="G20434" s="282" t="s">
        <v>2229</v>
      </c>
      <c r="H20434" s="265" t="s">
        <v>879</v>
      </c>
      <c r="I20434" s="265" t="s">
        <v>135</v>
      </c>
      <c r="J20434" s="270">
        <v>-10</v>
      </c>
      <c r="K20434" s="83" t="str">
        <f>IFERROR(IFERROR(VLOOKUP(I20434,'DE-PARA'!B:D,3,0),VLOOKUP(I20434,'DE-PARA'!C:D,2,0)),"NÃO ENCONTRADO")</f>
        <v>Outras Saídas</v>
      </c>
      <c r="L20434" s="50" t="str">
        <f>VLOOKUP(K20434,'Base -Receita-Despesa'!$B:$AS,1,FALSE)</f>
        <v>Outras Saídas</v>
      </c>
    </row>
    <row r="20435" spans="1:12" x14ac:dyDescent="0.3">
      <c r="A20435" s="82" t="str">
        <f t="shared" si="638"/>
        <v>2020</v>
      </c>
      <c r="B20435" s="260" t="s">
        <v>2228</v>
      </c>
      <c r="C20435" s="261" t="s">
        <v>138</v>
      </c>
      <c r="D20435" s="74" t="str">
        <f t="shared" si="639"/>
        <v>out/2020</v>
      </c>
      <c r="E20435" s="331">
        <v>44133</v>
      </c>
      <c r="F20435" s="282" t="s">
        <v>1261</v>
      </c>
      <c r="G20435" s="282" t="s">
        <v>2229</v>
      </c>
      <c r="H20435" s="265" t="s">
        <v>879</v>
      </c>
      <c r="I20435" s="265" t="s">
        <v>135</v>
      </c>
      <c r="J20435" s="270">
        <v>-10</v>
      </c>
      <c r="K20435" s="83" t="str">
        <f>IFERROR(IFERROR(VLOOKUP(I20435,'DE-PARA'!B:D,3,0),VLOOKUP(I20435,'DE-PARA'!C:D,2,0)),"NÃO ENCONTRADO")</f>
        <v>Outras Saídas</v>
      </c>
      <c r="L20435" s="50" t="str">
        <f>VLOOKUP(K20435,'Base -Receita-Despesa'!$B:$AS,1,FALSE)</f>
        <v>Outras Saídas</v>
      </c>
    </row>
    <row r="20436" spans="1:12" x14ac:dyDescent="0.3">
      <c r="A20436" s="82" t="str">
        <f t="shared" si="638"/>
        <v>2020</v>
      </c>
      <c r="B20436" s="260" t="s">
        <v>2228</v>
      </c>
      <c r="C20436" s="261" t="s">
        <v>138</v>
      </c>
      <c r="D20436" s="74" t="str">
        <f t="shared" si="639"/>
        <v>out/2020</v>
      </c>
      <c r="E20436" s="331">
        <v>44133</v>
      </c>
      <c r="F20436" s="282" t="s">
        <v>1261</v>
      </c>
      <c r="G20436" s="282" t="s">
        <v>2229</v>
      </c>
      <c r="H20436" s="265" t="s">
        <v>879</v>
      </c>
      <c r="I20436" s="265" t="s">
        <v>135</v>
      </c>
      <c r="J20436" s="270">
        <v>-10</v>
      </c>
      <c r="K20436" s="83" t="str">
        <f>IFERROR(IFERROR(VLOOKUP(I20436,'DE-PARA'!B:D,3,0),VLOOKUP(I20436,'DE-PARA'!C:D,2,0)),"NÃO ENCONTRADO")</f>
        <v>Outras Saídas</v>
      </c>
      <c r="L20436" s="50" t="str">
        <f>VLOOKUP(K20436,'Base -Receita-Despesa'!$B:$AS,1,FALSE)</f>
        <v>Outras Saídas</v>
      </c>
    </row>
    <row r="20437" spans="1:12" x14ac:dyDescent="0.3">
      <c r="A20437" s="82" t="str">
        <f t="shared" si="638"/>
        <v>2020</v>
      </c>
      <c r="B20437" s="260" t="s">
        <v>2228</v>
      </c>
      <c r="C20437" s="261" t="s">
        <v>138</v>
      </c>
      <c r="D20437" s="74" t="str">
        <f t="shared" si="639"/>
        <v>out/2020</v>
      </c>
      <c r="E20437" s="331">
        <v>44133</v>
      </c>
      <c r="F20437" s="282" t="s">
        <v>1261</v>
      </c>
      <c r="G20437" s="282" t="s">
        <v>2229</v>
      </c>
      <c r="H20437" s="265" t="s">
        <v>879</v>
      </c>
      <c r="I20437" s="265" t="s">
        <v>135</v>
      </c>
      <c r="J20437" s="270">
        <v>-10</v>
      </c>
      <c r="K20437" s="83" t="str">
        <f>IFERROR(IFERROR(VLOOKUP(I20437,'DE-PARA'!B:D,3,0),VLOOKUP(I20437,'DE-PARA'!C:D,2,0)),"NÃO ENCONTRADO")</f>
        <v>Outras Saídas</v>
      </c>
      <c r="L20437" s="50" t="str">
        <f>VLOOKUP(K20437,'Base -Receita-Despesa'!$B:$AS,1,FALSE)</f>
        <v>Outras Saídas</v>
      </c>
    </row>
    <row r="20438" spans="1:12" x14ac:dyDescent="0.3">
      <c r="A20438" s="82" t="str">
        <f t="shared" si="638"/>
        <v>2020</v>
      </c>
      <c r="B20438" s="260" t="s">
        <v>2228</v>
      </c>
      <c r="C20438" s="261" t="s">
        <v>138</v>
      </c>
      <c r="D20438" s="74" t="str">
        <f t="shared" si="639"/>
        <v>out/2020</v>
      </c>
      <c r="E20438" s="331">
        <v>44133</v>
      </c>
      <c r="F20438" s="282" t="s">
        <v>1261</v>
      </c>
      <c r="G20438" s="282" t="s">
        <v>2229</v>
      </c>
      <c r="H20438" s="265" t="s">
        <v>879</v>
      </c>
      <c r="I20438" s="265" t="s">
        <v>135</v>
      </c>
      <c r="J20438" s="270">
        <v>-10</v>
      </c>
      <c r="K20438" s="83" t="str">
        <f>IFERROR(IFERROR(VLOOKUP(I20438,'DE-PARA'!B:D,3,0),VLOOKUP(I20438,'DE-PARA'!C:D,2,0)),"NÃO ENCONTRADO")</f>
        <v>Outras Saídas</v>
      </c>
      <c r="L20438" s="50" t="str">
        <f>VLOOKUP(K20438,'Base -Receita-Despesa'!$B:$AS,1,FALSE)</f>
        <v>Outras Saídas</v>
      </c>
    </row>
    <row r="20439" spans="1:12" x14ac:dyDescent="0.3">
      <c r="A20439" s="82" t="str">
        <f t="shared" si="638"/>
        <v>2020</v>
      </c>
      <c r="B20439" s="260" t="s">
        <v>2228</v>
      </c>
      <c r="C20439" s="261" t="s">
        <v>138</v>
      </c>
      <c r="D20439" s="74" t="str">
        <f t="shared" si="639"/>
        <v>out/2020</v>
      </c>
      <c r="E20439" s="331">
        <v>44133</v>
      </c>
      <c r="F20439" s="282" t="s">
        <v>1261</v>
      </c>
      <c r="G20439" s="282" t="s">
        <v>2229</v>
      </c>
      <c r="H20439" s="265" t="s">
        <v>879</v>
      </c>
      <c r="I20439" s="265" t="s">
        <v>135</v>
      </c>
      <c r="J20439" s="270">
        <v>-10</v>
      </c>
      <c r="K20439" s="83" t="str">
        <f>IFERROR(IFERROR(VLOOKUP(I20439,'DE-PARA'!B:D,3,0),VLOOKUP(I20439,'DE-PARA'!C:D,2,0)),"NÃO ENCONTRADO")</f>
        <v>Outras Saídas</v>
      </c>
      <c r="L20439" s="50" t="str">
        <f>VLOOKUP(K20439,'Base -Receita-Despesa'!$B:$AS,1,FALSE)</f>
        <v>Outras Saídas</v>
      </c>
    </row>
    <row r="20440" spans="1:12" x14ac:dyDescent="0.3">
      <c r="A20440" s="82" t="str">
        <f t="shared" si="638"/>
        <v>2020</v>
      </c>
      <c r="B20440" s="260" t="s">
        <v>2228</v>
      </c>
      <c r="C20440" s="261" t="s">
        <v>138</v>
      </c>
      <c r="D20440" s="74" t="str">
        <f t="shared" si="639"/>
        <v>out/2020</v>
      </c>
      <c r="E20440" s="331">
        <v>44133</v>
      </c>
      <c r="F20440" s="282" t="s">
        <v>1261</v>
      </c>
      <c r="G20440" s="282" t="s">
        <v>2229</v>
      </c>
      <c r="H20440" s="265" t="s">
        <v>262</v>
      </c>
      <c r="I20440" s="265" t="s">
        <v>135</v>
      </c>
      <c r="J20440" s="270">
        <v>-15.99</v>
      </c>
      <c r="K20440" s="83" t="str">
        <f>IFERROR(IFERROR(VLOOKUP(I20440,'DE-PARA'!B:D,3,0),VLOOKUP(I20440,'DE-PARA'!C:D,2,0)),"NÃO ENCONTRADO")</f>
        <v>Outras Saídas</v>
      </c>
      <c r="L20440" s="50" t="str">
        <f>VLOOKUP(K20440,'Base -Receita-Despesa'!$B:$AS,1,FALSE)</f>
        <v>Outras Saídas</v>
      </c>
    </row>
    <row r="20441" spans="1:12" x14ac:dyDescent="0.3">
      <c r="A20441" s="82" t="str">
        <f t="shared" si="638"/>
        <v>2020</v>
      </c>
      <c r="B20441" s="260" t="s">
        <v>2228</v>
      </c>
      <c r="C20441" s="261" t="s">
        <v>138</v>
      </c>
      <c r="D20441" s="74" t="str">
        <f t="shared" si="639"/>
        <v>out/2020</v>
      </c>
      <c r="E20441" s="331">
        <v>44134</v>
      </c>
      <c r="F20441" s="282" t="s">
        <v>5181</v>
      </c>
      <c r="G20441" s="282" t="s">
        <v>2229</v>
      </c>
      <c r="H20441" s="265" t="s">
        <v>6014</v>
      </c>
      <c r="I20441" s="265" t="s">
        <v>2171</v>
      </c>
      <c r="J20441" s="275">
        <v>2583.37</v>
      </c>
      <c r="K20441" s="83" t="str">
        <f>IFERROR(IFERROR(VLOOKUP(I20441,'DE-PARA'!B:D,3,0),VLOOKUP(I20441,'DE-PARA'!C:D,2,0)),"NÃO ENCONTRADO")</f>
        <v>Rendimentos sobre Aplicações Financeiras</v>
      </c>
      <c r="L20441" s="50" t="str">
        <f>VLOOKUP(K20441,'Base -Receita-Despesa'!$B:$AS,1,FALSE)</f>
        <v>Rendimentos sobre Aplicações Financeiras</v>
      </c>
    </row>
    <row r="20442" spans="1:12" x14ac:dyDescent="0.3">
      <c r="A20442" s="82" t="str">
        <f t="shared" si="638"/>
        <v>2020</v>
      </c>
      <c r="B20442" s="260" t="s">
        <v>2240</v>
      </c>
      <c r="C20442" s="261" t="s">
        <v>138</v>
      </c>
      <c r="D20442" s="74" t="str">
        <f t="shared" si="639"/>
        <v>out/2020</v>
      </c>
      <c r="E20442" s="331">
        <v>44134</v>
      </c>
      <c r="F20442" s="282" t="s">
        <v>5181</v>
      </c>
      <c r="G20442" s="282" t="s">
        <v>2229</v>
      </c>
      <c r="H20442" s="265" t="s">
        <v>6014</v>
      </c>
      <c r="I20442" s="265" t="s">
        <v>2171</v>
      </c>
      <c r="J20442" s="281">
        <v>5200.92</v>
      </c>
      <c r="K20442" s="83" t="str">
        <f>IFERROR(IFERROR(VLOOKUP(I20442,'DE-PARA'!B:D,3,0),VLOOKUP(I20442,'DE-PARA'!C:D,2,0)),"NÃO ENCONTRADO")</f>
        <v>Rendimentos sobre Aplicações Financeiras</v>
      </c>
      <c r="L20442" s="50" t="str">
        <f>VLOOKUP(K20442,'Base -Receita-Despesa'!$B:$AS,1,FALSE)</f>
        <v>Rendimentos sobre Aplicações Financeiras</v>
      </c>
    </row>
    <row r="20443" spans="1:12" x14ac:dyDescent="0.3">
      <c r="A20443" s="82" t="str">
        <f t="shared" si="638"/>
        <v>2020</v>
      </c>
      <c r="B20443" s="260" t="s">
        <v>2240</v>
      </c>
      <c r="C20443" s="261" t="s">
        <v>138</v>
      </c>
      <c r="D20443" s="74" t="str">
        <f t="shared" si="639"/>
        <v>nov/2020</v>
      </c>
      <c r="E20443" s="331">
        <v>44138</v>
      </c>
      <c r="F20443" s="282" t="s">
        <v>5127</v>
      </c>
      <c r="G20443" s="282" t="s">
        <v>2229</v>
      </c>
      <c r="H20443" s="265" t="s">
        <v>2251</v>
      </c>
      <c r="I20443" s="265" t="s">
        <v>126</v>
      </c>
      <c r="J20443" s="275">
        <v>-500000</v>
      </c>
      <c r="K20443" s="83" t="str">
        <f>IFERROR(IFERROR(VLOOKUP(I20443,'DE-PARA'!B:D,3,0),VLOOKUP(I20443,'DE-PARA'!C:D,2,0)),"NÃO ENCONTRADO")</f>
        <v>TEV – Transferências Entre Contas (Entradas)</v>
      </c>
      <c r="L20443" s="50" t="str">
        <f>VLOOKUP(K20443,'Base -Receita-Despesa'!$B:$AS,1,FALSE)</f>
        <v>TEV – Transferências Entre Contas (Entradas)</v>
      </c>
    </row>
    <row r="20444" spans="1:12" x14ac:dyDescent="0.3">
      <c r="A20444" s="82" t="str">
        <f t="shared" si="638"/>
        <v>2020</v>
      </c>
      <c r="B20444" s="260" t="s">
        <v>2228</v>
      </c>
      <c r="C20444" s="261" t="s">
        <v>138</v>
      </c>
      <c r="D20444" s="74" t="str">
        <f t="shared" si="639"/>
        <v>nov/2020</v>
      </c>
      <c r="E20444" s="331">
        <v>44138</v>
      </c>
      <c r="F20444" s="282" t="s">
        <v>5127</v>
      </c>
      <c r="G20444" s="282" t="s">
        <v>2229</v>
      </c>
      <c r="H20444" s="265" t="s">
        <v>2251</v>
      </c>
      <c r="I20444" s="265" t="s">
        <v>126</v>
      </c>
      <c r="J20444" s="275">
        <v>500000</v>
      </c>
      <c r="K20444" s="83" t="str">
        <f>IFERROR(IFERROR(VLOOKUP(I20444,'DE-PARA'!B:D,3,0),VLOOKUP(I20444,'DE-PARA'!C:D,2,0)),"NÃO ENCONTRADO")</f>
        <v>TEV – Transferências Entre Contas (Entradas)</v>
      </c>
      <c r="L20444" s="50" t="str">
        <f>VLOOKUP(K20444,'Base -Receita-Despesa'!$B:$AS,1,FALSE)</f>
        <v>TEV – Transferências Entre Contas (Entradas)</v>
      </c>
    </row>
    <row r="20445" spans="1:12" x14ac:dyDescent="0.3">
      <c r="A20445" s="82" t="str">
        <f t="shared" si="638"/>
        <v>2020</v>
      </c>
      <c r="B20445" s="260" t="s">
        <v>2228</v>
      </c>
      <c r="C20445" s="261" t="s">
        <v>138</v>
      </c>
      <c r="D20445" s="74" t="str">
        <f t="shared" si="639"/>
        <v>nov/2020</v>
      </c>
      <c r="E20445" s="331">
        <v>44138</v>
      </c>
      <c r="F20445" s="282">
        <v>15496</v>
      </c>
      <c r="G20445" s="282" t="s">
        <v>2229</v>
      </c>
      <c r="H20445" s="265" t="s">
        <v>2890</v>
      </c>
      <c r="I20445" s="265" t="s">
        <v>2183</v>
      </c>
      <c r="J20445" s="275">
        <v>-1505</v>
      </c>
      <c r="K20445" s="83" t="str">
        <f>IFERROR(IFERROR(VLOOKUP(I20445,'DE-PARA'!B:D,3,0),VLOOKUP(I20445,'DE-PARA'!C:D,2,0)),"NÃO ENCONTRADO")</f>
        <v>Materiais</v>
      </c>
      <c r="L20445" s="50" t="str">
        <f>VLOOKUP(K20445,'Base -Receita-Despesa'!$B:$AS,1,FALSE)</f>
        <v>Materiais</v>
      </c>
    </row>
    <row r="20446" spans="1:12" x14ac:dyDescent="0.3">
      <c r="A20446" s="82" t="str">
        <f t="shared" si="638"/>
        <v>2020</v>
      </c>
      <c r="B20446" s="260" t="s">
        <v>2228</v>
      </c>
      <c r="C20446" s="261" t="s">
        <v>138</v>
      </c>
      <c r="D20446" s="74" t="str">
        <f t="shared" si="639"/>
        <v>nov/2020</v>
      </c>
      <c r="E20446" s="331">
        <v>44138</v>
      </c>
      <c r="F20446" s="282">
        <v>15498</v>
      </c>
      <c r="G20446" s="282" t="s">
        <v>2229</v>
      </c>
      <c r="H20446" s="265" t="s">
        <v>2890</v>
      </c>
      <c r="I20446" s="265" t="s">
        <v>2194</v>
      </c>
      <c r="J20446" s="270">
        <v>-650</v>
      </c>
      <c r="K20446" s="83" t="str">
        <f>IFERROR(IFERROR(VLOOKUP(I20446,'DE-PARA'!B:D,3,0),VLOOKUP(I20446,'DE-PARA'!C:D,2,0)),"NÃO ENCONTRADO")</f>
        <v>Materiais</v>
      </c>
      <c r="L20446" s="50" t="str">
        <f>VLOOKUP(K20446,'Base -Receita-Despesa'!$B:$AS,1,FALSE)</f>
        <v>Materiais</v>
      </c>
    </row>
    <row r="20447" spans="1:12" x14ac:dyDescent="0.3">
      <c r="A20447" s="82" t="str">
        <f t="shared" si="638"/>
        <v>2020</v>
      </c>
      <c r="B20447" s="260" t="s">
        <v>2228</v>
      </c>
      <c r="C20447" s="261" t="s">
        <v>138</v>
      </c>
      <c r="D20447" s="74" t="str">
        <f t="shared" si="639"/>
        <v>nov/2020</v>
      </c>
      <c r="E20447" s="331">
        <v>44138</v>
      </c>
      <c r="F20447" s="282">
        <v>1402</v>
      </c>
      <c r="G20447" s="282" t="s">
        <v>2229</v>
      </c>
      <c r="H20447" s="265" t="s">
        <v>5716</v>
      </c>
      <c r="I20447" s="265" t="s">
        <v>157</v>
      </c>
      <c r="J20447" s="270">
        <v>-57</v>
      </c>
      <c r="K20447" s="83" t="str">
        <f>IFERROR(IFERROR(VLOOKUP(I20447,'DE-PARA'!B:D,3,0),VLOOKUP(I20447,'DE-PARA'!C:D,2,0)),"NÃO ENCONTRADO")</f>
        <v>Materiais</v>
      </c>
      <c r="L20447" s="50" t="str">
        <f>VLOOKUP(K20447,'Base -Receita-Despesa'!$B:$AS,1,FALSE)</f>
        <v>Materiais</v>
      </c>
    </row>
    <row r="20448" spans="1:12" x14ac:dyDescent="0.3">
      <c r="A20448" s="82" t="str">
        <f t="shared" si="638"/>
        <v>2020</v>
      </c>
      <c r="B20448" s="260" t="s">
        <v>2228</v>
      </c>
      <c r="C20448" s="261" t="s">
        <v>138</v>
      </c>
      <c r="D20448" s="74" t="str">
        <f t="shared" si="639"/>
        <v>nov/2020</v>
      </c>
      <c r="E20448" s="331">
        <v>44138</v>
      </c>
      <c r="F20448" s="282">
        <v>1403</v>
      </c>
      <c r="G20448" s="282" t="s">
        <v>2229</v>
      </c>
      <c r="H20448" s="265" t="s">
        <v>5716</v>
      </c>
      <c r="I20448" s="265" t="s">
        <v>157</v>
      </c>
      <c r="J20448" s="275">
        <v>-3883.55</v>
      </c>
      <c r="K20448" s="83" t="str">
        <f>IFERROR(IFERROR(VLOOKUP(I20448,'DE-PARA'!B:D,3,0),VLOOKUP(I20448,'DE-PARA'!C:D,2,0)),"NÃO ENCONTRADO")</f>
        <v>Materiais</v>
      </c>
      <c r="L20448" s="50" t="str">
        <f>VLOOKUP(K20448,'Base -Receita-Despesa'!$B:$AS,1,FALSE)</f>
        <v>Materiais</v>
      </c>
    </row>
    <row r="20449" spans="1:12" x14ac:dyDescent="0.3">
      <c r="A20449" s="82" t="str">
        <f t="shared" si="638"/>
        <v>2020</v>
      </c>
      <c r="B20449" s="260" t="s">
        <v>2228</v>
      </c>
      <c r="C20449" s="261" t="s">
        <v>138</v>
      </c>
      <c r="D20449" s="74" t="str">
        <f t="shared" si="639"/>
        <v>nov/2020</v>
      </c>
      <c r="E20449" s="331">
        <v>44138</v>
      </c>
      <c r="F20449" s="282">
        <v>1400</v>
      </c>
      <c r="G20449" s="282" t="s">
        <v>2229</v>
      </c>
      <c r="H20449" s="265" t="s">
        <v>5716</v>
      </c>
      <c r="I20449" s="265" t="s">
        <v>157</v>
      </c>
      <c r="J20449" s="275">
        <v>-2382.5</v>
      </c>
      <c r="K20449" s="83" t="str">
        <f>IFERROR(IFERROR(VLOOKUP(I20449,'DE-PARA'!B:D,3,0),VLOOKUP(I20449,'DE-PARA'!C:D,2,0)),"NÃO ENCONTRADO")</f>
        <v>Materiais</v>
      </c>
      <c r="L20449" s="50" t="str">
        <f>VLOOKUP(K20449,'Base -Receita-Despesa'!$B:$AS,1,FALSE)</f>
        <v>Materiais</v>
      </c>
    </row>
    <row r="20450" spans="1:12" x14ac:dyDescent="0.3">
      <c r="A20450" s="82" t="str">
        <f t="shared" si="638"/>
        <v>2020</v>
      </c>
      <c r="B20450" s="260" t="s">
        <v>2228</v>
      </c>
      <c r="C20450" s="261" t="s">
        <v>138</v>
      </c>
      <c r="D20450" s="74" t="str">
        <f t="shared" si="639"/>
        <v>nov/2020</v>
      </c>
      <c r="E20450" s="331">
        <v>44138</v>
      </c>
      <c r="F20450" s="282">
        <v>1401</v>
      </c>
      <c r="G20450" s="282" t="s">
        <v>2229</v>
      </c>
      <c r="H20450" s="265" t="s">
        <v>5716</v>
      </c>
      <c r="I20450" s="265" t="s">
        <v>157</v>
      </c>
      <c r="J20450" s="275">
        <v>-1611.35</v>
      </c>
      <c r="K20450" s="83" t="str">
        <f>IFERROR(IFERROR(VLOOKUP(I20450,'DE-PARA'!B:D,3,0),VLOOKUP(I20450,'DE-PARA'!C:D,2,0)),"NÃO ENCONTRADO")</f>
        <v>Materiais</v>
      </c>
      <c r="L20450" s="50" t="str">
        <f>VLOOKUP(K20450,'Base -Receita-Despesa'!$B:$AS,1,FALSE)</f>
        <v>Materiais</v>
      </c>
    </row>
    <row r="20451" spans="1:12" x14ac:dyDescent="0.3">
      <c r="A20451" s="82" t="str">
        <f t="shared" si="638"/>
        <v>2020</v>
      </c>
      <c r="B20451" s="260" t="s">
        <v>2228</v>
      </c>
      <c r="C20451" s="261" t="s">
        <v>138</v>
      </c>
      <c r="D20451" s="74" t="str">
        <f t="shared" si="639"/>
        <v>nov/2020</v>
      </c>
      <c r="E20451" s="331">
        <v>44138</v>
      </c>
      <c r="F20451" s="282" t="s">
        <v>1267</v>
      </c>
      <c r="G20451" s="282" t="s">
        <v>2229</v>
      </c>
      <c r="H20451" s="265" t="s">
        <v>6015</v>
      </c>
      <c r="I20451" s="265" t="s">
        <v>160</v>
      </c>
      <c r="J20451" s="275">
        <v>-3000</v>
      </c>
      <c r="K20451" s="83" t="str">
        <f>IFERROR(IFERROR(VLOOKUP(I20451,'DE-PARA'!B:D,3,0),VLOOKUP(I20451,'DE-PARA'!C:D,2,0)),"NÃO ENCONTRADO")</f>
        <v>Outras Saídas</v>
      </c>
      <c r="L20451" s="50" t="str">
        <f>VLOOKUP(K20451,'Base -Receita-Despesa'!$B:$AS,1,FALSE)</f>
        <v>Outras Saídas</v>
      </c>
    </row>
    <row r="20452" spans="1:12" x14ac:dyDescent="0.3">
      <c r="A20452" s="82" t="str">
        <f t="shared" si="638"/>
        <v>2020</v>
      </c>
      <c r="B20452" s="260" t="s">
        <v>2228</v>
      </c>
      <c r="C20452" s="261" t="s">
        <v>138</v>
      </c>
      <c r="D20452" s="74" t="str">
        <f t="shared" si="639"/>
        <v>nov/2020</v>
      </c>
      <c r="E20452" s="331">
        <v>44139</v>
      </c>
      <c r="F20452" s="282">
        <v>2441864</v>
      </c>
      <c r="G20452" s="282" t="s">
        <v>2229</v>
      </c>
      <c r="H20452" s="265" t="s">
        <v>5794</v>
      </c>
      <c r="I20452" s="265" t="s">
        <v>164</v>
      </c>
      <c r="J20452" s="270">
        <v>-44.42</v>
      </c>
      <c r="K20452" s="83" t="str">
        <f>IFERROR(IFERROR(VLOOKUP(I20452,'DE-PARA'!B:D,3,0),VLOOKUP(I20452,'DE-PARA'!C:D,2,0)),"NÃO ENCONTRADO")</f>
        <v>Concessionárias (água, luz e telefone)</v>
      </c>
      <c r="L20452" s="50" t="str">
        <f>VLOOKUP(K20452,'Base -Receita-Despesa'!$B:$AS,1,FALSE)</f>
        <v>Concessionárias (água, luz e telefone)</v>
      </c>
    </row>
    <row r="20453" spans="1:12" x14ac:dyDescent="0.3">
      <c r="A20453" s="82" t="str">
        <f t="shared" si="638"/>
        <v>2020</v>
      </c>
      <c r="B20453" s="260" t="s">
        <v>2228</v>
      </c>
      <c r="C20453" s="261" t="s">
        <v>138</v>
      </c>
      <c r="D20453" s="74" t="str">
        <f t="shared" si="639"/>
        <v>nov/2020</v>
      </c>
      <c r="E20453" s="331">
        <v>44139</v>
      </c>
      <c r="F20453" s="282">
        <v>130792</v>
      </c>
      <c r="G20453" s="282" t="s">
        <v>2229</v>
      </c>
      <c r="H20453" s="265" t="s">
        <v>5140</v>
      </c>
      <c r="I20453" s="265" t="s">
        <v>2192</v>
      </c>
      <c r="J20453" s="275">
        <v>-4741.38</v>
      </c>
      <c r="K20453" s="83" t="str">
        <f>IFERROR(IFERROR(VLOOKUP(I20453,'DE-PARA'!B:D,3,0),VLOOKUP(I20453,'DE-PARA'!C:D,2,0)),"NÃO ENCONTRADO")</f>
        <v>Materiais</v>
      </c>
      <c r="L20453" s="50" t="str">
        <f>VLOOKUP(K20453,'Base -Receita-Despesa'!$B:$AS,1,FALSE)</f>
        <v>Materiais</v>
      </c>
    </row>
    <row r="20454" spans="1:12" x14ac:dyDescent="0.3">
      <c r="A20454" s="82" t="str">
        <f t="shared" si="638"/>
        <v>2020</v>
      </c>
      <c r="B20454" s="260" t="s">
        <v>2228</v>
      </c>
      <c r="C20454" s="261" t="s">
        <v>138</v>
      </c>
      <c r="D20454" s="74" t="str">
        <f t="shared" si="639"/>
        <v>nov/2020</v>
      </c>
      <c r="E20454" s="331">
        <v>44139</v>
      </c>
      <c r="F20454" s="282">
        <v>133875</v>
      </c>
      <c r="G20454" s="282" t="s">
        <v>2229</v>
      </c>
      <c r="H20454" s="265" t="s">
        <v>528</v>
      </c>
      <c r="I20454" s="265" t="s">
        <v>2181</v>
      </c>
      <c r="J20454" s="275">
        <v>-2500</v>
      </c>
      <c r="K20454" s="83" t="str">
        <f>IFERROR(IFERROR(VLOOKUP(I20454,'DE-PARA'!B:D,3,0),VLOOKUP(I20454,'DE-PARA'!C:D,2,0)),"NÃO ENCONTRADO")</f>
        <v>Materiais</v>
      </c>
      <c r="L20454" s="50" t="str">
        <f>VLOOKUP(K20454,'Base -Receita-Despesa'!$B:$AS,1,FALSE)</f>
        <v>Materiais</v>
      </c>
    </row>
    <row r="20455" spans="1:12" x14ac:dyDescent="0.3">
      <c r="A20455" s="82" t="str">
        <f t="shared" si="638"/>
        <v>2020</v>
      </c>
      <c r="B20455" s="260" t="s">
        <v>2228</v>
      </c>
      <c r="C20455" s="261" t="s">
        <v>138</v>
      </c>
      <c r="D20455" s="74" t="str">
        <f t="shared" si="639"/>
        <v>nov/2020</v>
      </c>
      <c r="E20455" s="331">
        <v>44139</v>
      </c>
      <c r="F20455" s="282">
        <v>1680</v>
      </c>
      <c r="G20455" s="282" t="s">
        <v>2229</v>
      </c>
      <c r="H20455" s="265" t="s">
        <v>6016</v>
      </c>
      <c r="I20455" s="265" t="s">
        <v>179</v>
      </c>
      <c r="J20455" s="275">
        <v>-2450</v>
      </c>
      <c r="K20455" s="83" t="str">
        <f>IFERROR(IFERROR(VLOOKUP(I20455,'DE-PARA'!B:D,3,0),VLOOKUP(I20455,'DE-PARA'!C:D,2,0)),"NÃO ENCONTRADO")</f>
        <v>Serviços</v>
      </c>
      <c r="L20455" s="50" t="str">
        <f>VLOOKUP(K20455,'Base -Receita-Despesa'!$B:$AS,1,FALSE)</f>
        <v>Serviços</v>
      </c>
    </row>
    <row r="20456" spans="1:12" x14ac:dyDescent="0.3">
      <c r="A20456" s="82" t="str">
        <f t="shared" si="638"/>
        <v>2020</v>
      </c>
      <c r="B20456" s="260" t="s">
        <v>2228</v>
      </c>
      <c r="C20456" s="261" t="s">
        <v>138</v>
      </c>
      <c r="D20456" s="74" t="str">
        <f t="shared" si="639"/>
        <v>nov/2020</v>
      </c>
      <c r="E20456" s="331">
        <v>44139</v>
      </c>
      <c r="F20456" s="282">
        <v>45237</v>
      </c>
      <c r="G20456" s="282" t="s">
        <v>2229</v>
      </c>
      <c r="H20456" s="265" t="s">
        <v>5868</v>
      </c>
      <c r="I20456" s="265" t="s">
        <v>2186</v>
      </c>
      <c r="J20456" s="275">
        <v>-1161</v>
      </c>
      <c r="K20456" s="83" t="str">
        <f>IFERROR(IFERROR(VLOOKUP(I20456,'DE-PARA'!B:D,3,0),VLOOKUP(I20456,'DE-PARA'!C:D,2,0)),"NÃO ENCONTRADO")</f>
        <v>Materiais</v>
      </c>
      <c r="L20456" s="50" t="str">
        <f>VLOOKUP(K20456,'Base -Receita-Despesa'!$B:$AS,1,FALSE)</f>
        <v>Materiais</v>
      </c>
    </row>
    <row r="20457" spans="1:12" x14ac:dyDescent="0.3">
      <c r="A20457" s="82" t="str">
        <f t="shared" si="638"/>
        <v>2020</v>
      </c>
      <c r="B20457" s="260" t="s">
        <v>2228</v>
      </c>
      <c r="C20457" s="261" t="s">
        <v>138</v>
      </c>
      <c r="D20457" s="74" t="str">
        <f t="shared" si="639"/>
        <v>nov/2020</v>
      </c>
      <c r="E20457" s="331">
        <v>44139</v>
      </c>
      <c r="F20457" s="282">
        <v>13</v>
      </c>
      <c r="G20457" s="282" t="s">
        <v>2229</v>
      </c>
      <c r="H20457" s="265" t="s">
        <v>5293</v>
      </c>
      <c r="I20457" s="265" t="s">
        <v>2177</v>
      </c>
      <c r="J20457" s="275">
        <v>-14000</v>
      </c>
      <c r="K20457" s="83" t="str">
        <f>IFERROR(IFERROR(VLOOKUP(I20457,'DE-PARA'!B:D,3,0),VLOOKUP(I20457,'DE-PARA'!C:D,2,0)),"NÃO ENCONTRADO")</f>
        <v>Pessoal</v>
      </c>
      <c r="L20457" s="50" t="str">
        <f>VLOOKUP(K20457,'Base -Receita-Despesa'!$B:$AS,1,FALSE)</f>
        <v>Pessoal</v>
      </c>
    </row>
    <row r="20458" spans="1:12" x14ac:dyDescent="0.3">
      <c r="A20458" s="82" t="str">
        <f t="shared" ref="A20458:A20521" si="640">IF(K20458="NÃO ENCONTRADO",0,RIGHT(D20458,4))</f>
        <v>2020</v>
      </c>
      <c r="B20458" s="260" t="s">
        <v>2228</v>
      </c>
      <c r="C20458" s="261" t="s">
        <v>138</v>
      </c>
      <c r="D20458" s="74" t="str">
        <f t="shared" si="639"/>
        <v>nov/2020</v>
      </c>
      <c r="E20458" s="331">
        <v>44139</v>
      </c>
      <c r="F20458" s="282" t="s">
        <v>139</v>
      </c>
      <c r="G20458" s="282" t="s">
        <v>2229</v>
      </c>
      <c r="H20458" s="265" t="s">
        <v>542</v>
      </c>
      <c r="I20458" s="265" t="s">
        <v>141</v>
      </c>
      <c r="J20458" s="275">
        <v>-5244.79</v>
      </c>
      <c r="K20458" s="83" t="str">
        <f>IFERROR(IFERROR(VLOOKUP(I20458,'DE-PARA'!B:D,3,0),VLOOKUP(I20458,'DE-PARA'!C:D,2,0)),"NÃO ENCONTRADO")</f>
        <v>Pessoal</v>
      </c>
      <c r="L20458" s="50" t="str">
        <f>VLOOKUP(K20458,'Base -Receita-Despesa'!$B:$AS,1,FALSE)</f>
        <v>Pessoal</v>
      </c>
    </row>
    <row r="20459" spans="1:12" x14ac:dyDescent="0.3">
      <c r="A20459" s="82" t="str">
        <f t="shared" si="640"/>
        <v>2020</v>
      </c>
      <c r="B20459" s="260" t="s">
        <v>2228</v>
      </c>
      <c r="C20459" s="261" t="s">
        <v>138</v>
      </c>
      <c r="D20459" s="74" t="str">
        <f t="shared" si="639"/>
        <v>nov/2020</v>
      </c>
      <c r="E20459" s="331">
        <v>44139</v>
      </c>
      <c r="F20459" s="282" t="s">
        <v>4619</v>
      </c>
      <c r="G20459" s="282" t="s">
        <v>2229</v>
      </c>
      <c r="H20459" s="265" t="s">
        <v>5875</v>
      </c>
      <c r="I20459" s="265" t="s">
        <v>2170</v>
      </c>
      <c r="J20459" s="275">
        <v>-72679.05</v>
      </c>
      <c r="K20459" s="83" t="str">
        <f>IFERROR(IFERROR(VLOOKUP(I20459,'DE-PARA'!B:D,3,0),VLOOKUP(I20459,'DE-PARA'!C:D,2,0)),"NÃO ENCONTRADO")</f>
        <v>Reembolso de Rateios(-)</v>
      </c>
      <c r="L20459" s="50" t="str">
        <f>VLOOKUP(K20459,'Base -Receita-Despesa'!$B:$AS,1,FALSE)</f>
        <v>Reembolso de Rateios(-)</v>
      </c>
    </row>
    <row r="20460" spans="1:12" x14ac:dyDescent="0.3">
      <c r="A20460" s="82" t="str">
        <f t="shared" si="640"/>
        <v>2020</v>
      </c>
      <c r="B20460" s="260" t="s">
        <v>2228</v>
      </c>
      <c r="C20460" s="261" t="s">
        <v>138</v>
      </c>
      <c r="D20460" s="74" t="str">
        <f t="shared" si="639"/>
        <v>nov/2020</v>
      </c>
      <c r="E20460" s="331">
        <v>44139</v>
      </c>
      <c r="F20460" s="282" t="s">
        <v>139</v>
      </c>
      <c r="G20460" s="282" t="s">
        <v>2229</v>
      </c>
      <c r="H20460" s="265" t="s">
        <v>6017</v>
      </c>
      <c r="I20460" s="265" t="s">
        <v>141</v>
      </c>
      <c r="J20460" s="275">
        <v>-325615.5</v>
      </c>
      <c r="K20460" s="83" t="str">
        <f>IFERROR(IFERROR(VLOOKUP(I20460,'DE-PARA'!B:D,3,0),VLOOKUP(I20460,'DE-PARA'!C:D,2,0)),"NÃO ENCONTRADO")</f>
        <v>Pessoal</v>
      </c>
      <c r="L20460" s="50" t="str">
        <f>VLOOKUP(K20460,'Base -Receita-Despesa'!$B:$AS,1,FALSE)</f>
        <v>Pessoal</v>
      </c>
    </row>
    <row r="20461" spans="1:12" x14ac:dyDescent="0.3">
      <c r="A20461" s="82" t="str">
        <f t="shared" si="640"/>
        <v>2020</v>
      </c>
      <c r="B20461" s="260" t="s">
        <v>2228</v>
      </c>
      <c r="C20461" s="261" t="s">
        <v>138</v>
      </c>
      <c r="D20461" s="74" t="str">
        <f t="shared" si="639"/>
        <v>nov/2020</v>
      </c>
      <c r="E20461" s="331">
        <v>44140</v>
      </c>
      <c r="F20461" s="282" t="s">
        <v>4619</v>
      </c>
      <c r="G20461" s="282" t="s">
        <v>2229</v>
      </c>
      <c r="H20461" s="265" t="s">
        <v>5875</v>
      </c>
      <c r="I20461" s="265" t="s">
        <v>2170</v>
      </c>
      <c r="J20461" s="270">
        <v>268.48</v>
      </c>
      <c r="K20461" s="83" t="str">
        <f>IFERROR(IFERROR(VLOOKUP(I20461,'DE-PARA'!B:D,3,0),VLOOKUP(I20461,'DE-PARA'!C:D,2,0)),"NÃO ENCONTRADO")</f>
        <v>Reembolso de Rateios(-)</v>
      </c>
      <c r="L20461" s="50" t="str">
        <f>VLOOKUP(K20461,'Base -Receita-Despesa'!$B:$AS,1,FALSE)</f>
        <v>Reembolso de Rateios(-)</v>
      </c>
    </row>
    <row r="20462" spans="1:12" x14ac:dyDescent="0.3">
      <c r="A20462" s="82" t="str">
        <f t="shared" si="640"/>
        <v>2020</v>
      </c>
      <c r="B20462" s="260" t="s">
        <v>2228</v>
      </c>
      <c r="C20462" s="261" t="s">
        <v>138</v>
      </c>
      <c r="D20462" s="74" t="str">
        <f t="shared" si="639"/>
        <v>nov/2020</v>
      </c>
      <c r="E20462" s="331">
        <v>44140</v>
      </c>
      <c r="F20462" s="282">
        <v>554056</v>
      </c>
      <c r="G20462" s="282" t="s">
        <v>2229</v>
      </c>
      <c r="H20462" s="265" t="s">
        <v>257</v>
      </c>
      <c r="I20462" s="265" t="s">
        <v>120</v>
      </c>
      <c r="J20462" s="270">
        <v>-989.6</v>
      </c>
      <c r="K20462" s="83" t="str">
        <f>IFERROR(IFERROR(VLOOKUP(I20462,'DE-PARA'!B:D,3,0),VLOOKUP(I20462,'DE-PARA'!C:D,2,0)),"NÃO ENCONTRADO")</f>
        <v>Serviços</v>
      </c>
      <c r="L20462" s="50" t="str">
        <f>VLOOKUP(K20462,'Base -Receita-Despesa'!$B:$AS,1,FALSE)</f>
        <v>Serviços</v>
      </c>
    </row>
    <row r="20463" spans="1:12" x14ac:dyDescent="0.3">
      <c r="A20463" s="82" t="str">
        <f t="shared" si="640"/>
        <v>2020</v>
      </c>
      <c r="B20463" s="260" t="s">
        <v>2228</v>
      </c>
      <c r="C20463" s="261" t="s">
        <v>138</v>
      </c>
      <c r="D20463" s="74" t="str">
        <f t="shared" si="639"/>
        <v>nov/2020</v>
      </c>
      <c r="E20463" s="331">
        <v>44140</v>
      </c>
      <c r="F20463" s="282">
        <v>1557</v>
      </c>
      <c r="G20463" s="282" t="s">
        <v>2229</v>
      </c>
      <c r="H20463" s="265" t="s">
        <v>2231</v>
      </c>
      <c r="I20463" s="265" t="s">
        <v>2185</v>
      </c>
      <c r="J20463" s="275">
        <v>-1792.5</v>
      </c>
      <c r="K20463" s="83" t="str">
        <f>IFERROR(IFERROR(VLOOKUP(I20463,'DE-PARA'!B:D,3,0),VLOOKUP(I20463,'DE-PARA'!C:D,2,0)),"NÃO ENCONTRADO")</f>
        <v>Materiais</v>
      </c>
      <c r="L20463" s="50" t="str">
        <f>VLOOKUP(K20463,'Base -Receita-Despesa'!$B:$AS,1,FALSE)</f>
        <v>Materiais</v>
      </c>
    </row>
    <row r="20464" spans="1:12" x14ac:dyDescent="0.3">
      <c r="A20464" s="82" t="str">
        <f t="shared" si="640"/>
        <v>2020</v>
      </c>
      <c r="B20464" s="260" t="s">
        <v>2228</v>
      </c>
      <c r="C20464" s="261" t="s">
        <v>138</v>
      </c>
      <c r="D20464" s="74" t="str">
        <f t="shared" si="639"/>
        <v>nov/2020</v>
      </c>
      <c r="E20464" s="331">
        <v>44140</v>
      </c>
      <c r="F20464" s="282">
        <v>98</v>
      </c>
      <c r="G20464" s="282" t="s">
        <v>2229</v>
      </c>
      <c r="H20464" s="265" t="s">
        <v>5115</v>
      </c>
      <c r="I20464" s="265" t="s">
        <v>118</v>
      </c>
      <c r="J20464" s="275">
        <v>-118402.28</v>
      </c>
      <c r="K20464" s="83" t="str">
        <f>IFERROR(IFERROR(VLOOKUP(I20464,'DE-PARA'!B:D,3,0),VLOOKUP(I20464,'DE-PARA'!C:D,2,0)),"NÃO ENCONTRADO")</f>
        <v>Serviços</v>
      </c>
      <c r="L20464" s="50" t="str">
        <f>VLOOKUP(K20464,'Base -Receita-Despesa'!$B:$AS,1,FALSE)</f>
        <v>Serviços</v>
      </c>
    </row>
    <row r="20465" spans="1:12" x14ac:dyDescent="0.3">
      <c r="A20465" s="82" t="str">
        <f t="shared" si="640"/>
        <v>2020</v>
      </c>
      <c r="B20465" s="260" t="s">
        <v>2228</v>
      </c>
      <c r="C20465" s="261" t="s">
        <v>138</v>
      </c>
      <c r="D20465" s="74" t="str">
        <f t="shared" si="639"/>
        <v>nov/2020</v>
      </c>
      <c r="E20465" s="331">
        <v>44140</v>
      </c>
      <c r="F20465" s="282" t="s">
        <v>139</v>
      </c>
      <c r="G20465" s="282" t="s">
        <v>2229</v>
      </c>
      <c r="H20465" s="265" t="s">
        <v>5385</v>
      </c>
      <c r="I20465" s="265" t="s">
        <v>141</v>
      </c>
      <c r="J20465" s="275">
        <v>-1437.72</v>
      </c>
      <c r="K20465" s="83" t="str">
        <f>IFERROR(IFERROR(VLOOKUP(I20465,'DE-PARA'!B:D,3,0),VLOOKUP(I20465,'DE-PARA'!C:D,2,0)),"NÃO ENCONTRADO")</f>
        <v>Pessoal</v>
      </c>
      <c r="L20465" s="50" t="str">
        <f>VLOOKUP(K20465,'Base -Receita-Despesa'!$B:$AS,1,FALSE)</f>
        <v>Pessoal</v>
      </c>
    </row>
    <row r="20466" spans="1:12" x14ac:dyDescent="0.3">
      <c r="A20466" s="82" t="str">
        <f t="shared" si="640"/>
        <v>2020</v>
      </c>
      <c r="B20466" s="260" t="s">
        <v>2228</v>
      </c>
      <c r="C20466" s="261" t="s">
        <v>138</v>
      </c>
      <c r="D20466" s="74" t="str">
        <f t="shared" si="639"/>
        <v>nov/2020</v>
      </c>
      <c r="E20466" s="331">
        <v>44140</v>
      </c>
      <c r="F20466" s="282">
        <v>5597</v>
      </c>
      <c r="G20466" s="282" t="s">
        <v>2229</v>
      </c>
      <c r="H20466" s="265" t="s">
        <v>4441</v>
      </c>
      <c r="I20466" s="265" t="s">
        <v>2186</v>
      </c>
      <c r="J20466" s="275">
        <v>-3400</v>
      </c>
      <c r="K20466" s="83" t="str">
        <f>IFERROR(IFERROR(VLOOKUP(I20466,'DE-PARA'!B:D,3,0),VLOOKUP(I20466,'DE-PARA'!C:D,2,0)),"NÃO ENCONTRADO")</f>
        <v>Materiais</v>
      </c>
      <c r="L20466" s="50" t="str">
        <f>VLOOKUP(K20466,'Base -Receita-Despesa'!$B:$AS,1,FALSE)</f>
        <v>Materiais</v>
      </c>
    </row>
    <row r="20467" spans="1:12" x14ac:dyDescent="0.3">
      <c r="A20467" s="82" t="str">
        <f t="shared" si="640"/>
        <v>2020</v>
      </c>
      <c r="B20467" s="260" t="s">
        <v>2228</v>
      </c>
      <c r="C20467" s="261" t="s">
        <v>138</v>
      </c>
      <c r="D20467" s="74" t="str">
        <f t="shared" si="639"/>
        <v>nov/2020</v>
      </c>
      <c r="E20467" s="331">
        <v>44140</v>
      </c>
      <c r="F20467" s="282" t="s">
        <v>6018</v>
      </c>
      <c r="G20467" s="282" t="s">
        <v>2229</v>
      </c>
      <c r="H20467" s="265" t="s">
        <v>6019</v>
      </c>
      <c r="I20467" s="265" t="s">
        <v>176</v>
      </c>
      <c r="J20467" s="275">
        <v>-1168.3900000000001</v>
      </c>
      <c r="K20467" s="83" t="str">
        <f>IFERROR(IFERROR(VLOOKUP(I20467,'DE-PARA'!B:D,3,0),VLOOKUP(I20467,'DE-PARA'!C:D,2,0)),"NÃO ENCONTRADO")</f>
        <v>Pessoal</v>
      </c>
      <c r="L20467" s="50" t="str">
        <f>VLOOKUP(K20467,'Base -Receita-Despesa'!$B:$AS,1,FALSE)</f>
        <v>Pessoal</v>
      </c>
    </row>
    <row r="20468" spans="1:12" x14ac:dyDescent="0.3">
      <c r="A20468" s="82" t="str">
        <f t="shared" si="640"/>
        <v>2020</v>
      </c>
      <c r="B20468" s="260" t="s">
        <v>2228</v>
      </c>
      <c r="C20468" s="261" t="s">
        <v>138</v>
      </c>
      <c r="D20468" s="74" t="str">
        <f t="shared" si="639"/>
        <v>nov/2020</v>
      </c>
      <c r="E20468" s="331">
        <v>44140</v>
      </c>
      <c r="F20468" s="282" t="s">
        <v>6020</v>
      </c>
      <c r="G20468" s="282" t="s">
        <v>2229</v>
      </c>
      <c r="H20468" s="265" t="s">
        <v>6021</v>
      </c>
      <c r="I20468" s="265" t="s">
        <v>176</v>
      </c>
      <c r="J20468" s="275">
        <v>-3121.39</v>
      </c>
      <c r="K20468" s="83" t="str">
        <f>IFERROR(IFERROR(VLOOKUP(I20468,'DE-PARA'!B:D,3,0),VLOOKUP(I20468,'DE-PARA'!C:D,2,0)),"NÃO ENCONTRADO")</f>
        <v>Pessoal</v>
      </c>
      <c r="L20468" s="50" t="str">
        <f>VLOOKUP(K20468,'Base -Receita-Despesa'!$B:$AS,1,FALSE)</f>
        <v>Pessoal</v>
      </c>
    </row>
    <row r="20469" spans="1:12" x14ac:dyDescent="0.3">
      <c r="A20469" s="82" t="str">
        <f t="shared" si="640"/>
        <v>2020</v>
      </c>
      <c r="B20469" s="260" t="s">
        <v>2228</v>
      </c>
      <c r="C20469" s="261" t="s">
        <v>138</v>
      </c>
      <c r="D20469" s="74" t="str">
        <f t="shared" si="639"/>
        <v>nov/2020</v>
      </c>
      <c r="E20469" s="331">
        <v>44140</v>
      </c>
      <c r="F20469" s="282" t="s">
        <v>6022</v>
      </c>
      <c r="G20469" s="282" t="s">
        <v>2229</v>
      </c>
      <c r="H20469" s="265" t="s">
        <v>5952</v>
      </c>
      <c r="I20469" s="265" t="s">
        <v>176</v>
      </c>
      <c r="J20469" s="275">
        <v>-7329.71</v>
      </c>
      <c r="K20469" s="83" t="str">
        <f>IFERROR(IFERROR(VLOOKUP(I20469,'DE-PARA'!B:D,3,0),VLOOKUP(I20469,'DE-PARA'!C:D,2,0)),"NÃO ENCONTRADO")</f>
        <v>Pessoal</v>
      </c>
      <c r="L20469" s="50" t="str">
        <f>VLOOKUP(K20469,'Base -Receita-Despesa'!$B:$AS,1,FALSE)</f>
        <v>Pessoal</v>
      </c>
    </row>
    <row r="20470" spans="1:12" x14ac:dyDescent="0.3">
      <c r="A20470" s="82" t="str">
        <f t="shared" si="640"/>
        <v>2020</v>
      </c>
      <c r="B20470" s="260" t="s">
        <v>2228</v>
      </c>
      <c r="C20470" s="261" t="s">
        <v>138</v>
      </c>
      <c r="D20470" s="74" t="str">
        <f t="shared" si="639"/>
        <v>nov/2020</v>
      </c>
      <c r="E20470" s="331">
        <v>44140</v>
      </c>
      <c r="F20470" s="282" t="s">
        <v>6023</v>
      </c>
      <c r="G20470" s="282" t="s">
        <v>2229</v>
      </c>
      <c r="H20470" s="265" t="s">
        <v>6024</v>
      </c>
      <c r="I20470" s="265" t="s">
        <v>176</v>
      </c>
      <c r="J20470" s="270">
        <v>-512.51</v>
      </c>
      <c r="K20470" s="83" t="str">
        <f>IFERROR(IFERROR(VLOOKUP(I20470,'DE-PARA'!B:D,3,0),VLOOKUP(I20470,'DE-PARA'!C:D,2,0)),"NÃO ENCONTRADO")</f>
        <v>Pessoal</v>
      </c>
      <c r="L20470" s="50" t="str">
        <f>VLOOKUP(K20470,'Base -Receita-Despesa'!$B:$AS,1,FALSE)</f>
        <v>Pessoal</v>
      </c>
    </row>
    <row r="20471" spans="1:12" x14ac:dyDescent="0.3">
      <c r="A20471" s="82" t="str">
        <f t="shared" si="640"/>
        <v>2020</v>
      </c>
      <c r="B20471" s="260" t="s">
        <v>2228</v>
      </c>
      <c r="C20471" s="261" t="s">
        <v>138</v>
      </c>
      <c r="D20471" s="74" t="str">
        <f t="shared" si="639"/>
        <v>nov/2020</v>
      </c>
      <c r="E20471" s="331">
        <v>44140</v>
      </c>
      <c r="F20471" s="282" t="s">
        <v>6025</v>
      </c>
      <c r="G20471" s="282" t="s">
        <v>2229</v>
      </c>
      <c r="H20471" s="265" t="s">
        <v>6026</v>
      </c>
      <c r="I20471" s="265" t="s">
        <v>176</v>
      </c>
      <c r="J20471" s="275">
        <v>-7329.71</v>
      </c>
      <c r="K20471" s="83" t="str">
        <f>IFERROR(IFERROR(VLOOKUP(I20471,'DE-PARA'!B:D,3,0),VLOOKUP(I20471,'DE-PARA'!C:D,2,0)),"NÃO ENCONTRADO")</f>
        <v>Pessoal</v>
      </c>
      <c r="L20471" s="50" t="str">
        <f>VLOOKUP(K20471,'Base -Receita-Despesa'!$B:$AS,1,FALSE)</f>
        <v>Pessoal</v>
      </c>
    </row>
    <row r="20472" spans="1:12" x14ac:dyDescent="0.3">
      <c r="A20472" s="82" t="str">
        <f t="shared" si="640"/>
        <v>2020</v>
      </c>
      <c r="B20472" s="260" t="s">
        <v>2228</v>
      </c>
      <c r="C20472" s="261" t="s">
        <v>138</v>
      </c>
      <c r="D20472" s="74" t="str">
        <f t="shared" si="639"/>
        <v>nov/2020</v>
      </c>
      <c r="E20472" s="331">
        <v>44140</v>
      </c>
      <c r="F20472" s="282" t="s">
        <v>6027</v>
      </c>
      <c r="G20472" s="282" t="s">
        <v>2229</v>
      </c>
      <c r="H20472" s="265" t="s">
        <v>4461</v>
      </c>
      <c r="I20472" s="265" t="s">
        <v>176</v>
      </c>
      <c r="J20472" s="270">
        <v>-481.86</v>
      </c>
      <c r="K20472" s="83" t="str">
        <f>IFERROR(IFERROR(VLOOKUP(I20472,'DE-PARA'!B:D,3,0),VLOOKUP(I20472,'DE-PARA'!C:D,2,0)),"NÃO ENCONTRADO")</f>
        <v>Pessoal</v>
      </c>
      <c r="L20472" s="50" t="str">
        <f>VLOOKUP(K20472,'Base -Receita-Despesa'!$B:$AS,1,FALSE)</f>
        <v>Pessoal</v>
      </c>
    </row>
    <row r="20473" spans="1:12" x14ac:dyDescent="0.3">
      <c r="A20473" s="82" t="str">
        <f t="shared" si="640"/>
        <v>2020</v>
      </c>
      <c r="B20473" s="260" t="s">
        <v>2228</v>
      </c>
      <c r="C20473" s="261" t="s">
        <v>138</v>
      </c>
      <c r="D20473" s="74" t="str">
        <f t="shared" si="639"/>
        <v>nov/2020</v>
      </c>
      <c r="E20473" s="331">
        <v>44140</v>
      </c>
      <c r="F20473" s="282">
        <v>85</v>
      </c>
      <c r="G20473" s="282" t="s">
        <v>2229</v>
      </c>
      <c r="H20473" s="265" t="s">
        <v>5869</v>
      </c>
      <c r="I20473" s="265" t="s">
        <v>2177</v>
      </c>
      <c r="J20473" s="275">
        <v>-20000</v>
      </c>
      <c r="K20473" s="83" t="str">
        <f>IFERROR(IFERROR(VLOOKUP(I20473,'DE-PARA'!B:D,3,0),VLOOKUP(I20473,'DE-PARA'!C:D,2,0)),"NÃO ENCONTRADO")</f>
        <v>Pessoal</v>
      </c>
      <c r="L20473" s="50" t="str">
        <f>VLOOKUP(K20473,'Base -Receita-Despesa'!$B:$AS,1,FALSE)</f>
        <v>Pessoal</v>
      </c>
    </row>
    <row r="20474" spans="1:12" x14ac:dyDescent="0.3">
      <c r="A20474" s="82" t="str">
        <f t="shared" si="640"/>
        <v>2020</v>
      </c>
      <c r="B20474" s="260" t="s">
        <v>2228</v>
      </c>
      <c r="C20474" s="261" t="s">
        <v>138</v>
      </c>
      <c r="D20474" s="74" t="str">
        <f t="shared" si="639"/>
        <v>nov/2020</v>
      </c>
      <c r="E20474" s="331">
        <v>44140</v>
      </c>
      <c r="F20474" s="282" t="s">
        <v>1261</v>
      </c>
      <c r="G20474" s="282" t="s">
        <v>2229</v>
      </c>
      <c r="H20474" s="265" t="s">
        <v>879</v>
      </c>
      <c r="I20474" s="265" t="s">
        <v>135</v>
      </c>
      <c r="J20474" s="270">
        <v>-10</v>
      </c>
      <c r="K20474" s="83" t="str">
        <f>IFERROR(IFERROR(VLOOKUP(I20474,'DE-PARA'!B:D,3,0),VLOOKUP(I20474,'DE-PARA'!C:D,2,0)),"NÃO ENCONTRADO")</f>
        <v>Outras Saídas</v>
      </c>
      <c r="L20474" s="50" t="str">
        <f>VLOOKUP(K20474,'Base -Receita-Despesa'!$B:$AS,1,FALSE)</f>
        <v>Outras Saídas</v>
      </c>
    </row>
    <row r="20475" spans="1:12" x14ac:dyDescent="0.3">
      <c r="A20475" s="82" t="str">
        <f t="shared" si="640"/>
        <v>2020</v>
      </c>
      <c r="B20475" s="260" t="s">
        <v>2228</v>
      </c>
      <c r="C20475" s="261" t="s">
        <v>138</v>
      </c>
      <c r="D20475" s="74" t="str">
        <f t="shared" si="639"/>
        <v>nov/2020</v>
      </c>
      <c r="E20475" s="331">
        <v>44141</v>
      </c>
      <c r="F20475" s="282">
        <v>8545</v>
      </c>
      <c r="G20475" s="282" t="s">
        <v>2229</v>
      </c>
      <c r="H20475" s="265" t="s">
        <v>4791</v>
      </c>
      <c r="I20475" s="265" t="s">
        <v>232</v>
      </c>
      <c r="J20475" s="275">
        <v>-1520</v>
      </c>
      <c r="K20475" s="83" t="str">
        <f>IFERROR(IFERROR(VLOOKUP(I20475,'DE-PARA'!B:D,3,0),VLOOKUP(I20475,'DE-PARA'!C:D,2,0)),"NÃO ENCONTRADO")</f>
        <v>Materiais</v>
      </c>
      <c r="L20475" s="50" t="str">
        <f>VLOOKUP(K20475,'Base -Receita-Despesa'!$B:$AS,1,FALSE)</f>
        <v>Materiais</v>
      </c>
    </row>
    <row r="20476" spans="1:12" x14ac:dyDescent="0.3">
      <c r="A20476" s="82" t="str">
        <f t="shared" si="640"/>
        <v>2020</v>
      </c>
      <c r="B20476" s="260" t="s">
        <v>2228</v>
      </c>
      <c r="C20476" s="261" t="s">
        <v>138</v>
      </c>
      <c r="D20476" s="74" t="str">
        <f t="shared" si="639"/>
        <v>nov/2020</v>
      </c>
      <c r="E20476" s="331">
        <v>44141</v>
      </c>
      <c r="F20476" s="282">
        <v>244</v>
      </c>
      <c r="G20476" s="282" t="s">
        <v>2229</v>
      </c>
      <c r="H20476" s="265" t="s">
        <v>6001</v>
      </c>
      <c r="I20476" s="265" t="s">
        <v>2189</v>
      </c>
      <c r="J20476" s="270">
        <v>-644</v>
      </c>
      <c r="K20476" s="83" t="str">
        <f>IFERROR(IFERROR(VLOOKUP(I20476,'DE-PARA'!B:D,3,0),VLOOKUP(I20476,'DE-PARA'!C:D,2,0)),"NÃO ENCONTRADO")</f>
        <v>Materiais</v>
      </c>
      <c r="L20476" s="50" t="str">
        <f>VLOOKUP(K20476,'Base -Receita-Despesa'!$B:$AS,1,FALSE)</f>
        <v>Materiais</v>
      </c>
    </row>
    <row r="20477" spans="1:12" x14ac:dyDescent="0.3">
      <c r="A20477" s="82" t="str">
        <f t="shared" si="640"/>
        <v>2020</v>
      </c>
      <c r="B20477" s="260" t="s">
        <v>2228</v>
      </c>
      <c r="C20477" s="261" t="s">
        <v>138</v>
      </c>
      <c r="D20477" s="74" t="str">
        <f t="shared" si="639"/>
        <v>nov/2020</v>
      </c>
      <c r="E20477" s="331">
        <v>44141</v>
      </c>
      <c r="F20477" s="282" t="s">
        <v>4377</v>
      </c>
      <c r="G20477" s="282" t="s">
        <v>2229</v>
      </c>
      <c r="H20477" s="265" t="s">
        <v>6028</v>
      </c>
      <c r="I20477" s="265" t="s">
        <v>128</v>
      </c>
      <c r="J20477" s="275">
        <v>-40742.19</v>
      </c>
      <c r="K20477" s="83" t="str">
        <f>IFERROR(IFERROR(VLOOKUP(I20477,'DE-PARA'!B:D,3,0),VLOOKUP(I20477,'DE-PARA'!C:D,2,0)),"NÃO ENCONTRADO")</f>
        <v>Encargos sobre Folha de Pagamento</v>
      </c>
      <c r="L20477" s="50" t="str">
        <f>VLOOKUP(K20477,'Base -Receita-Despesa'!$B:$AS,1,FALSE)</f>
        <v>Encargos sobre Folha de Pagamento</v>
      </c>
    </row>
    <row r="20478" spans="1:12" x14ac:dyDescent="0.3">
      <c r="A20478" s="82" t="str">
        <f t="shared" si="640"/>
        <v>2020</v>
      </c>
      <c r="B20478" s="260" t="s">
        <v>2228</v>
      </c>
      <c r="C20478" s="261" t="s">
        <v>138</v>
      </c>
      <c r="D20478" s="74" t="str">
        <f t="shared" si="639"/>
        <v>nov/2020</v>
      </c>
      <c r="E20478" s="331">
        <v>44141</v>
      </c>
      <c r="F20478" s="282">
        <v>6</v>
      </c>
      <c r="G20478" s="282" t="s">
        <v>2229</v>
      </c>
      <c r="H20478" s="280" t="s">
        <v>6029</v>
      </c>
      <c r="I20478" s="280" t="s">
        <v>2210</v>
      </c>
      <c r="J20478" s="275">
        <v>-30513.119999999999</v>
      </c>
      <c r="K20478" s="83" t="str">
        <f>IFERROR(IFERROR(VLOOKUP(I20478,'DE-PARA'!B:D,3,0),VLOOKUP(I20478,'DE-PARA'!C:D,2,0)),"NÃO ENCONTRADO")</f>
        <v>Serviços</v>
      </c>
      <c r="L20478" s="50" t="str">
        <f>VLOOKUP(K20478,'Base -Receita-Despesa'!$B:$AS,1,FALSE)</f>
        <v>Serviços</v>
      </c>
    </row>
    <row r="20479" spans="1:12" x14ac:dyDescent="0.3">
      <c r="A20479" s="82" t="str">
        <f t="shared" si="640"/>
        <v>2020</v>
      </c>
      <c r="B20479" s="260" t="s">
        <v>2228</v>
      </c>
      <c r="C20479" s="261" t="s">
        <v>138</v>
      </c>
      <c r="D20479" s="74" t="str">
        <f t="shared" si="639"/>
        <v>nov/2020</v>
      </c>
      <c r="E20479" s="331">
        <v>44141</v>
      </c>
      <c r="F20479" s="282">
        <v>13</v>
      </c>
      <c r="G20479" s="282" t="s">
        <v>2229</v>
      </c>
      <c r="H20479" s="270" t="s">
        <v>6030</v>
      </c>
      <c r="I20479" s="270" t="s">
        <v>2177</v>
      </c>
      <c r="J20479" s="275">
        <v>-3000</v>
      </c>
      <c r="K20479" s="83" t="str">
        <f>IFERROR(IFERROR(VLOOKUP(I20479,'DE-PARA'!B:D,3,0),VLOOKUP(I20479,'DE-PARA'!C:D,2,0)),"NÃO ENCONTRADO")</f>
        <v>Pessoal</v>
      </c>
      <c r="L20479" s="50" t="str">
        <f>VLOOKUP(K20479,'Base -Receita-Despesa'!$B:$AS,1,FALSE)</f>
        <v>Pessoal</v>
      </c>
    </row>
    <row r="20480" spans="1:12" x14ac:dyDescent="0.3">
      <c r="A20480" s="82" t="str">
        <f t="shared" si="640"/>
        <v>2020</v>
      </c>
      <c r="B20480" s="260" t="s">
        <v>2228</v>
      </c>
      <c r="C20480" s="261" t="s">
        <v>138</v>
      </c>
      <c r="D20480" s="74" t="str">
        <f t="shared" si="639"/>
        <v>nov/2020</v>
      </c>
      <c r="E20480" s="331">
        <v>44141</v>
      </c>
      <c r="F20480" s="282" t="s">
        <v>1261</v>
      </c>
      <c r="G20480" s="282" t="s">
        <v>2229</v>
      </c>
      <c r="H20480" s="265" t="s">
        <v>879</v>
      </c>
      <c r="I20480" s="265" t="s">
        <v>135</v>
      </c>
      <c r="J20480" s="270">
        <v>-10</v>
      </c>
      <c r="K20480" s="83" t="str">
        <f>IFERROR(IFERROR(VLOOKUP(I20480,'DE-PARA'!B:D,3,0),VLOOKUP(I20480,'DE-PARA'!C:D,2,0)),"NÃO ENCONTRADO")</f>
        <v>Outras Saídas</v>
      </c>
      <c r="L20480" s="50" t="str">
        <f>VLOOKUP(K20480,'Base -Receita-Despesa'!$B:$AS,1,FALSE)</f>
        <v>Outras Saídas</v>
      </c>
    </row>
    <row r="20481" spans="1:12" x14ac:dyDescent="0.3">
      <c r="A20481" s="82" t="str">
        <f t="shared" si="640"/>
        <v>2020</v>
      </c>
      <c r="B20481" s="260" t="s">
        <v>2228</v>
      </c>
      <c r="C20481" s="261" t="s">
        <v>138</v>
      </c>
      <c r="D20481" s="74" t="str">
        <f t="shared" si="639"/>
        <v>nov/2020</v>
      </c>
      <c r="E20481" s="331">
        <v>44141</v>
      </c>
      <c r="F20481" s="282" t="s">
        <v>1261</v>
      </c>
      <c r="G20481" s="282" t="s">
        <v>2229</v>
      </c>
      <c r="H20481" s="265" t="s">
        <v>879</v>
      </c>
      <c r="I20481" s="265" t="s">
        <v>135</v>
      </c>
      <c r="J20481" s="270">
        <v>-10</v>
      </c>
      <c r="K20481" s="83" t="str">
        <f>IFERROR(IFERROR(VLOOKUP(I20481,'DE-PARA'!B:D,3,0),VLOOKUP(I20481,'DE-PARA'!C:D,2,0)),"NÃO ENCONTRADO")</f>
        <v>Outras Saídas</v>
      </c>
      <c r="L20481" s="50" t="str">
        <f>VLOOKUP(K20481,'Base -Receita-Despesa'!$B:$AS,1,FALSE)</f>
        <v>Outras Saídas</v>
      </c>
    </row>
    <row r="20482" spans="1:12" x14ac:dyDescent="0.3">
      <c r="A20482" s="82" t="str">
        <f t="shared" si="640"/>
        <v>2020</v>
      </c>
      <c r="B20482" s="260" t="s">
        <v>2228</v>
      </c>
      <c r="C20482" s="261" t="s">
        <v>138</v>
      </c>
      <c r="D20482" s="74" t="str">
        <f t="shared" si="639"/>
        <v>nov/2020</v>
      </c>
      <c r="E20482" s="331">
        <v>44141</v>
      </c>
      <c r="F20482" s="282" t="s">
        <v>1261</v>
      </c>
      <c r="G20482" s="282" t="s">
        <v>2229</v>
      </c>
      <c r="H20482" s="265" t="s">
        <v>262</v>
      </c>
      <c r="I20482" s="265" t="s">
        <v>135</v>
      </c>
      <c r="J20482" s="270">
        <v>-236.16</v>
      </c>
      <c r="K20482" s="83" t="str">
        <f>IFERROR(IFERROR(VLOOKUP(I20482,'DE-PARA'!B:D,3,0),VLOOKUP(I20482,'DE-PARA'!C:D,2,0)),"NÃO ENCONTRADO")</f>
        <v>Outras Saídas</v>
      </c>
      <c r="L20482" s="50" t="str">
        <f>VLOOKUP(K20482,'Base -Receita-Despesa'!$B:$AS,1,FALSE)</f>
        <v>Outras Saídas</v>
      </c>
    </row>
    <row r="20483" spans="1:12" x14ac:dyDescent="0.3">
      <c r="A20483" s="82" t="str">
        <f t="shared" si="640"/>
        <v>2020</v>
      </c>
      <c r="B20483" s="260" t="s">
        <v>2240</v>
      </c>
      <c r="C20483" s="261" t="s">
        <v>138</v>
      </c>
      <c r="D20483" s="74" t="str">
        <f t="shared" si="639"/>
        <v>nov/2020</v>
      </c>
      <c r="E20483" s="331">
        <v>44144</v>
      </c>
      <c r="F20483" s="282" t="s">
        <v>161</v>
      </c>
      <c r="G20483" s="282" t="s">
        <v>2229</v>
      </c>
      <c r="H20483" s="265" t="s">
        <v>161</v>
      </c>
      <c r="I20483" s="265" t="s">
        <v>2168</v>
      </c>
      <c r="J20483" s="275">
        <v>1221487.27</v>
      </c>
      <c r="K20483" s="83" t="str">
        <f>IFERROR(IFERROR(VLOOKUP(I20483,'DE-PARA'!B:D,3,0),VLOOKUP(I20483,'DE-PARA'!C:D,2,0)),"NÃO ENCONTRADO")</f>
        <v>Repasses Contrato de Gestão</v>
      </c>
      <c r="L20483" s="50" t="str">
        <f>VLOOKUP(K20483,'Base -Receita-Despesa'!$B:$AS,1,FALSE)</f>
        <v>Repasses Contrato de Gestão</v>
      </c>
    </row>
    <row r="20484" spans="1:12" x14ac:dyDescent="0.3">
      <c r="A20484" s="82" t="str">
        <f t="shared" si="640"/>
        <v>2020</v>
      </c>
      <c r="B20484" s="260" t="s">
        <v>2240</v>
      </c>
      <c r="C20484" s="261" t="s">
        <v>138</v>
      </c>
      <c r="D20484" s="74" t="str">
        <f t="shared" ref="D20484:D20547" si="641">TEXT(E20484,"mmm/aaaa")</f>
        <v>nov/2020</v>
      </c>
      <c r="E20484" s="331">
        <v>44144</v>
      </c>
      <c r="F20484" s="282" t="s">
        <v>5127</v>
      </c>
      <c r="G20484" s="282" t="s">
        <v>2229</v>
      </c>
      <c r="H20484" s="265" t="s">
        <v>2251</v>
      </c>
      <c r="I20484" s="265" t="s">
        <v>126</v>
      </c>
      <c r="J20484" s="275">
        <v>-500000</v>
      </c>
      <c r="K20484" s="83" t="str">
        <f>IFERROR(IFERROR(VLOOKUP(I20484,'DE-PARA'!B:D,3,0),VLOOKUP(I20484,'DE-PARA'!C:D,2,0)),"NÃO ENCONTRADO")</f>
        <v>TEV – Transferências Entre Contas (Entradas)</v>
      </c>
      <c r="L20484" s="50" t="str">
        <f>VLOOKUP(K20484,'Base -Receita-Despesa'!$B:$AS,1,FALSE)</f>
        <v>TEV – Transferências Entre Contas (Entradas)</v>
      </c>
    </row>
    <row r="20485" spans="1:12" x14ac:dyDescent="0.3">
      <c r="A20485" s="82" t="str">
        <f t="shared" si="640"/>
        <v>2020</v>
      </c>
      <c r="B20485" s="260" t="s">
        <v>2228</v>
      </c>
      <c r="C20485" s="261" t="s">
        <v>138</v>
      </c>
      <c r="D20485" s="74" t="str">
        <f t="shared" si="641"/>
        <v>nov/2020</v>
      </c>
      <c r="E20485" s="331">
        <v>44144</v>
      </c>
      <c r="F20485" s="282" t="s">
        <v>5127</v>
      </c>
      <c r="G20485" s="282" t="s">
        <v>2229</v>
      </c>
      <c r="H20485" s="265" t="s">
        <v>2251</v>
      </c>
      <c r="I20485" s="265" t="s">
        <v>126</v>
      </c>
      <c r="J20485" s="275">
        <v>500000</v>
      </c>
      <c r="K20485" s="83" t="str">
        <f>IFERROR(IFERROR(VLOOKUP(I20485,'DE-PARA'!B:D,3,0),VLOOKUP(I20485,'DE-PARA'!C:D,2,0)),"NÃO ENCONTRADO")</f>
        <v>TEV – Transferências Entre Contas (Entradas)</v>
      </c>
      <c r="L20485" s="50" t="str">
        <f>VLOOKUP(K20485,'Base -Receita-Despesa'!$B:$AS,1,FALSE)</f>
        <v>TEV – Transferências Entre Contas (Entradas)</v>
      </c>
    </row>
    <row r="20486" spans="1:12" x14ac:dyDescent="0.3">
      <c r="A20486" s="82" t="str">
        <f t="shared" si="640"/>
        <v>2020</v>
      </c>
      <c r="B20486" s="260" t="s">
        <v>2228</v>
      </c>
      <c r="C20486" s="261" t="s">
        <v>138</v>
      </c>
      <c r="D20486" s="74" t="str">
        <f t="shared" si="641"/>
        <v>nov/2020</v>
      </c>
      <c r="E20486" s="331">
        <v>44144</v>
      </c>
      <c r="F20486" s="282">
        <v>2125364570</v>
      </c>
      <c r="G20486" s="282" t="s">
        <v>2229</v>
      </c>
      <c r="H20486" s="265" t="s">
        <v>6031</v>
      </c>
      <c r="I20486" s="265" t="s">
        <v>155</v>
      </c>
      <c r="J20486" s="275">
        <v>-3201.8</v>
      </c>
      <c r="K20486" s="83" t="str">
        <f>IFERROR(IFERROR(VLOOKUP(I20486,'DE-PARA'!B:D,3,0),VLOOKUP(I20486,'DE-PARA'!C:D,2,0)),"NÃO ENCONTRADO")</f>
        <v>Concessionárias (água, luz e telefone)</v>
      </c>
      <c r="L20486" s="50" t="str">
        <f>VLOOKUP(K20486,'Base -Receita-Despesa'!$B:$AS,1,FALSE)</f>
        <v>Concessionárias (água, luz e telefone)</v>
      </c>
    </row>
    <row r="20487" spans="1:12" x14ac:dyDescent="0.3">
      <c r="A20487" s="82" t="str">
        <f t="shared" si="640"/>
        <v>2020</v>
      </c>
      <c r="B20487" s="260" t="s">
        <v>2228</v>
      </c>
      <c r="C20487" s="261" t="s">
        <v>138</v>
      </c>
      <c r="D20487" s="74" t="str">
        <f t="shared" si="641"/>
        <v>nov/2020</v>
      </c>
      <c r="E20487" s="331">
        <v>44144</v>
      </c>
      <c r="F20487" s="282">
        <v>134525</v>
      </c>
      <c r="G20487" s="282" t="s">
        <v>2229</v>
      </c>
      <c r="H20487" s="265" t="s">
        <v>528</v>
      </c>
      <c r="I20487" s="265" t="s">
        <v>2182</v>
      </c>
      <c r="J20487" s="275">
        <v>-1950</v>
      </c>
      <c r="K20487" s="83" t="str">
        <f>IFERROR(IFERROR(VLOOKUP(I20487,'DE-PARA'!B:D,3,0),VLOOKUP(I20487,'DE-PARA'!C:D,2,0)),"NÃO ENCONTRADO")</f>
        <v>Materiais</v>
      </c>
      <c r="L20487" s="50" t="str">
        <f>VLOOKUP(K20487,'Base -Receita-Despesa'!$B:$AS,1,FALSE)</f>
        <v>Materiais</v>
      </c>
    </row>
    <row r="20488" spans="1:12" x14ac:dyDescent="0.3">
      <c r="A20488" s="82" t="str">
        <f t="shared" si="640"/>
        <v>2020</v>
      </c>
      <c r="B20488" s="260" t="s">
        <v>2228</v>
      </c>
      <c r="C20488" s="261" t="s">
        <v>138</v>
      </c>
      <c r="D20488" s="74" t="str">
        <f t="shared" si="641"/>
        <v>nov/2020</v>
      </c>
      <c r="E20488" s="331">
        <v>44144</v>
      </c>
      <c r="F20488" s="282">
        <v>134313</v>
      </c>
      <c r="G20488" s="282" t="s">
        <v>2229</v>
      </c>
      <c r="H20488" s="265" t="s">
        <v>528</v>
      </c>
      <c r="I20488" s="265" t="s">
        <v>2183</v>
      </c>
      <c r="J20488" s="275">
        <v>-1150</v>
      </c>
      <c r="K20488" s="83" t="str">
        <f>IFERROR(IFERROR(VLOOKUP(I20488,'DE-PARA'!B:D,3,0),VLOOKUP(I20488,'DE-PARA'!C:D,2,0)),"NÃO ENCONTRADO")</f>
        <v>Materiais</v>
      </c>
      <c r="L20488" s="50" t="str">
        <f>VLOOKUP(K20488,'Base -Receita-Despesa'!$B:$AS,1,FALSE)</f>
        <v>Materiais</v>
      </c>
    </row>
    <row r="20489" spans="1:12" x14ac:dyDescent="0.3">
      <c r="A20489" s="82" t="str">
        <f t="shared" si="640"/>
        <v>2020</v>
      </c>
      <c r="B20489" s="260" t="s">
        <v>2228</v>
      </c>
      <c r="C20489" s="261" t="s">
        <v>138</v>
      </c>
      <c r="D20489" s="74" t="str">
        <f t="shared" si="641"/>
        <v>nov/2020</v>
      </c>
      <c r="E20489" s="331">
        <v>44144</v>
      </c>
      <c r="F20489" s="282">
        <v>928</v>
      </c>
      <c r="G20489" s="282" t="s">
        <v>2229</v>
      </c>
      <c r="H20489" s="265" t="s">
        <v>5647</v>
      </c>
      <c r="I20489" s="265" t="s">
        <v>157</v>
      </c>
      <c r="J20489" s="275">
        <v>-1860</v>
      </c>
      <c r="K20489" s="83" t="str">
        <f>IFERROR(IFERROR(VLOOKUP(I20489,'DE-PARA'!B:D,3,0),VLOOKUP(I20489,'DE-PARA'!C:D,2,0)),"NÃO ENCONTRADO")</f>
        <v>Materiais</v>
      </c>
      <c r="L20489" s="50" t="str">
        <f>VLOOKUP(K20489,'Base -Receita-Despesa'!$B:$AS,1,FALSE)</f>
        <v>Materiais</v>
      </c>
    </row>
    <row r="20490" spans="1:12" x14ac:dyDescent="0.3">
      <c r="A20490" s="82" t="str">
        <f t="shared" si="640"/>
        <v>2020</v>
      </c>
      <c r="B20490" s="260" t="s">
        <v>2228</v>
      </c>
      <c r="C20490" s="261" t="s">
        <v>138</v>
      </c>
      <c r="D20490" s="74" t="str">
        <f t="shared" si="641"/>
        <v>nov/2020</v>
      </c>
      <c r="E20490" s="331">
        <v>44144</v>
      </c>
      <c r="F20490" s="282">
        <v>2553</v>
      </c>
      <c r="G20490" s="282" t="s">
        <v>2229</v>
      </c>
      <c r="H20490" s="265" t="s">
        <v>5456</v>
      </c>
      <c r="I20490" s="265" t="s">
        <v>200</v>
      </c>
      <c r="J20490" s="275">
        <v>-9651.5</v>
      </c>
      <c r="K20490" s="83" t="str">
        <f>IFERROR(IFERROR(VLOOKUP(I20490,'DE-PARA'!B:D,3,0),VLOOKUP(I20490,'DE-PARA'!C:D,2,0)),"NÃO ENCONTRADO")</f>
        <v>Serviços</v>
      </c>
      <c r="L20490" s="50" t="str">
        <f>VLOOKUP(K20490,'Base -Receita-Despesa'!$B:$AS,1,FALSE)</f>
        <v>Serviços</v>
      </c>
    </row>
    <row r="20491" spans="1:12" x14ac:dyDescent="0.3">
      <c r="A20491" s="82" t="str">
        <f t="shared" si="640"/>
        <v>2020</v>
      </c>
      <c r="B20491" s="260" t="s">
        <v>2228</v>
      </c>
      <c r="C20491" s="261" t="s">
        <v>138</v>
      </c>
      <c r="D20491" s="74" t="str">
        <f t="shared" si="641"/>
        <v>nov/2020</v>
      </c>
      <c r="E20491" s="331">
        <v>44144</v>
      </c>
      <c r="F20491" s="282">
        <v>2376353</v>
      </c>
      <c r="G20491" s="282" t="s">
        <v>2229</v>
      </c>
      <c r="H20491" s="265" t="s">
        <v>5762</v>
      </c>
      <c r="I20491" s="265" t="s">
        <v>120</v>
      </c>
      <c r="J20491" s="275">
        <v>-16552.43</v>
      </c>
      <c r="K20491" s="83" t="str">
        <f>IFERROR(IFERROR(VLOOKUP(I20491,'DE-PARA'!B:D,3,0),VLOOKUP(I20491,'DE-PARA'!C:D,2,0)),"NÃO ENCONTRADO")</f>
        <v>Serviços</v>
      </c>
      <c r="L20491" s="50" t="str">
        <f>VLOOKUP(K20491,'Base -Receita-Despesa'!$B:$AS,1,FALSE)</f>
        <v>Serviços</v>
      </c>
    </row>
    <row r="20492" spans="1:12" x14ac:dyDescent="0.3">
      <c r="A20492" s="82" t="str">
        <f t="shared" si="640"/>
        <v>2020</v>
      </c>
      <c r="B20492" s="260" t="s">
        <v>2228</v>
      </c>
      <c r="C20492" s="261" t="s">
        <v>138</v>
      </c>
      <c r="D20492" s="74" t="str">
        <f t="shared" si="641"/>
        <v>nov/2020</v>
      </c>
      <c r="E20492" s="331">
        <v>44144</v>
      </c>
      <c r="F20492" s="282" t="s">
        <v>1261</v>
      </c>
      <c r="G20492" s="282" t="s">
        <v>2229</v>
      </c>
      <c r="H20492" s="265" t="s">
        <v>879</v>
      </c>
      <c r="I20492" s="265" t="s">
        <v>135</v>
      </c>
      <c r="J20492" s="270">
        <v>-10</v>
      </c>
      <c r="K20492" s="83" t="str">
        <f>IFERROR(IFERROR(VLOOKUP(I20492,'DE-PARA'!B:D,3,0),VLOOKUP(I20492,'DE-PARA'!C:D,2,0)),"NÃO ENCONTRADO")</f>
        <v>Outras Saídas</v>
      </c>
      <c r="L20492" s="50" t="str">
        <f>VLOOKUP(K20492,'Base -Receita-Despesa'!$B:$AS,1,FALSE)</f>
        <v>Outras Saídas</v>
      </c>
    </row>
    <row r="20493" spans="1:12" x14ac:dyDescent="0.3">
      <c r="A20493" s="82" t="str">
        <f t="shared" si="640"/>
        <v>2020</v>
      </c>
      <c r="B20493" s="260" t="s">
        <v>2228</v>
      </c>
      <c r="C20493" s="261" t="s">
        <v>138</v>
      </c>
      <c r="D20493" s="74" t="str">
        <f t="shared" si="641"/>
        <v>nov/2020</v>
      </c>
      <c r="E20493" s="331">
        <v>44144</v>
      </c>
      <c r="F20493" s="282" t="s">
        <v>1261</v>
      </c>
      <c r="G20493" s="282" t="s">
        <v>2229</v>
      </c>
      <c r="H20493" s="265" t="s">
        <v>879</v>
      </c>
      <c r="I20493" s="265" t="s">
        <v>135</v>
      </c>
      <c r="J20493" s="270">
        <v>-10</v>
      </c>
      <c r="K20493" s="83" t="str">
        <f>IFERROR(IFERROR(VLOOKUP(I20493,'DE-PARA'!B:D,3,0),VLOOKUP(I20493,'DE-PARA'!C:D,2,0)),"NÃO ENCONTRADO")</f>
        <v>Outras Saídas</v>
      </c>
      <c r="L20493" s="50" t="str">
        <f>VLOOKUP(K20493,'Base -Receita-Despesa'!$B:$AS,1,FALSE)</f>
        <v>Outras Saídas</v>
      </c>
    </row>
    <row r="20494" spans="1:12" x14ac:dyDescent="0.3">
      <c r="A20494" s="82" t="str">
        <f t="shared" si="640"/>
        <v>2020</v>
      </c>
      <c r="B20494" s="260" t="s">
        <v>2228</v>
      </c>
      <c r="C20494" s="261" t="s">
        <v>138</v>
      </c>
      <c r="D20494" s="74" t="str">
        <f t="shared" si="641"/>
        <v>nov/2020</v>
      </c>
      <c r="E20494" s="331">
        <v>44144</v>
      </c>
      <c r="F20494" s="282" t="s">
        <v>1261</v>
      </c>
      <c r="G20494" s="282" t="s">
        <v>2229</v>
      </c>
      <c r="H20494" s="265" t="s">
        <v>879</v>
      </c>
      <c r="I20494" s="265" t="s">
        <v>135</v>
      </c>
      <c r="J20494" s="270">
        <v>-10</v>
      </c>
      <c r="K20494" s="83" t="str">
        <f>IFERROR(IFERROR(VLOOKUP(I20494,'DE-PARA'!B:D,3,0),VLOOKUP(I20494,'DE-PARA'!C:D,2,0)),"NÃO ENCONTRADO")</f>
        <v>Outras Saídas</v>
      </c>
      <c r="L20494" s="50" t="str">
        <f>VLOOKUP(K20494,'Base -Receita-Despesa'!$B:$AS,1,FALSE)</f>
        <v>Outras Saídas</v>
      </c>
    </row>
    <row r="20495" spans="1:12" x14ac:dyDescent="0.3">
      <c r="A20495" s="82" t="str">
        <f t="shared" si="640"/>
        <v>2020</v>
      </c>
      <c r="B20495" s="260" t="s">
        <v>2240</v>
      </c>
      <c r="C20495" s="261" t="s">
        <v>138</v>
      </c>
      <c r="D20495" s="74" t="str">
        <f t="shared" si="641"/>
        <v>nov/2020</v>
      </c>
      <c r="E20495" s="331">
        <v>44145</v>
      </c>
      <c r="F20495" s="282" t="s">
        <v>5127</v>
      </c>
      <c r="G20495" s="282" t="s">
        <v>2229</v>
      </c>
      <c r="H20495" s="265" t="s">
        <v>2251</v>
      </c>
      <c r="I20495" s="265" t="s">
        <v>126</v>
      </c>
      <c r="J20495" s="275">
        <v>-500000</v>
      </c>
      <c r="K20495" s="83" t="str">
        <f>IFERROR(IFERROR(VLOOKUP(I20495,'DE-PARA'!B:D,3,0),VLOOKUP(I20495,'DE-PARA'!C:D,2,0)),"NÃO ENCONTRADO")</f>
        <v>TEV – Transferências Entre Contas (Entradas)</v>
      </c>
      <c r="L20495" s="50" t="str">
        <f>VLOOKUP(K20495,'Base -Receita-Despesa'!$B:$AS,1,FALSE)</f>
        <v>TEV – Transferências Entre Contas (Entradas)</v>
      </c>
    </row>
    <row r="20496" spans="1:12" x14ac:dyDescent="0.3">
      <c r="A20496" s="82" t="str">
        <f t="shared" si="640"/>
        <v>2020</v>
      </c>
      <c r="B20496" s="260" t="s">
        <v>2228</v>
      </c>
      <c r="C20496" s="261" t="s">
        <v>138</v>
      </c>
      <c r="D20496" s="74" t="str">
        <f t="shared" si="641"/>
        <v>nov/2020</v>
      </c>
      <c r="E20496" s="331">
        <v>44145</v>
      </c>
      <c r="F20496" s="282">
        <v>2450</v>
      </c>
      <c r="G20496" s="282" t="s">
        <v>2229</v>
      </c>
      <c r="H20496" s="265" t="s">
        <v>5133</v>
      </c>
      <c r="I20496" s="265" t="s">
        <v>145</v>
      </c>
      <c r="J20496" s="275">
        <v>3500</v>
      </c>
      <c r="K20496" s="83" t="str">
        <f>IFERROR(IFERROR(VLOOKUP(I20496,'DE-PARA'!B:D,3,0),VLOOKUP(I20496,'DE-PARA'!C:D,2,0)),"NÃO ENCONTRADO")</f>
        <v>Serviços</v>
      </c>
      <c r="L20496" s="50" t="str">
        <f>VLOOKUP(K20496,'Base -Receita-Despesa'!$B:$AS,1,FALSE)</f>
        <v>Serviços</v>
      </c>
    </row>
    <row r="20497" spans="1:12" x14ac:dyDescent="0.3">
      <c r="A20497" s="82" t="str">
        <f t="shared" si="640"/>
        <v>2020</v>
      </c>
      <c r="B20497" s="260" t="s">
        <v>2228</v>
      </c>
      <c r="C20497" s="261" t="s">
        <v>138</v>
      </c>
      <c r="D20497" s="74" t="str">
        <f t="shared" si="641"/>
        <v>nov/2020</v>
      </c>
      <c r="E20497" s="331">
        <v>44145</v>
      </c>
      <c r="F20497" s="282" t="s">
        <v>5127</v>
      </c>
      <c r="G20497" s="282" t="s">
        <v>2229</v>
      </c>
      <c r="H20497" s="265" t="s">
        <v>2251</v>
      </c>
      <c r="I20497" s="265" t="s">
        <v>126</v>
      </c>
      <c r="J20497" s="275">
        <v>500000</v>
      </c>
      <c r="K20497" s="83" t="str">
        <f>IFERROR(IFERROR(VLOOKUP(I20497,'DE-PARA'!B:D,3,0),VLOOKUP(I20497,'DE-PARA'!C:D,2,0)),"NÃO ENCONTRADO")</f>
        <v>TEV – Transferências Entre Contas (Entradas)</v>
      </c>
      <c r="L20497" s="50" t="str">
        <f>VLOOKUP(K20497,'Base -Receita-Despesa'!$B:$AS,1,FALSE)</f>
        <v>TEV – Transferências Entre Contas (Entradas)</v>
      </c>
    </row>
    <row r="20498" spans="1:12" x14ac:dyDescent="0.3">
      <c r="A20498" s="82" t="str">
        <f t="shared" si="640"/>
        <v>2020</v>
      </c>
      <c r="B20498" s="260" t="s">
        <v>2228</v>
      </c>
      <c r="C20498" s="261" t="s">
        <v>138</v>
      </c>
      <c r="D20498" s="74" t="str">
        <f t="shared" si="641"/>
        <v>nov/2020</v>
      </c>
      <c r="E20498" s="331">
        <v>44145</v>
      </c>
      <c r="F20498" s="282" t="s">
        <v>5807</v>
      </c>
      <c r="G20498" s="282" t="s">
        <v>2229</v>
      </c>
      <c r="H20498" s="265" t="s">
        <v>1044</v>
      </c>
      <c r="I20498" s="265" t="s">
        <v>2214</v>
      </c>
      <c r="J20498" s="270">
        <v>-600</v>
      </c>
      <c r="K20498" s="83" t="str">
        <f>IFERROR(IFERROR(VLOOKUP(I20498,'DE-PARA'!B:D,3,0),VLOOKUP(I20498,'DE-PARA'!C:D,2,0)),"NÃO ENCONTRADO")</f>
        <v>Outras Saídas</v>
      </c>
      <c r="L20498" s="50" t="str">
        <f>VLOOKUP(K20498,'Base -Receita-Despesa'!$B:$AS,1,FALSE)</f>
        <v>Outras Saídas</v>
      </c>
    </row>
    <row r="20499" spans="1:12" x14ac:dyDescent="0.3">
      <c r="A20499" s="82" t="str">
        <f t="shared" si="640"/>
        <v>2020</v>
      </c>
      <c r="B20499" s="260" t="s">
        <v>2228</v>
      </c>
      <c r="C20499" s="261" t="s">
        <v>138</v>
      </c>
      <c r="D20499" s="74" t="str">
        <f t="shared" si="641"/>
        <v>nov/2020</v>
      </c>
      <c r="E20499" s="331">
        <v>44145</v>
      </c>
      <c r="F20499" s="282">
        <v>3371</v>
      </c>
      <c r="G20499" s="282" t="s">
        <v>2229</v>
      </c>
      <c r="H20499" s="265" t="s">
        <v>6032</v>
      </c>
      <c r="I20499" s="265" t="s">
        <v>2182</v>
      </c>
      <c r="J20499" s="275">
        <v>-3780</v>
      </c>
      <c r="K20499" s="83" t="str">
        <f>IFERROR(IFERROR(VLOOKUP(I20499,'DE-PARA'!B:D,3,0),VLOOKUP(I20499,'DE-PARA'!C:D,2,0)),"NÃO ENCONTRADO")</f>
        <v>Materiais</v>
      </c>
      <c r="L20499" s="50" t="str">
        <f>VLOOKUP(K20499,'Base -Receita-Despesa'!$B:$AS,1,FALSE)</f>
        <v>Materiais</v>
      </c>
    </row>
    <row r="20500" spans="1:12" x14ac:dyDescent="0.3">
      <c r="A20500" s="82" t="str">
        <f t="shared" si="640"/>
        <v>2020</v>
      </c>
      <c r="B20500" s="260" t="s">
        <v>2228</v>
      </c>
      <c r="C20500" s="261" t="s">
        <v>138</v>
      </c>
      <c r="D20500" s="74" t="str">
        <f t="shared" si="641"/>
        <v>nov/2020</v>
      </c>
      <c r="E20500" s="331">
        <v>44145</v>
      </c>
      <c r="F20500" s="282" t="s">
        <v>5807</v>
      </c>
      <c r="G20500" s="282" t="s">
        <v>2229</v>
      </c>
      <c r="H20500" s="265" t="s">
        <v>837</v>
      </c>
      <c r="I20500" s="265" t="s">
        <v>2214</v>
      </c>
      <c r="J20500" s="270">
        <v>-145.61000000000001</v>
      </c>
      <c r="K20500" s="83" t="str">
        <f>IFERROR(IFERROR(VLOOKUP(I20500,'DE-PARA'!B:D,3,0),VLOOKUP(I20500,'DE-PARA'!C:D,2,0)),"NÃO ENCONTRADO")</f>
        <v>Outras Saídas</v>
      </c>
      <c r="L20500" s="50" t="str">
        <f>VLOOKUP(K20500,'Base -Receita-Despesa'!$B:$AS,1,FALSE)</f>
        <v>Outras Saídas</v>
      </c>
    </row>
    <row r="20501" spans="1:12" x14ac:dyDescent="0.3">
      <c r="A20501" s="82" t="str">
        <f t="shared" si="640"/>
        <v>2020</v>
      </c>
      <c r="B20501" s="260" t="s">
        <v>2228</v>
      </c>
      <c r="C20501" s="261" t="s">
        <v>138</v>
      </c>
      <c r="D20501" s="74" t="str">
        <f t="shared" si="641"/>
        <v>nov/2020</v>
      </c>
      <c r="E20501" s="331">
        <v>44145</v>
      </c>
      <c r="F20501" s="282">
        <v>2516</v>
      </c>
      <c r="G20501" s="282" t="s">
        <v>2229</v>
      </c>
      <c r="H20501" s="265" t="s">
        <v>5456</v>
      </c>
      <c r="I20501" s="265" t="s">
        <v>200</v>
      </c>
      <c r="J20501" s="275">
        <v>-17300</v>
      </c>
      <c r="K20501" s="83" t="str">
        <f>IFERROR(IFERROR(VLOOKUP(I20501,'DE-PARA'!B:D,3,0),VLOOKUP(I20501,'DE-PARA'!C:D,2,0)),"NÃO ENCONTRADO")</f>
        <v>Serviços</v>
      </c>
      <c r="L20501" s="50" t="str">
        <f>VLOOKUP(K20501,'Base -Receita-Despesa'!$B:$AS,1,FALSE)</f>
        <v>Serviços</v>
      </c>
    </row>
    <row r="20502" spans="1:12" x14ac:dyDescent="0.3">
      <c r="A20502" s="82" t="str">
        <f t="shared" si="640"/>
        <v>2020</v>
      </c>
      <c r="B20502" s="260" t="s">
        <v>2228</v>
      </c>
      <c r="C20502" s="261" t="s">
        <v>138</v>
      </c>
      <c r="D20502" s="74" t="str">
        <f t="shared" si="641"/>
        <v>nov/2020</v>
      </c>
      <c r="E20502" s="331">
        <v>44145</v>
      </c>
      <c r="F20502" s="282" t="s">
        <v>437</v>
      </c>
      <c r="G20502" s="282" t="s">
        <v>2229</v>
      </c>
      <c r="H20502" s="265" t="s">
        <v>2362</v>
      </c>
      <c r="I20502" s="265" t="s">
        <v>439</v>
      </c>
      <c r="J20502" s="275">
        <v>-1045</v>
      </c>
      <c r="K20502" s="83" t="str">
        <f>IFERROR(IFERROR(VLOOKUP(I20502,'DE-PARA'!B:D,3,0),VLOOKUP(I20502,'DE-PARA'!C:D,2,0)),"NÃO ENCONTRADO")</f>
        <v>Aluguéis</v>
      </c>
      <c r="L20502" s="50" t="str">
        <f>VLOOKUP(K20502,'Base -Receita-Despesa'!$B:$AS,1,FALSE)</f>
        <v>Aluguéis</v>
      </c>
    </row>
    <row r="20503" spans="1:12" x14ac:dyDescent="0.3">
      <c r="A20503" s="82" t="str">
        <f t="shared" si="640"/>
        <v>2020</v>
      </c>
      <c r="B20503" s="260" t="s">
        <v>2228</v>
      </c>
      <c r="C20503" s="261" t="s">
        <v>138</v>
      </c>
      <c r="D20503" s="74" t="str">
        <f t="shared" si="641"/>
        <v>nov/2020</v>
      </c>
      <c r="E20503" s="331">
        <v>44145</v>
      </c>
      <c r="F20503" s="282">
        <v>2450</v>
      </c>
      <c r="G20503" s="282" t="s">
        <v>2229</v>
      </c>
      <c r="H20503" s="265" t="s">
        <v>5133</v>
      </c>
      <c r="I20503" s="265" t="s">
        <v>145</v>
      </c>
      <c r="J20503" s="275">
        <v>-3500</v>
      </c>
      <c r="K20503" s="83" t="str">
        <f>IFERROR(IFERROR(VLOOKUP(I20503,'DE-PARA'!B:D,3,0),VLOOKUP(I20503,'DE-PARA'!C:D,2,0)),"NÃO ENCONTRADO")</f>
        <v>Serviços</v>
      </c>
      <c r="L20503" s="50" t="str">
        <f>VLOOKUP(K20503,'Base -Receita-Despesa'!$B:$AS,1,FALSE)</f>
        <v>Serviços</v>
      </c>
    </row>
    <row r="20504" spans="1:12" x14ac:dyDescent="0.3">
      <c r="A20504" s="82" t="str">
        <f t="shared" si="640"/>
        <v>2020</v>
      </c>
      <c r="B20504" s="260" t="s">
        <v>2228</v>
      </c>
      <c r="C20504" s="261" t="s">
        <v>138</v>
      </c>
      <c r="D20504" s="74" t="str">
        <f t="shared" si="641"/>
        <v>nov/2020</v>
      </c>
      <c r="E20504" s="331">
        <v>44145</v>
      </c>
      <c r="F20504" s="282" t="s">
        <v>1261</v>
      </c>
      <c r="G20504" s="282" t="s">
        <v>2229</v>
      </c>
      <c r="H20504" s="265" t="s">
        <v>879</v>
      </c>
      <c r="I20504" s="265" t="s">
        <v>135</v>
      </c>
      <c r="J20504" s="270">
        <v>-10</v>
      </c>
      <c r="K20504" s="83" t="str">
        <f>IFERROR(IFERROR(VLOOKUP(I20504,'DE-PARA'!B:D,3,0),VLOOKUP(I20504,'DE-PARA'!C:D,2,0)),"NÃO ENCONTRADO")</f>
        <v>Outras Saídas</v>
      </c>
      <c r="L20504" s="50" t="str">
        <f>VLOOKUP(K20504,'Base -Receita-Despesa'!$B:$AS,1,FALSE)</f>
        <v>Outras Saídas</v>
      </c>
    </row>
    <row r="20505" spans="1:12" x14ac:dyDescent="0.3">
      <c r="A20505" s="82" t="str">
        <f t="shared" si="640"/>
        <v>2020</v>
      </c>
      <c r="B20505" s="260" t="s">
        <v>2228</v>
      </c>
      <c r="C20505" s="261" t="s">
        <v>138</v>
      </c>
      <c r="D20505" s="74" t="str">
        <f t="shared" si="641"/>
        <v>nov/2020</v>
      </c>
      <c r="E20505" s="331">
        <v>44145</v>
      </c>
      <c r="F20505" s="282" t="s">
        <v>1261</v>
      </c>
      <c r="G20505" s="282" t="s">
        <v>2229</v>
      </c>
      <c r="H20505" s="265" t="s">
        <v>879</v>
      </c>
      <c r="I20505" s="265" t="s">
        <v>135</v>
      </c>
      <c r="J20505" s="270">
        <v>-10</v>
      </c>
      <c r="K20505" s="83" t="str">
        <f>IFERROR(IFERROR(VLOOKUP(I20505,'DE-PARA'!B:D,3,0),VLOOKUP(I20505,'DE-PARA'!C:D,2,0)),"NÃO ENCONTRADO")</f>
        <v>Outras Saídas</v>
      </c>
      <c r="L20505" s="50" t="str">
        <f>VLOOKUP(K20505,'Base -Receita-Despesa'!$B:$AS,1,FALSE)</f>
        <v>Outras Saídas</v>
      </c>
    </row>
    <row r="20506" spans="1:12" x14ac:dyDescent="0.3">
      <c r="A20506" s="82" t="str">
        <f t="shared" si="640"/>
        <v>2020</v>
      </c>
      <c r="B20506" s="260" t="s">
        <v>2228</v>
      </c>
      <c r="C20506" s="261" t="s">
        <v>138</v>
      </c>
      <c r="D20506" s="74" t="str">
        <f t="shared" si="641"/>
        <v>nov/2020</v>
      </c>
      <c r="E20506" s="331">
        <v>44145</v>
      </c>
      <c r="F20506" s="282" t="s">
        <v>1261</v>
      </c>
      <c r="G20506" s="282" t="s">
        <v>2229</v>
      </c>
      <c r="H20506" s="265" t="s">
        <v>879</v>
      </c>
      <c r="I20506" s="265" t="s">
        <v>135</v>
      </c>
      <c r="J20506" s="270">
        <v>-10</v>
      </c>
      <c r="K20506" s="83" t="str">
        <f>IFERROR(IFERROR(VLOOKUP(I20506,'DE-PARA'!B:D,3,0),VLOOKUP(I20506,'DE-PARA'!C:D,2,0)),"NÃO ENCONTRADO")</f>
        <v>Outras Saídas</v>
      </c>
      <c r="L20506" s="50" t="str">
        <f>VLOOKUP(K20506,'Base -Receita-Despesa'!$B:$AS,1,FALSE)</f>
        <v>Outras Saídas</v>
      </c>
    </row>
    <row r="20507" spans="1:12" x14ac:dyDescent="0.3">
      <c r="A20507" s="82" t="str">
        <f t="shared" si="640"/>
        <v>2020</v>
      </c>
      <c r="B20507" s="260" t="s">
        <v>2228</v>
      </c>
      <c r="C20507" s="261" t="s">
        <v>138</v>
      </c>
      <c r="D20507" s="74" t="str">
        <f t="shared" si="641"/>
        <v>nov/2020</v>
      </c>
      <c r="E20507" s="331">
        <v>44146</v>
      </c>
      <c r="F20507" s="276" t="s">
        <v>4412</v>
      </c>
      <c r="G20507" s="276" t="s">
        <v>2229</v>
      </c>
      <c r="H20507" s="280" t="s">
        <v>2964</v>
      </c>
      <c r="I20507" s="280" t="s">
        <v>130</v>
      </c>
      <c r="J20507" s="275">
        <v>-3928.22</v>
      </c>
      <c r="K20507" s="83" t="str">
        <f>IFERROR(IFERROR(VLOOKUP(I20507,'DE-PARA'!B:D,3,0),VLOOKUP(I20507,'DE-PARA'!C:D,2,0)),"NÃO ENCONTRADO")</f>
        <v>Rescisões Trabalhistas</v>
      </c>
      <c r="L20507" s="50" t="str">
        <f>VLOOKUP(K20507,'Base -Receita-Despesa'!$B:$AS,1,FALSE)</f>
        <v>Rescisões Trabalhistas</v>
      </c>
    </row>
    <row r="20508" spans="1:12" x14ac:dyDescent="0.3">
      <c r="A20508" s="82" t="str">
        <f t="shared" si="640"/>
        <v>2020</v>
      </c>
      <c r="B20508" s="260" t="s">
        <v>2228</v>
      </c>
      <c r="C20508" s="261" t="s">
        <v>138</v>
      </c>
      <c r="D20508" s="74" t="str">
        <f t="shared" si="641"/>
        <v>nov/2020</v>
      </c>
      <c r="E20508" s="331">
        <v>44146</v>
      </c>
      <c r="F20508" s="276" t="s">
        <v>4412</v>
      </c>
      <c r="G20508" s="276" t="s">
        <v>2229</v>
      </c>
      <c r="H20508" s="280" t="s">
        <v>6033</v>
      </c>
      <c r="I20508" s="280" t="s">
        <v>130</v>
      </c>
      <c r="J20508" s="275">
        <v>-1048.94</v>
      </c>
      <c r="K20508" s="83" t="str">
        <f>IFERROR(IFERROR(VLOOKUP(I20508,'DE-PARA'!B:D,3,0),VLOOKUP(I20508,'DE-PARA'!C:D,2,0)),"NÃO ENCONTRADO")</f>
        <v>Rescisões Trabalhistas</v>
      </c>
      <c r="L20508" s="50" t="str">
        <f>VLOOKUP(K20508,'Base -Receita-Despesa'!$B:$AS,1,FALSE)</f>
        <v>Rescisões Trabalhistas</v>
      </c>
    </row>
    <row r="20509" spans="1:12" x14ac:dyDescent="0.3">
      <c r="A20509" s="82" t="str">
        <f t="shared" si="640"/>
        <v>2020</v>
      </c>
      <c r="B20509" s="260" t="s">
        <v>2228</v>
      </c>
      <c r="C20509" s="261" t="s">
        <v>138</v>
      </c>
      <c r="D20509" s="74" t="str">
        <f t="shared" si="641"/>
        <v>nov/2020</v>
      </c>
      <c r="E20509" s="331">
        <v>44146</v>
      </c>
      <c r="F20509" s="276" t="s">
        <v>4412</v>
      </c>
      <c r="G20509" s="276" t="s">
        <v>2229</v>
      </c>
      <c r="H20509" s="280" t="s">
        <v>6034</v>
      </c>
      <c r="I20509" s="280" t="s">
        <v>130</v>
      </c>
      <c r="J20509" s="275">
        <v>-4073.79</v>
      </c>
      <c r="K20509" s="83" t="str">
        <f>IFERROR(IFERROR(VLOOKUP(I20509,'DE-PARA'!B:D,3,0),VLOOKUP(I20509,'DE-PARA'!C:D,2,0)),"NÃO ENCONTRADO")</f>
        <v>Rescisões Trabalhistas</v>
      </c>
      <c r="L20509" s="50" t="str">
        <f>VLOOKUP(K20509,'Base -Receita-Despesa'!$B:$AS,1,FALSE)</f>
        <v>Rescisões Trabalhistas</v>
      </c>
    </row>
    <row r="20510" spans="1:12" x14ac:dyDescent="0.3">
      <c r="A20510" s="82" t="str">
        <f t="shared" si="640"/>
        <v>2020</v>
      </c>
      <c r="B20510" s="260" t="s">
        <v>2228</v>
      </c>
      <c r="C20510" s="261" t="s">
        <v>138</v>
      </c>
      <c r="D20510" s="74" t="str">
        <f t="shared" si="641"/>
        <v>nov/2020</v>
      </c>
      <c r="E20510" s="331">
        <v>44146</v>
      </c>
      <c r="F20510" s="282">
        <v>2450</v>
      </c>
      <c r="G20510" s="282" t="s">
        <v>2229</v>
      </c>
      <c r="H20510" s="265" t="s">
        <v>5133</v>
      </c>
      <c r="I20510" s="265" t="s">
        <v>145</v>
      </c>
      <c r="J20510" s="275">
        <v>-3500</v>
      </c>
      <c r="K20510" s="83" t="str">
        <f>IFERROR(IFERROR(VLOOKUP(I20510,'DE-PARA'!B:D,3,0),VLOOKUP(I20510,'DE-PARA'!C:D,2,0)),"NÃO ENCONTRADO")</f>
        <v>Serviços</v>
      </c>
      <c r="L20510" s="50" t="str">
        <f>VLOOKUP(K20510,'Base -Receita-Despesa'!$B:$AS,1,FALSE)</f>
        <v>Serviços</v>
      </c>
    </row>
    <row r="20511" spans="1:12" x14ac:dyDescent="0.3">
      <c r="A20511" s="82" t="str">
        <f t="shared" si="640"/>
        <v>2020</v>
      </c>
      <c r="B20511" s="260" t="s">
        <v>2228</v>
      </c>
      <c r="C20511" s="261" t="s">
        <v>138</v>
      </c>
      <c r="D20511" s="74" t="str">
        <f t="shared" si="641"/>
        <v>nov/2020</v>
      </c>
      <c r="E20511" s="331">
        <v>44146</v>
      </c>
      <c r="F20511" s="282" t="s">
        <v>208</v>
      </c>
      <c r="G20511" s="282" t="s">
        <v>2229</v>
      </c>
      <c r="H20511" s="265" t="s">
        <v>6035</v>
      </c>
      <c r="I20511" s="265" t="s">
        <v>160</v>
      </c>
      <c r="J20511" s="270">
        <v>-478.81</v>
      </c>
      <c r="K20511" s="83" t="str">
        <f>IFERROR(IFERROR(VLOOKUP(I20511,'DE-PARA'!B:D,3,0),VLOOKUP(I20511,'DE-PARA'!C:D,2,0)),"NÃO ENCONTRADO")</f>
        <v>Outras Saídas</v>
      </c>
      <c r="L20511" s="50" t="str">
        <f>VLOOKUP(K20511,'Base -Receita-Despesa'!$B:$AS,1,FALSE)</f>
        <v>Outras Saídas</v>
      </c>
    </row>
    <row r="20512" spans="1:12" x14ac:dyDescent="0.3">
      <c r="A20512" s="82" t="str">
        <f t="shared" si="640"/>
        <v>2020</v>
      </c>
      <c r="B20512" s="260" t="s">
        <v>2228</v>
      </c>
      <c r="C20512" s="261" t="s">
        <v>138</v>
      </c>
      <c r="D20512" s="74" t="str">
        <f t="shared" si="641"/>
        <v>nov/2020</v>
      </c>
      <c r="E20512" s="331">
        <v>44146</v>
      </c>
      <c r="F20512" s="276" t="s">
        <v>254</v>
      </c>
      <c r="G20512" s="276" t="s">
        <v>2229</v>
      </c>
      <c r="H20512" s="280" t="s">
        <v>2964</v>
      </c>
      <c r="I20512" s="280" t="s">
        <v>130</v>
      </c>
      <c r="J20512" s="275">
        <v>-5486.94</v>
      </c>
      <c r="K20512" s="83" t="str">
        <f>IFERROR(IFERROR(VLOOKUP(I20512,'DE-PARA'!B:D,3,0),VLOOKUP(I20512,'DE-PARA'!C:D,2,0)),"NÃO ENCONTRADO")</f>
        <v>Rescisões Trabalhistas</v>
      </c>
      <c r="L20512" s="50" t="str">
        <f>VLOOKUP(K20512,'Base -Receita-Despesa'!$B:$AS,1,FALSE)</f>
        <v>Rescisões Trabalhistas</v>
      </c>
    </row>
    <row r="20513" spans="1:12" x14ac:dyDescent="0.3">
      <c r="A20513" s="82" t="str">
        <f t="shared" si="640"/>
        <v>2020</v>
      </c>
      <c r="B20513" s="260" t="s">
        <v>2228</v>
      </c>
      <c r="C20513" s="261" t="s">
        <v>138</v>
      </c>
      <c r="D20513" s="74" t="str">
        <f t="shared" si="641"/>
        <v>nov/2020</v>
      </c>
      <c r="E20513" s="331">
        <v>44146</v>
      </c>
      <c r="F20513" s="276" t="s">
        <v>254</v>
      </c>
      <c r="G20513" s="276" t="s">
        <v>2229</v>
      </c>
      <c r="H20513" s="280" t="s">
        <v>6033</v>
      </c>
      <c r="I20513" s="280" t="s">
        <v>130</v>
      </c>
      <c r="J20513" s="275">
        <v>-6390.36</v>
      </c>
      <c r="K20513" s="83" t="str">
        <f>IFERROR(IFERROR(VLOOKUP(I20513,'DE-PARA'!B:D,3,0),VLOOKUP(I20513,'DE-PARA'!C:D,2,0)),"NÃO ENCONTRADO")</f>
        <v>Rescisões Trabalhistas</v>
      </c>
      <c r="L20513" s="50" t="str">
        <f>VLOOKUP(K20513,'Base -Receita-Despesa'!$B:$AS,1,FALSE)</f>
        <v>Rescisões Trabalhistas</v>
      </c>
    </row>
    <row r="20514" spans="1:12" x14ac:dyDescent="0.3">
      <c r="A20514" s="82" t="str">
        <f t="shared" si="640"/>
        <v>2020</v>
      </c>
      <c r="B20514" s="260" t="s">
        <v>2228</v>
      </c>
      <c r="C20514" s="261" t="s">
        <v>138</v>
      </c>
      <c r="D20514" s="74" t="str">
        <f t="shared" si="641"/>
        <v>nov/2020</v>
      </c>
      <c r="E20514" s="331">
        <v>44146</v>
      </c>
      <c r="F20514" s="276" t="s">
        <v>254</v>
      </c>
      <c r="G20514" s="276" t="s">
        <v>2229</v>
      </c>
      <c r="H20514" s="280" t="s">
        <v>6034</v>
      </c>
      <c r="I20514" s="280" t="s">
        <v>130</v>
      </c>
      <c r="J20514" s="275">
        <v>-6044.19</v>
      </c>
      <c r="K20514" s="83" t="str">
        <f>IFERROR(IFERROR(VLOOKUP(I20514,'DE-PARA'!B:D,3,0),VLOOKUP(I20514,'DE-PARA'!C:D,2,0)),"NÃO ENCONTRADO")</f>
        <v>Rescisões Trabalhistas</v>
      </c>
      <c r="L20514" s="50" t="str">
        <f>VLOOKUP(K20514,'Base -Receita-Despesa'!$B:$AS,1,FALSE)</f>
        <v>Rescisões Trabalhistas</v>
      </c>
    </row>
    <row r="20515" spans="1:12" x14ac:dyDescent="0.3">
      <c r="A20515" s="82" t="str">
        <f t="shared" si="640"/>
        <v>2020</v>
      </c>
      <c r="B20515" s="260" t="s">
        <v>2228</v>
      </c>
      <c r="C20515" s="261" t="s">
        <v>138</v>
      </c>
      <c r="D20515" s="74" t="str">
        <f t="shared" si="641"/>
        <v>nov/2020</v>
      </c>
      <c r="E20515" s="331">
        <v>44146</v>
      </c>
      <c r="F20515" s="282" t="s">
        <v>1261</v>
      </c>
      <c r="G20515" s="282" t="s">
        <v>2229</v>
      </c>
      <c r="H20515" s="265" t="s">
        <v>879</v>
      </c>
      <c r="I20515" s="265" t="s">
        <v>135</v>
      </c>
      <c r="J20515" s="270">
        <v>-10</v>
      </c>
      <c r="K20515" s="83" t="str">
        <f>IFERROR(IFERROR(VLOOKUP(I20515,'DE-PARA'!B:D,3,0),VLOOKUP(I20515,'DE-PARA'!C:D,2,0)),"NÃO ENCONTRADO")</f>
        <v>Outras Saídas</v>
      </c>
      <c r="L20515" s="50" t="str">
        <f>VLOOKUP(K20515,'Base -Receita-Despesa'!$B:$AS,1,FALSE)</f>
        <v>Outras Saídas</v>
      </c>
    </row>
    <row r="20516" spans="1:12" x14ac:dyDescent="0.3">
      <c r="A20516" s="82" t="str">
        <f t="shared" si="640"/>
        <v>2020</v>
      </c>
      <c r="B20516" s="260" t="s">
        <v>2228</v>
      </c>
      <c r="C20516" s="261" t="s">
        <v>138</v>
      </c>
      <c r="D20516" s="74" t="str">
        <f t="shared" si="641"/>
        <v>nov/2020</v>
      </c>
      <c r="E20516" s="331">
        <v>44146</v>
      </c>
      <c r="F20516" s="282" t="s">
        <v>1261</v>
      </c>
      <c r="G20516" s="282" t="s">
        <v>2229</v>
      </c>
      <c r="H20516" s="265" t="s">
        <v>879</v>
      </c>
      <c r="I20516" s="265" t="s">
        <v>135</v>
      </c>
      <c r="J20516" s="270">
        <v>-10</v>
      </c>
      <c r="K20516" s="83" t="str">
        <f>IFERROR(IFERROR(VLOOKUP(I20516,'DE-PARA'!B:D,3,0),VLOOKUP(I20516,'DE-PARA'!C:D,2,0)),"NÃO ENCONTRADO")</f>
        <v>Outras Saídas</v>
      </c>
      <c r="L20516" s="50" t="str">
        <f>VLOOKUP(K20516,'Base -Receita-Despesa'!$B:$AS,1,FALSE)</f>
        <v>Outras Saídas</v>
      </c>
    </row>
    <row r="20517" spans="1:12" x14ac:dyDescent="0.3">
      <c r="A20517" s="82" t="str">
        <f t="shared" si="640"/>
        <v>2020</v>
      </c>
      <c r="B20517" s="260" t="s">
        <v>2228</v>
      </c>
      <c r="C20517" s="261" t="s">
        <v>138</v>
      </c>
      <c r="D20517" s="74" t="str">
        <f t="shared" si="641"/>
        <v>nov/2020</v>
      </c>
      <c r="E20517" s="331">
        <v>44147</v>
      </c>
      <c r="F20517" s="282">
        <v>4521</v>
      </c>
      <c r="G20517" s="282" t="s">
        <v>2229</v>
      </c>
      <c r="H20517" s="265" t="s">
        <v>2231</v>
      </c>
      <c r="I20517" s="265" t="s">
        <v>2185</v>
      </c>
      <c r="J20517" s="275">
        <v>-1075.5</v>
      </c>
      <c r="K20517" s="83" t="str">
        <f>IFERROR(IFERROR(VLOOKUP(I20517,'DE-PARA'!B:D,3,0),VLOOKUP(I20517,'DE-PARA'!C:D,2,0)),"NÃO ENCONTRADO")</f>
        <v>Materiais</v>
      </c>
      <c r="L20517" s="50" t="str">
        <f>VLOOKUP(K20517,'Base -Receita-Despesa'!$B:$AS,1,FALSE)</f>
        <v>Materiais</v>
      </c>
    </row>
    <row r="20518" spans="1:12" x14ac:dyDescent="0.3">
      <c r="A20518" s="82" t="str">
        <f t="shared" si="640"/>
        <v>2020</v>
      </c>
      <c r="B20518" s="260" t="s">
        <v>2228</v>
      </c>
      <c r="C20518" s="261" t="s">
        <v>138</v>
      </c>
      <c r="D20518" s="74" t="str">
        <f t="shared" si="641"/>
        <v>nov/2020</v>
      </c>
      <c r="E20518" s="331">
        <v>44147</v>
      </c>
      <c r="F20518" s="282">
        <v>403</v>
      </c>
      <c r="G20518" s="282" t="s">
        <v>2229</v>
      </c>
      <c r="H20518" s="265" t="s">
        <v>5749</v>
      </c>
      <c r="I20518" s="265" t="s">
        <v>145</v>
      </c>
      <c r="J20518" s="275">
        <v>-5631</v>
      </c>
      <c r="K20518" s="83" t="str">
        <f>IFERROR(IFERROR(VLOOKUP(I20518,'DE-PARA'!B:D,3,0),VLOOKUP(I20518,'DE-PARA'!C:D,2,0)),"NÃO ENCONTRADO")</f>
        <v>Serviços</v>
      </c>
      <c r="L20518" s="50" t="str">
        <f>VLOOKUP(K20518,'Base -Receita-Despesa'!$B:$AS,1,FALSE)</f>
        <v>Serviços</v>
      </c>
    </row>
    <row r="20519" spans="1:12" x14ac:dyDescent="0.3">
      <c r="A20519" s="82" t="str">
        <f t="shared" si="640"/>
        <v>2020</v>
      </c>
      <c r="B20519" s="260" t="s">
        <v>2228</v>
      </c>
      <c r="C20519" s="261" t="s">
        <v>138</v>
      </c>
      <c r="D20519" s="74" t="str">
        <f t="shared" si="641"/>
        <v>nov/2020</v>
      </c>
      <c r="E20519" s="331">
        <v>44147</v>
      </c>
      <c r="F20519" s="282" t="s">
        <v>6036</v>
      </c>
      <c r="G20519" s="282" t="s">
        <v>2229</v>
      </c>
      <c r="H20519" s="265" t="s">
        <v>6037</v>
      </c>
      <c r="I20519" s="265" t="s">
        <v>176</v>
      </c>
      <c r="J20519" s="275">
        <v>-10112.81</v>
      </c>
      <c r="K20519" s="83" t="str">
        <f>IFERROR(IFERROR(VLOOKUP(I20519,'DE-PARA'!B:D,3,0),VLOOKUP(I20519,'DE-PARA'!C:D,2,0)),"NÃO ENCONTRADO")</f>
        <v>Pessoal</v>
      </c>
      <c r="L20519" s="50" t="str">
        <f>VLOOKUP(K20519,'Base -Receita-Despesa'!$B:$AS,1,FALSE)</f>
        <v>Pessoal</v>
      </c>
    </row>
    <row r="20520" spans="1:12" x14ac:dyDescent="0.3">
      <c r="A20520" s="82" t="str">
        <f t="shared" si="640"/>
        <v>2020</v>
      </c>
      <c r="B20520" s="260" t="s">
        <v>2228</v>
      </c>
      <c r="C20520" s="261" t="s">
        <v>138</v>
      </c>
      <c r="D20520" s="74" t="str">
        <f t="shared" si="641"/>
        <v>nov/2020</v>
      </c>
      <c r="E20520" s="331">
        <v>44148</v>
      </c>
      <c r="F20520" s="282">
        <v>909808</v>
      </c>
      <c r="G20520" s="282" t="s">
        <v>2330</v>
      </c>
      <c r="H20520" s="265" t="s">
        <v>5696</v>
      </c>
      <c r="I20520" s="265" t="s">
        <v>2182</v>
      </c>
      <c r="J20520" s="275">
        <v>-1417.07</v>
      </c>
      <c r="K20520" s="83" t="str">
        <f>IFERROR(IFERROR(VLOOKUP(I20520,'DE-PARA'!B:D,3,0),VLOOKUP(I20520,'DE-PARA'!C:D,2,0)),"NÃO ENCONTRADO")</f>
        <v>Materiais</v>
      </c>
      <c r="L20520" s="50" t="str">
        <f>VLOOKUP(K20520,'Base -Receita-Despesa'!$B:$AS,1,FALSE)</f>
        <v>Materiais</v>
      </c>
    </row>
    <row r="20521" spans="1:12" x14ac:dyDescent="0.3">
      <c r="A20521" s="82" t="str">
        <f t="shared" si="640"/>
        <v>2020</v>
      </c>
      <c r="B20521" s="260" t="s">
        <v>2228</v>
      </c>
      <c r="C20521" s="261" t="s">
        <v>138</v>
      </c>
      <c r="D20521" s="74" t="str">
        <f t="shared" si="641"/>
        <v>nov/2020</v>
      </c>
      <c r="E20521" s="331">
        <v>44148</v>
      </c>
      <c r="F20521" s="282">
        <v>134823</v>
      </c>
      <c r="G20521" s="282" t="s">
        <v>2229</v>
      </c>
      <c r="H20521" s="265" t="s">
        <v>528</v>
      </c>
      <c r="I20521" s="265" t="s">
        <v>2181</v>
      </c>
      <c r="J20521" s="275">
        <v>-6771.9</v>
      </c>
      <c r="K20521" s="83" t="str">
        <f>IFERROR(IFERROR(VLOOKUP(I20521,'DE-PARA'!B:D,3,0),VLOOKUP(I20521,'DE-PARA'!C:D,2,0)),"NÃO ENCONTRADO")</f>
        <v>Materiais</v>
      </c>
      <c r="L20521" s="50" t="str">
        <f>VLOOKUP(K20521,'Base -Receita-Despesa'!$B:$AS,1,FALSE)</f>
        <v>Materiais</v>
      </c>
    </row>
    <row r="20522" spans="1:12" x14ac:dyDescent="0.3">
      <c r="A20522" s="82" t="str">
        <f t="shared" ref="A20522:A20585" si="642">IF(K20522="NÃO ENCONTRADO",0,RIGHT(D20522,4))</f>
        <v>2020</v>
      </c>
      <c r="B20522" s="260" t="s">
        <v>2228</v>
      </c>
      <c r="C20522" s="261" t="s">
        <v>138</v>
      </c>
      <c r="D20522" s="74" t="str">
        <f t="shared" si="641"/>
        <v>nov/2020</v>
      </c>
      <c r="E20522" s="331">
        <v>44148</v>
      </c>
      <c r="F20522" s="282">
        <v>134811</v>
      </c>
      <c r="G20522" s="282" t="s">
        <v>2229</v>
      </c>
      <c r="H20522" s="265" t="s">
        <v>528</v>
      </c>
      <c r="I20522" s="265" t="s">
        <v>2182</v>
      </c>
      <c r="J20522" s="270">
        <v>-270</v>
      </c>
      <c r="K20522" s="83" t="str">
        <f>IFERROR(IFERROR(VLOOKUP(I20522,'DE-PARA'!B:D,3,0),VLOOKUP(I20522,'DE-PARA'!C:D,2,0)),"NÃO ENCONTRADO")</f>
        <v>Materiais</v>
      </c>
      <c r="L20522" s="50" t="str">
        <f>VLOOKUP(K20522,'Base -Receita-Despesa'!$B:$AS,1,FALSE)</f>
        <v>Materiais</v>
      </c>
    </row>
    <row r="20523" spans="1:12" x14ac:dyDescent="0.3">
      <c r="A20523" s="82" t="str">
        <f t="shared" si="642"/>
        <v>2020</v>
      </c>
      <c r="B20523" s="260" t="s">
        <v>2228</v>
      </c>
      <c r="C20523" s="261" t="s">
        <v>138</v>
      </c>
      <c r="D20523" s="74" t="str">
        <f t="shared" si="641"/>
        <v>nov/2020</v>
      </c>
      <c r="E20523" s="331">
        <v>44148</v>
      </c>
      <c r="F20523" s="282">
        <v>134822</v>
      </c>
      <c r="G20523" s="282" t="s">
        <v>2229</v>
      </c>
      <c r="H20523" s="265" t="s">
        <v>528</v>
      </c>
      <c r="I20523" s="265" t="s">
        <v>2182</v>
      </c>
      <c r="J20523" s="275">
        <v>-1208.74</v>
      </c>
      <c r="K20523" s="83" t="str">
        <f>IFERROR(IFERROR(VLOOKUP(I20523,'DE-PARA'!B:D,3,0),VLOOKUP(I20523,'DE-PARA'!C:D,2,0)),"NÃO ENCONTRADO")</f>
        <v>Materiais</v>
      </c>
      <c r="L20523" s="50" t="str">
        <f>VLOOKUP(K20523,'Base -Receita-Despesa'!$B:$AS,1,FALSE)</f>
        <v>Materiais</v>
      </c>
    </row>
    <row r="20524" spans="1:12" x14ac:dyDescent="0.3">
      <c r="A20524" s="82" t="str">
        <f t="shared" si="642"/>
        <v>2020</v>
      </c>
      <c r="B20524" s="260" t="s">
        <v>2228</v>
      </c>
      <c r="C20524" s="261" t="s">
        <v>138</v>
      </c>
      <c r="D20524" s="74" t="str">
        <f t="shared" si="641"/>
        <v>nov/2020</v>
      </c>
      <c r="E20524" s="331">
        <v>44148</v>
      </c>
      <c r="F20524" s="282">
        <v>134821</v>
      </c>
      <c r="G20524" s="282" t="s">
        <v>2229</v>
      </c>
      <c r="H20524" s="265" t="s">
        <v>528</v>
      </c>
      <c r="I20524" s="265" t="s">
        <v>2182</v>
      </c>
      <c r="J20524" s="270">
        <v>-145.19999999999999</v>
      </c>
      <c r="K20524" s="83" t="str">
        <f>IFERROR(IFERROR(VLOOKUP(I20524,'DE-PARA'!B:D,3,0),VLOOKUP(I20524,'DE-PARA'!C:D,2,0)),"NÃO ENCONTRADO")</f>
        <v>Materiais</v>
      </c>
      <c r="L20524" s="50" t="str">
        <f>VLOOKUP(K20524,'Base -Receita-Despesa'!$B:$AS,1,FALSE)</f>
        <v>Materiais</v>
      </c>
    </row>
    <row r="20525" spans="1:12" x14ac:dyDescent="0.3">
      <c r="A20525" s="82" t="str">
        <f t="shared" si="642"/>
        <v>2020</v>
      </c>
      <c r="B20525" s="260" t="s">
        <v>2228</v>
      </c>
      <c r="C20525" s="261" t="s">
        <v>138</v>
      </c>
      <c r="D20525" s="74" t="str">
        <f t="shared" si="641"/>
        <v>nov/2020</v>
      </c>
      <c r="E20525" s="331">
        <v>44148</v>
      </c>
      <c r="F20525" s="282">
        <v>15690</v>
      </c>
      <c r="G20525" s="282" t="s">
        <v>2229</v>
      </c>
      <c r="H20525" s="265" t="s">
        <v>2299</v>
      </c>
      <c r="I20525" s="265" t="s">
        <v>2182</v>
      </c>
      <c r="J20525" s="275">
        <v>-2362.6799999999998</v>
      </c>
      <c r="K20525" s="83" t="str">
        <f>IFERROR(IFERROR(VLOOKUP(I20525,'DE-PARA'!B:D,3,0),VLOOKUP(I20525,'DE-PARA'!C:D,2,0)),"NÃO ENCONTRADO")</f>
        <v>Materiais</v>
      </c>
      <c r="L20525" s="50" t="str">
        <f>VLOOKUP(K20525,'Base -Receita-Despesa'!$B:$AS,1,FALSE)</f>
        <v>Materiais</v>
      </c>
    </row>
    <row r="20526" spans="1:12" x14ac:dyDescent="0.3">
      <c r="A20526" s="82" t="str">
        <f t="shared" si="642"/>
        <v>2020</v>
      </c>
      <c r="B20526" s="260" t="s">
        <v>2228</v>
      </c>
      <c r="C20526" s="261" t="s">
        <v>138</v>
      </c>
      <c r="D20526" s="74" t="str">
        <f t="shared" si="641"/>
        <v>nov/2020</v>
      </c>
      <c r="E20526" s="331">
        <v>44148</v>
      </c>
      <c r="F20526" s="282">
        <v>42599</v>
      </c>
      <c r="G20526" s="282" t="s">
        <v>2229</v>
      </c>
      <c r="H20526" s="265" t="s">
        <v>5273</v>
      </c>
      <c r="I20526" s="265" t="s">
        <v>2181</v>
      </c>
      <c r="J20526" s="275">
        <v>-6594</v>
      </c>
      <c r="K20526" s="83" t="str">
        <f>IFERROR(IFERROR(VLOOKUP(I20526,'DE-PARA'!B:D,3,0),VLOOKUP(I20526,'DE-PARA'!C:D,2,0)),"NÃO ENCONTRADO")</f>
        <v>Materiais</v>
      </c>
      <c r="L20526" s="50" t="str">
        <f>VLOOKUP(K20526,'Base -Receita-Despesa'!$B:$AS,1,FALSE)</f>
        <v>Materiais</v>
      </c>
    </row>
    <row r="20527" spans="1:12" x14ac:dyDescent="0.3">
      <c r="A20527" s="82" t="str">
        <f t="shared" si="642"/>
        <v>2020</v>
      </c>
      <c r="B20527" s="260" t="s">
        <v>2228</v>
      </c>
      <c r="C20527" s="261" t="s">
        <v>138</v>
      </c>
      <c r="D20527" s="74" t="str">
        <f t="shared" si="641"/>
        <v>nov/2020</v>
      </c>
      <c r="E20527" s="331">
        <v>44148</v>
      </c>
      <c r="F20527" s="282">
        <v>909796</v>
      </c>
      <c r="G20527" s="282" t="s">
        <v>2229</v>
      </c>
      <c r="H20527" s="265" t="s">
        <v>5696</v>
      </c>
      <c r="I20527" s="265" t="s">
        <v>2182</v>
      </c>
      <c r="J20527" s="270">
        <v>-590.88</v>
      </c>
      <c r="K20527" s="83" t="str">
        <f>IFERROR(IFERROR(VLOOKUP(I20527,'DE-PARA'!B:D,3,0),VLOOKUP(I20527,'DE-PARA'!C:D,2,0)),"NÃO ENCONTRADO")</f>
        <v>Materiais</v>
      </c>
      <c r="L20527" s="50" t="str">
        <f>VLOOKUP(K20527,'Base -Receita-Despesa'!$B:$AS,1,FALSE)</f>
        <v>Materiais</v>
      </c>
    </row>
    <row r="20528" spans="1:12" x14ac:dyDescent="0.3">
      <c r="A20528" s="82" t="str">
        <f t="shared" si="642"/>
        <v>2020</v>
      </c>
      <c r="B20528" s="260" t="s">
        <v>2228</v>
      </c>
      <c r="C20528" s="261" t="s">
        <v>138</v>
      </c>
      <c r="D20528" s="74" t="str">
        <f t="shared" si="641"/>
        <v>nov/2020</v>
      </c>
      <c r="E20528" s="331">
        <v>44148</v>
      </c>
      <c r="F20528" s="282">
        <v>1267295</v>
      </c>
      <c r="G20528" s="282" t="s">
        <v>2284</v>
      </c>
      <c r="H20528" s="265" t="s">
        <v>5731</v>
      </c>
      <c r="I20528" s="265" t="s">
        <v>2182</v>
      </c>
      <c r="J20528" s="275">
        <v>-1807.33</v>
      </c>
      <c r="K20528" s="83" t="str">
        <f>IFERROR(IFERROR(VLOOKUP(I20528,'DE-PARA'!B:D,3,0),VLOOKUP(I20528,'DE-PARA'!C:D,2,0)),"NÃO ENCONTRADO")</f>
        <v>Materiais</v>
      </c>
      <c r="L20528" s="50" t="str">
        <f>VLOOKUP(K20528,'Base -Receita-Despesa'!$B:$AS,1,FALSE)</f>
        <v>Materiais</v>
      </c>
    </row>
    <row r="20529" spans="1:12" x14ac:dyDescent="0.3">
      <c r="A20529" s="82" t="str">
        <f t="shared" si="642"/>
        <v>2020</v>
      </c>
      <c r="B20529" s="260" t="s">
        <v>2228</v>
      </c>
      <c r="C20529" s="261" t="s">
        <v>138</v>
      </c>
      <c r="D20529" s="74" t="str">
        <f t="shared" si="641"/>
        <v>nov/2020</v>
      </c>
      <c r="E20529" s="331">
        <v>44148</v>
      </c>
      <c r="F20529" s="282">
        <v>17721</v>
      </c>
      <c r="G20529" s="282" t="s">
        <v>2229</v>
      </c>
      <c r="H20529" s="265" t="s">
        <v>4657</v>
      </c>
      <c r="I20529" s="265" t="s">
        <v>2181</v>
      </c>
      <c r="J20529" s="270">
        <v>-349.9</v>
      </c>
      <c r="K20529" s="83" t="str">
        <f>IFERROR(IFERROR(VLOOKUP(I20529,'DE-PARA'!B:D,3,0),VLOOKUP(I20529,'DE-PARA'!C:D,2,0)),"NÃO ENCONTRADO")</f>
        <v>Materiais</v>
      </c>
      <c r="L20529" s="50" t="str">
        <f>VLOOKUP(K20529,'Base -Receita-Despesa'!$B:$AS,1,FALSE)</f>
        <v>Materiais</v>
      </c>
    </row>
    <row r="20530" spans="1:12" x14ac:dyDescent="0.3">
      <c r="A20530" s="82" t="str">
        <f t="shared" si="642"/>
        <v>2020</v>
      </c>
      <c r="B20530" s="260" t="s">
        <v>2228</v>
      </c>
      <c r="C20530" s="261" t="s">
        <v>138</v>
      </c>
      <c r="D20530" s="74" t="str">
        <f t="shared" si="641"/>
        <v>nov/2020</v>
      </c>
      <c r="E20530" s="331">
        <v>44148</v>
      </c>
      <c r="F20530" s="282">
        <v>2908</v>
      </c>
      <c r="G20530" s="282" t="s">
        <v>2229</v>
      </c>
      <c r="H20530" s="265" t="s">
        <v>5275</v>
      </c>
      <c r="I20530" s="265" t="s">
        <v>157</v>
      </c>
      <c r="J20530" s="275">
        <v>-5878.17</v>
      </c>
      <c r="K20530" s="83" t="str">
        <f>IFERROR(IFERROR(VLOOKUP(I20530,'DE-PARA'!B:D,3,0),VLOOKUP(I20530,'DE-PARA'!C:D,2,0)),"NÃO ENCONTRADO")</f>
        <v>Materiais</v>
      </c>
      <c r="L20530" s="50" t="str">
        <f>VLOOKUP(K20530,'Base -Receita-Despesa'!$B:$AS,1,FALSE)</f>
        <v>Materiais</v>
      </c>
    </row>
    <row r="20531" spans="1:12" x14ac:dyDescent="0.3">
      <c r="A20531" s="82" t="str">
        <f t="shared" si="642"/>
        <v>2020</v>
      </c>
      <c r="B20531" s="260" t="s">
        <v>2228</v>
      </c>
      <c r="C20531" s="261" t="s">
        <v>138</v>
      </c>
      <c r="D20531" s="74" t="str">
        <f t="shared" si="641"/>
        <v>nov/2020</v>
      </c>
      <c r="E20531" s="331">
        <v>44148</v>
      </c>
      <c r="F20531" s="282">
        <v>2910</v>
      </c>
      <c r="G20531" s="282" t="s">
        <v>2229</v>
      </c>
      <c r="H20531" s="265" t="s">
        <v>5275</v>
      </c>
      <c r="I20531" s="265" t="s">
        <v>157</v>
      </c>
      <c r="J20531" s="275">
        <v>-15238.92</v>
      </c>
      <c r="K20531" s="83" t="str">
        <f>IFERROR(IFERROR(VLOOKUP(I20531,'DE-PARA'!B:D,3,0),VLOOKUP(I20531,'DE-PARA'!C:D,2,0)),"NÃO ENCONTRADO")</f>
        <v>Materiais</v>
      </c>
      <c r="L20531" s="50" t="str">
        <f>VLOOKUP(K20531,'Base -Receita-Despesa'!$B:$AS,1,FALSE)</f>
        <v>Materiais</v>
      </c>
    </row>
    <row r="20532" spans="1:12" x14ac:dyDescent="0.3">
      <c r="A20532" s="82" t="str">
        <f t="shared" si="642"/>
        <v>2020</v>
      </c>
      <c r="B20532" s="260" t="s">
        <v>2228</v>
      </c>
      <c r="C20532" s="261" t="s">
        <v>138</v>
      </c>
      <c r="D20532" s="74" t="str">
        <f t="shared" si="641"/>
        <v>nov/2020</v>
      </c>
      <c r="E20532" s="331">
        <v>44148</v>
      </c>
      <c r="F20532" s="282">
        <v>2911</v>
      </c>
      <c r="G20532" s="282" t="s">
        <v>2229</v>
      </c>
      <c r="H20532" s="265" t="s">
        <v>5275</v>
      </c>
      <c r="I20532" s="265" t="s">
        <v>157</v>
      </c>
      <c r="J20532" s="275">
        <v>-3264.7</v>
      </c>
      <c r="K20532" s="83" t="str">
        <f>IFERROR(IFERROR(VLOOKUP(I20532,'DE-PARA'!B:D,3,0),VLOOKUP(I20532,'DE-PARA'!C:D,2,0)),"NÃO ENCONTRADO")</f>
        <v>Materiais</v>
      </c>
      <c r="L20532" s="50" t="str">
        <f>VLOOKUP(K20532,'Base -Receita-Despesa'!$B:$AS,1,FALSE)</f>
        <v>Materiais</v>
      </c>
    </row>
    <row r="20533" spans="1:12" x14ac:dyDescent="0.3">
      <c r="A20533" s="82" t="str">
        <f t="shared" si="642"/>
        <v>2020</v>
      </c>
      <c r="B20533" s="260" t="s">
        <v>2228</v>
      </c>
      <c r="C20533" s="261" t="s">
        <v>138</v>
      </c>
      <c r="D20533" s="74" t="str">
        <f t="shared" si="641"/>
        <v>nov/2020</v>
      </c>
      <c r="E20533" s="331">
        <v>44148</v>
      </c>
      <c r="F20533" s="282">
        <v>2904</v>
      </c>
      <c r="G20533" s="282" t="s">
        <v>2229</v>
      </c>
      <c r="H20533" s="265" t="s">
        <v>5275</v>
      </c>
      <c r="I20533" s="265" t="s">
        <v>157</v>
      </c>
      <c r="J20533" s="275">
        <v>-4853.97</v>
      </c>
      <c r="K20533" s="83" t="str">
        <f>IFERROR(IFERROR(VLOOKUP(I20533,'DE-PARA'!B:D,3,0),VLOOKUP(I20533,'DE-PARA'!C:D,2,0)),"NÃO ENCONTRADO")</f>
        <v>Materiais</v>
      </c>
      <c r="L20533" s="50" t="str">
        <f>VLOOKUP(K20533,'Base -Receita-Despesa'!$B:$AS,1,FALSE)</f>
        <v>Materiais</v>
      </c>
    </row>
    <row r="20534" spans="1:12" x14ac:dyDescent="0.3">
      <c r="A20534" s="82" t="str">
        <f t="shared" si="642"/>
        <v>2020</v>
      </c>
      <c r="B20534" s="260" t="s">
        <v>2228</v>
      </c>
      <c r="C20534" s="261" t="s">
        <v>138</v>
      </c>
      <c r="D20534" s="74" t="str">
        <f t="shared" si="641"/>
        <v>nov/2020</v>
      </c>
      <c r="E20534" s="331">
        <v>44148</v>
      </c>
      <c r="F20534" s="282" t="s">
        <v>1261</v>
      </c>
      <c r="G20534" s="282" t="s">
        <v>2229</v>
      </c>
      <c r="H20534" s="265" t="s">
        <v>879</v>
      </c>
      <c r="I20534" s="265" t="s">
        <v>135</v>
      </c>
      <c r="J20534" s="270">
        <v>-10</v>
      </c>
      <c r="K20534" s="83" t="str">
        <f>IFERROR(IFERROR(VLOOKUP(I20534,'DE-PARA'!B:D,3,0),VLOOKUP(I20534,'DE-PARA'!C:D,2,0)),"NÃO ENCONTRADO")</f>
        <v>Outras Saídas</v>
      </c>
      <c r="L20534" s="50" t="str">
        <f>VLOOKUP(K20534,'Base -Receita-Despesa'!$B:$AS,1,FALSE)</f>
        <v>Outras Saídas</v>
      </c>
    </row>
    <row r="20535" spans="1:12" x14ac:dyDescent="0.3">
      <c r="A20535" s="82" t="str">
        <f t="shared" si="642"/>
        <v>2020</v>
      </c>
      <c r="B20535" s="260" t="s">
        <v>2228</v>
      </c>
      <c r="C20535" s="261" t="s">
        <v>138</v>
      </c>
      <c r="D20535" s="74" t="str">
        <f t="shared" si="641"/>
        <v>nov/2020</v>
      </c>
      <c r="E20535" s="331">
        <v>44148</v>
      </c>
      <c r="F20535" s="282" t="s">
        <v>1261</v>
      </c>
      <c r="G20535" s="282" t="s">
        <v>2229</v>
      </c>
      <c r="H20535" s="265" t="s">
        <v>879</v>
      </c>
      <c r="I20535" s="265" t="s">
        <v>135</v>
      </c>
      <c r="J20535" s="270">
        <v>-10</v>
      </c>
      <c r="K20535" s="83" t="str">
        <f>IFERROR(IFERROR(VLOOKUP(I20535,'DE-PARA'!B:D,3,0),VLOOKUP(I20535,'DE-PARA'!C:D,2,0)),"NÃO ENCONTRADO")</f>
        <v>Outras Saídas</v>
      </c>
      <c r="L20535" s="50" t="str">
        <f>VLOOKUP(K20535,'Base -Receita-Despesa'!$B:$AS,1,FALSE)</f>
        <v>Outras Saídas</v>
      </c>
    </row>
    <row r="20536" spans="1:12" x14ac:dyDescent="0.3">
      <c r="A20536" s="82" t="str">
        <f t="shared" si="642"/>
        <v>2020</v>
      </c>
      <c r="B20536" s="260" t="s">
        <v>2240</v>
      </c>
      <c r="C20536" s="261" t="s">
        <v>138</v>
      </c>
      <c r="D20536" s="74" t="str">
        <f t="shared" si="641"/>
        <v>nov/2020</v>
      </c>
      <c r="E20536" s="331">
        <v>44151</v>
      </c>
      <c r="F20536" s="282" t="s">
        <v>161</v>
      </c>
      <c r="G20536" s="282" t="s">
        <v>2229</v>
      </c>
      <c r="H20536" s="265" t="s">
        <v>161</v>
      </c>
      <c r="I20536" s="265" t="s">
        <v>2168</v>
      </c>
      <c r="J20536" s="275">
        <v>1383315.87</v>
      </c>
      <c r="K20536" s="83" t="str">
        <f>IFERROR(IFERROR(VLOOKUP(I20536,'DE-PARA'!B:D,3,0),VLOOKUP(I20536,'DE-PARA'!C:D,2,0)),"NÃO ENCONTRADO")</f>
        <v>Repasses Contrato de Gestão</v>
      </c>
      <c r="L20536" s="50" t="str">
        <f>VLOOKUP(K20536,'Base -Receita-Despesa'!$B:$AS,1,FALSE)</f>
        <v>Repasses Contrato de Gestão</v>
      </c>
    </row>
    <row r="20537" spans="1:12" x14ac:dyDescent="0.3">
      <c r="A20537" s="82" t="str">
        <f t="shared" si="642"/>
        <v>2020</v>
      </c>
      <c r="B20537" s="260" t="s">
        <v>2240</v>
      </c>
      <c r="C20537" s="261" t="s">
        <v>138</v>
      </c>
      <c r="D20537" s="74" t="str">
        <f t="shared" si="641"/>
        <v>nov/2020</v>
      </c>
      <c r="E20537" s="331">
        <v>44151</v>
      </c>
      <c r="F20537" s="282" t="s">
        <v>5127</v>
      </c>
      <c r="G20537" s="282" t="s">
        <v>2229</v>
      </c>
      <c r="H20537" s="265" t="s">
        <v>2251</v>
      </c>
      <c r="I20537" s="265" t="s">
        <v>126</v>
      </c>
      <c r="J20537" s="275">
        <v>-500000</v>
      </c>
      <c r="K20537" s="83" t="str">
        <f>IFERROR(IFERROR(VLOOKUP(I20537,'DE-PARA'!B:D,3,0),VLOOKUP(I20537,'DE-PARA'!C:D,2,0)),"NÃO ENCONTRADO")</f>
        <v>TEV – Transferências Entre Contas (Entradas)</v>
      </c>
      <c r="L20537" s="50" t="str">
        <f>VLOOKUP(K20537,'Base -Receita-Despesa'!$B:$AS,1,FALSE)</f>
        <v>TEV – Transferências Entre Contas (Entradas)</v>
      </c>
    </row>
    <row r="20538" spans="1:12" x14ac:dyDescent="0.3">
      <c r="A20538" s="82" t="str">
        <f t="shared" si="642"/>
        <v>2020</v>
      </c>
      <c r="B20538" s="260" t="s">
        <v>2228</v>
      </c>
      <c r="C20538" s="261" t="s">
        <v>138</v>
      </c>
      <c r="D20538" s="74" t="str">
        <f t="shared" si="641"/>
        <v>nov/2020</v>
      </c>
      <c r="E20538" s="331">
        <v>44151</v>
      </c>
      <c r="F20538" s="282" t="s">
        <v>5127</v>
      </c>
      <c r="G20538" s="282" t="s">
        <v>2229</v>
      </c>
      <c r="H20538" s="265" t="s">
        <v>2251</v>
      </c>
      <c r="I20538" s="265" t="s">
        <v>126</v>
      </c>
      <c r="J20538" s="275">
        <v>500000</v>
      </c>
      <c r="K20538" s="83" t="str">
        <f>IFERROR(IFERROR(VLOOKUP(I20538,'DE-PARA'!B:D,3,0),VLOOKUP(I20538,'DE-PARA'!C:D,2,0)),"NÃO ENCONTRADO")</f>
        <v>TEV – Transferências Entre Contas (Entradas)</v>
      </c>
      <c r="L20538" s="50" t="str">
        <f>VLOOKUP(K20538,'Base -Receita-Despesa'!$B:$AS,1,FALSE)</f>
        <v>TEV – Transferências Entre Contas (Entradas)</v>
      </c>
    </row>
    <row r="20539" spans="1:12" x14ac:dyDescent="0.3">
      <c r="A20539" s="82" t="str">
        <f t="shared" si="642"/>
        <v>2020</v>
      </c>
      <c r="B20539" s="260" t="s">
        <v>2228</v>
      </c>
      <c r="C20539" s="261" t="s">
        <v>138</v>
      </c>
      <c r="D20539" s="74" t="str">
        <f t="shared" si="641"/>
        <v>nov/2020</v>
      </c>
      <c r="E20539" s="331">
        <v>44151</v>
      </c>
      <c r="F20539" s="282">
        <v>720</v>
      </c>
      <c r="G20539" s="282" t="s">
        <v>2229</v>
      </c>
      <c r="H20539" s="265" t="s">
        <v>6010</v>
      </c>
      <c r="I20539" s="265" t="s">
        <v>151</v>
      </c>
      <c r="J20539" s="275">
        <v>-2860</v>
      </c>
      <c r="K20539" s="83" t="str">
        <f>IFERROR(IFERROR(VLOOKUP(I20539,'DE-PARA'!B:D,3,0),VLOOKUP(I20539,'DE-PARA'!C:D,2,0)),"NÃO ENCONTRADO")</f>
        <v>Concessionárias (água, luz e telefone)</v>
      </c>
      <c r="L20539" s="50" t="str">
        <f>VLOOKUP(K20539,'Base -Receita-Despesa'!$B:$AS,1,FALSE)</f>
        <v>Concessionárias (água, luz e telefone)</v>
      </c>
    </row>
    <row r="20540" spans="1:12" x14ac:dyDescent="0.3">
      <c r="A20540" s="82" t="str">
        <f t="shared" si="642"/>
        <v>2020</v>
      </c>
      <c r="B20540" s="260" t="s">
        <v>2228</v>
      </c>
      <c r="C20540" s="261" t="s">
        <v>138</v>
      </c>
      <c r="D20540" s="74" t="str">
        <f t="shared" si="641"/>
        <v>nov/2020</v>
      </c>
      <c r="E20540" s="331">
        <v>44151</v>
      </c>
      <c r="F20540" s="282">
        <v>195</v>
      </c>
      <c r="G20540" s="282" t="s">
        <v>2330</v>
      </c>
      <c r="H20540" s="265" t="s">
        <v>6038</v>
      </c>
      <c r="I20540" s="265" t="s">
        <v>2182</v>
      </c>
      <c r="J20540" s="275">
        <v>-2733.33</v>
      </c>
      <c r="K20540" s="83" t="str">
        <f>IFERROR(IFERROR(VLOOKUP(I20540,'DE-PARA'!B:D,3,0),VLOOKUP(I20540,'DE-PARA'!C:D,2,0)),"NÃO ENCONTRADO")</f>
        <v>Materiais</v>
      </c>
      <c r="L20540" s="50" t="str">
        <f>VLOOKUP(K20540,'Base -Receita-Despesa'!$B:$AS,1,FALSE)</f>
        <v>Materiais</v>
      </c>
    </row>
    <row r="20541" spans="1:12" x14ac:dyDescent="0.3">
      <c r="A20541" s="82" t="str">
        <f t="shared" si="642"/>
        <v>2020</v>
      </c>
      <c r="B20541" s="260" t="s">
        <v>2228</v>
      </c>
      <c r="C20541" s="261" t="s">
        <v>138</v>
      </c>
      <c r="D20541" s="74" t="str">
        <f t="shared" si="641"/>
        <v>nov/2020</v>
      </c>
      <c r="E20541" s="331">
        <v>44151</v>
      </c>
      <c r="F20541" s="282">
        <v>3219</v>
      </c>
      <c r="G20541" s="282" t="s">
        <v>2229</v>
      </c>
      <c r="H20541" s="265" t="s">
        <v>5779</v>
      </c>
      <c r="I20541" s="265" t="s">
        <v>2181</v>
      </c>
      <c r="J20541" s="275">
        <v>-4201.92</v>
      </c>
      <c r="K20541" s="83" t="str">
        <f>IFERROR(IFERROR(VLOOKUP(I20541,'DE-PARA'!B:D,3,0),VLOOKUP(I20541,'DE-PARA'!C:D,2,0)),"NÃO ENCONTRADO")</f>
        <v>Materiais</v>
      </c>
      <c r="L20541" s="50" t="str">
        <f>VLOOKUP(K20541,'Base -Receita-Despesa'!$B:$AS,1,FALSE)</f>
        <v>Materiais</v>
      </c>
    </row>
    <row r="20542" spans="1:12" x14ac:dyDescent="0.3">
      <c r="A20542" s="82" t="str">
        <f t="shared" si="642"/>
        <v>2020</v>
      </c>
      <c r="B20542" s="260" t="s">
        <v>2228</v>
      </c>
      <c r="C20542" s="261" t="s">
        <v>138</v>
      </c>
      <c r="D20542" s="74" t="str">
        <f t="shared" si="641"/>
        <v>nov/2020</v>
      </c>
      <c r="E20542" s="331">
        <v>44151</v>
      </c>
      <c r="F20542" s="282">
        <v>316364</v>
      </c>
      <c r="G20542" s="282" t="s">
        <v>2238</v>
      </c>
      <c r="H20542" s="265" t="s">
        <v>222</v>
      </c>
      <c r="I20542" s="265" t="s">
        <v>2182</v>
      </c>
      <c r="J20542" s="270">
        <v>-325.5</v>
      </c>
      <c r="K20542" s="83" t="str">
        <f>IFERROR(IFERROR(VLOOKUP(I20542,'DE-PARA'!B:D,3,0),VLOOKUP(I20542,'DE-PARA'!C:D,2,0)),"NÃO ENCONTRADO")</f>
        <v>Materiais</v>
      </c>
      <c r="L20542" s="50" t="str">
        <f>VLOOKUP(K20542,'Base -Receita-Despesa'!$B:$AS,1,FALSE)</f>
        <v>Materiais</v>
      </c>
    </row>
    <row r="20543" spans="1:12" x14ac:dyDescent="0.3">
      <c r="A20543" s="82" t="str">
        <f t="shared" si="642"/>
        <v>2020</v>
      </c>
      <c r="B20543" s="260" t="s">
        <v>2228</v>
      </c>
      <c r="C20543" s="261" t="s">
        <v>138</v>
      </c>
      <c r="D20543" s="74" t="str">
        <f t="shared" si="641"/>
        <v>nov/2020</v>
      </c>
      <c r="E20543" s="331">
        <v>44151</v>
      </c>
      <c r="F20543" s="282">
        <v>135123</v>
      </c>
      <c r="G20543" s="282" t="s">
        <v>2229</v>
      </c>
      <c r="H20543" s="265" t="s">
        <v>528</v>
      </c>
      <c r="I20543" s="265" t="s">
        <v>2181</v>
      </c>
      <c r="J20543" s="270">
        <v>-154.5</v>
      </c>
      <c r="K20543" s="83" t="str">
        <f>IFERROR(IFERROR(VLOOKUP(I20543,'DE-PARA'!B:D,3,0),VLOOKUP(I20543,'DE-PARA'!C:D,2,0)),"NÃO ENCONTRADO")</f>
        <v>Materiais</v>
      </c>
      <c r="L20543" s="50" t="str">
        <f>VLOOKUP(K20543,'Base -Receita-Despesa'!$B:$AS,1,FALSE)</f>
        <v>Materiais</v>
      </c>
    </row>
    <row r="20544" spans="1:12" x14ac:dyDescent="0.3">
      <c r="A20544" s="82" t="str">
        <f t="shared" si="642"/>
        <v>2020</v>
      </c>
      <c r="B20544" s="260" t="s">
        <v>2228</v>
      </c>
      <c r="C20544" s="261" t="s">
        <v>138</v>
      </c>
      <c r="D20544" s="74" t="str">
        <f t="shared" si="641"/>
        <v>nov/2020</v>
      </c>
      <c r="E20544" s="331">
        <v>44151</v>
      </c>
      <c r="F20544" s="282">
        <v>71381</v>
      </c>
      <c r="G20544" s="282" t="s">
        <v>2229</v>
      </c>
      <c r="H20544" s="265" t="s">
        <v>6039</v>
      </c>
      <c r="I20544" s="265" t="s">
        <v>2182</v>
      </c>
      <c r="J20544" s="270">
        <v>-221.12</v>
      </c>
      <c r="K20544" s="83" t="str">
        <f>IFERROR(IFERROR(VLOOKUP(I20544,'DE-PARA'!B:D,3,0),VLOOKUP(I20544,'DE-PARA'!C:D,2,0)),"NÃO ENCONTRADO")</f>
        <v>Materiais</v>
      </c>
      <c r="L20544" s="50" t="str">
        <f>VLOOKUP(K20544,'Base -Receita-Despesa'!$B:$AS,1,FALSE)</f>
        <v>Materiais</v>
      </c>
    </row>
    <row r="20545" spans="1:12" x14ac:dyDescent="0.3">
      <c r="A20545" s="82" t="str">
        <f t="shared" si="642"/>
        <v>2020</v>
      </c>
      <c r="B20545" s="260" t="s">
        <v>2228</v>
      </c>
      <c r="C20545" s="261" t="s">
        <v>138</v>
      </c>
      <c r="D20545" s="74" t="str">
        <f t="shared" si="641"/>
        <v>nov/2020</v>
      </c>
      <c r="E20545" s="331">
        <v>44151</v>
      </c>
      <c r="F20545" s="282">
        <v>71382</v>
      </c>
      <c r="G20545" s="282" t="s">
        <v>2229</v>
      </c>
      <c r="H20545" s="265" t="s">
        <v>6039</v>
      </c>
      <c r="I20545" s="265" t="s">
        <v>2182</v>
      </c>
      <c r="J20545" s="270">
        <v>-603</v>
      </c>
      <c r="K20545" s="83" t="str">
        <f>IFERROR(IFERROR(VLOOKUP(I20545,'DE-PARA'!B:D,3,0),VLOOKUP(I20545,'DE-PARA'!C:D,2,0)),"NÃO ENCONTRADO")</f>
        <v>Materiais</v>
      </c>
      <c r="L20545" s="50" t="str">
        <f>VLOOKUP(K20545,'Base -Receita-Despesa'!$B:$AS,1,FALSE)</f>
        <v>Materiais</v>
      </c>
    </row>
    <row r="20546" spans="1:12" x14ac:dyDescent="0.3">
      <c r="A20546" s="82" t="str">
        <f t="shared" si="642"/>
        <v>2020</v>
      </c>
      <c r="B20546" s="260" t="s">
        <v>2228</v>
      </c>
      <c r="C20546" s="261" t="s">
        <v>138</v>
      </c>
      <c r="D20546" s="74" t="str">
        <f t="shared" si="641"/>
        <v>nov/2020</v>
      </c>
      <c r="E20546" s="331">
        <v>44151</v>
      </c>
      <c r="F20546" s="282">
        <v>15639</v>
      </c>
      <c r="G20546" s="282" t="s">
        <v>2229</v>
      </c>
      <c r="H20546" s="265" t="s">
        <v>6040</v>
      </c>
      <c r="I20546" s="265" t="s">
        <v>2181</v>
      </c>
      <c r="J20546" s="270">
        <v>-482.04</v>
      </c>
      <c r="K20546" s="83" t="str">
        <f>IFERROR(IFERROR(VLOOKUP(I20546,'DE-PARA'!B:D,3,0),VLOOKUP(I20546,'DE-PARA'!C:D,2,0)),"NÃO ENCONTRADO")</f>
        <v>Materiais</v>
      </c>
      <c r="L20546" s="50" t="str">
        <f>VLOOKUP(K20546,'Base -Receita-Despesa'!$B:$AS,1,FALSE)</f>
        <v>Materiais</v>
      </c>
    </row>
    <row r="20547" spans="1:12" x14ac:dyDescent="0.3">
      <c r="A20547" s="82" t="str">
        <f t="shared" si="642"/>
        <v>2020</v>
      </c>
      <c r="B20547" s="260" t="s">
        <v>2228</v>
      </c>
      <c r="C20547" s="261" t="s">
        <v>138</v>
      </c>
      <c r="D20547" s="74" t="str">
        <f t="shared" si="641"/>
        <v>nov/2020</v>
      </c>
      <c r="E20547" s="331">
        <v>44151</v>
      </c>
      <c r="F20547" s="282">
        <v>42832</v>
      </c>
      <c r="G20547" s="282" t="s">
        <v>2229</v>
      </c>
      <c r="H20547" s="265" t="s">
        <v>5700</v>
      </c>
      <c r="I20547" s="265" t="s">
        <v>2182</v>
      </c>
      <c r="J20547" s="270">
        <v>-733.68</v>
      </c>
      <c r="K20547" s="83" t="str">
        <f>IFERROR(IFERROR(VLOOKUP(I20547,'DE-PARA'!B:D,3,0),VLOOKUP(I20547,'DE-PARA'!C:D,2,0)),"NÃO ENCONTRADO")</f>
        <v>Materiais</v>
      </c>
      <c r="L20547" s="50" t="str">
        <f>VLOOKUP(K20547,'Base -Receita-Despesa'!$B:$AS,1,FALSE)</f>
        <v>Materiais</v>
      </c>
    </row>
    <row r="20548" spans="1:12" x14ac:dyDescent="0.3">
      <c r="A20548" s="82" t="str">
        <f t="shared" si="642"/>
        <v>2020</v>
      </c>
      <c r="B20548" s="260" t="s">
        <v>2228</v>
      </c>
      <c r="C20548" s="261" t="s">
        <v>138</v>
      </c>
      <c r="D20548" s="74" t="str">
        <f t="shared" ref="D20548:D20611" si="643">TEXT(E20548,"mmm/aaaa")</f>
        <v>nov/2020</v>
      </c>
      <c r="E20548" s="331">
        <v>44151</v>
      </c>
      <c r="F20548" s="282">
        <v>9248</v>
      </c>
      <c r="G20548" s="282" t="s">
        <v>2229</v>
      </c>
      <c r="H20548" s="265" t="s">
        <v>5216</v>
      </c>
      <c r="I20548" s="265" t="s">
        <v>2182</v>
      </c>
      <c r="J20548" s="270">
        <v>-278</v>
      </c>
      <c r="K20548" s="83" t="str">
        <f>IFERROR(IFERROR(VLOOKUP(I20548,'DE-PARA'!B:D,3,0),VLOOKUP(I20548,'DE-PARA'!C:D,2,0)),"NÃO ENCONTRADO")</f>
        <v>Materiais</v>
      </c>
      <c r="L20548" s="50" t="str">
        <f>VLOOKUP(K20548,'Base -Receita-Despesa'!$B:$AS,1,FALSE)</f>
        <v>Materiais</v>
      </c>
    </row>
    <row r="20549" spans="1:12" x14ac:dyDescent="0.3">
      <c r="A20549" s="82" t="str">
        <f t="shared" si="642"/>
        <v>2020</v>
      </c>
      <c r="B20549" s="260" t="s">
        <v>2228</v>
      </c>
      <c r="C20549" s="261" t="s">
        <v>138</v>
      </c>
      <c r="D20549" s="74" t="str">
        <f t="shared" si="643"/>
        <v>nov/2020</v>
      </c>
      <c r="E20549" s="331">
        <v>44151</v>
      </c>
      <c r="F20549" s="282" t="s">
        <v>6041</v>
      </c>
      <c r="G20549" s="282" t="s">
        <v>2229</v>
      </c>
      <c r="H20549" s="265" t="s">
        <v>5115</v>
      </c>
      <c r="I20549" s="265" t="s">
        <v>118</v>
      </c>
      <c r="J20549" s="275">
        <v>-5971.87</v>
      </c>
      <c r="K20549" s="83" t="str">
        <f>IFERROR(IFERROR(VLOOKUP(I20549,'DE-PARA'!B:D,3,0),VLOOKUP(I20549,'DE-PARA'!C:D,2,0)),"NÃO ENCONTRADO")</f>
        <v>Serviços</v>
      </c>
      <c r="L20549" s="50" t="str">
        <f>VLOOKUP(K20549,'Base -Receita-Despesa'!$B:$AS,1,FALSE)</f>
        <v>Serviços</v>
      </c>
    </row>
    <row r="20550" spans="1:12" x14ac:dyDescent="0.3">
      <c r="A20550" s="82" t="str">
        <f t="shared" si="642"/>
        <v>2020</v>
      </c>
      <c r="B20550" s="260" t="s">
        <v>2228</v>
      </c>
      <c r="C20550" s="261" t="s">
        <v>138</v>
      </c>
      <c r="D20550" s="74" t="str">
        <f t="shared" si="643"/>
        <v>nov/2020</v>
      </c>
      <c r="E20550" s="331">
        <v>44151</v>
      </c>
      <c r="F20550" s="282" t="s">
        <v>6042</v>
      </c>
      <c r="G20550" s="282" t="s">
        <v>2229</v>
      </c>
      <c r="H20550" s="265" t="s">
        <v>6037</v>
      </c>
      <c r="I20550" s="265" t="s">
        <v>176</v>
      </c>
      <c r="J20550" s="270">
        <v>-423.1</v>
      </c>
      <c r="K20550" s="83" t="str">
        <f>IFERROR(IFERROR(VLOOKUP(I20550,'DE-PARA'!B:D,3,0),VLOOKUP(I20550,'DE-PARA'!C:D,2,0)),"NÃO ENCONTRADO")</f>
        <v>Pessoal</v>
      </c>
      <c r="L20550" s="50" t="str">
        <f>VLOOKUP(K20550,'Base -Receita-Despesa'!$B:$AS,1,FALSE)</f>
        <v>Pessoal</v>
      </c>
    </row>
    <row r="20551" spans="1:12" x14ac:dyDescent="0.3">
      <c r="A20551" s="82" t="str">
        <f t="shared" si="642"/>
        <v>2020</v>
      </c>
      <c r="B20551" s="260" t="s">
        <v>2228</v>
      </c>
      <c r="C20551" s="261" t="s">
        <v>138</v>
      </c>
      <c r="D20551" s="74" t="str">
        <f t="shared" si="643"/>
        <v>nov/2020</v>
      </c>
      <c r="E20551" s="331">
        <v>44151</v>
      </c>
      <c r="F20551" s="282" t="s">
        <v>6043</v>
      </c>
      <c r="G20551" s="282" t="s">
        <v>2229</v>
      </c>
      <c r="H20551" s="265" t="s">
        <v>6021</v>
      </c>
      <c r="I20551" s="265" t="s">
        <v>176</v>
      </c>
      <c r="J20551" s="270">
        <v>-115.12</v>
      </c>
      <c r="K20551" s="83" t="str">
        <f>IFERROR(IFERROR(VLOOKUP(I20551,'DE-PARA'!B:D,3,0),VLOOKUP(I20551,'DE-PARA'!C:D,2,0)),"NÃO ENCONTRADO")</f>
        <v>Pessoal</v>
      </c>
      <c r="L20551" s="50" t="str">
        <f>VLOOKUP(K20551,'Base -Receita-Despesa'!$B:$AS,1,FALSE)</f>
        <v>Pessoal</v>
      </c>
    </row>
    <row r="20552" spans="1:12" x14ac:dyDescent="0.3">
      <c r="A20552" s="82" t="str">
        <f t="shared" si="642"/>
        <v>2020</v>
      </c>
      <c r="B20552" s="260" t="s">
        <v>2228</v>
      </c>
      <c r="C20552" s="261" t="s">
        <v>138</v>
      </c>
      <c r="D20552" s="74" t="str">
        <f t="shared" si="643"/>
        <v>nov/2020</v>
      </c>
      <c r="E20552" s="331">
        <v>44151</v>
      </c>
      <c r="F20552" s="282" t="s">
        <v>6044</v>
      </c>
      <c r="G20552" s="282" t="s">
        <v>2229</v>
      </c>
      <c r="H20552" s="265" t="s">
        <v>5952</v>
      </c>
      <c r="I20552" s="265" t="s">
        <v>176</v>
      </c>
      <c r="J20552" s="270">
        <v>-303.10000000000002</v>
      </c>
      <c r="K20552" s="83" t="str">
        <f>IFERROR(IFERROR(VLOOKUP(I20552,'DE-PARA'!B:D,3,0),VLOOKUP(I20552,'DE-PARA'!C:D,2,0)),"NÃO ENCONTRADO")</f>
        <v>Pessoal</v>
      </c>
      <c r="L20552" s="50" t="str">
        <f>VLOOKUP(K20552,'Base -Receita-Despesa'!$B:$AS,1,FALSE)</f>
        <v>Pessoal</v>
      </c>
    </row>
    <row r="20553" spans="1:12" x14ac:dyDescent="0.3">
      <c r="A20553" s="82" t="str">
        <f t="shared" si="642"/>
        <v>2020</v>
      </c>
      <c r="B20553" s="260" t="s">
        <v>2228</v>
      </c>
      <c r="C20553" s="261" t="s">
        <v>138</v>
      </c>
      <c r="D20553" s="74" t="str">
        <f t="shared" si="643"/>
        <v>nov/2020</v>
      </c>
      <c r="E20553" s="331">
        <v>44151</v>
      </c>
      <c r="F20553" s="282" t="s">
        <v>6045</v>
      </c>
      <c r="G20553" s="282" t="s">
        <v>2229</v>
      </c>
      <c r="H20553" s="265" t="s">
        <v>6019</v>
      </c>
      <c r="I20553" s="265" t="s">
        <v>176</v>
      </c>
      <c r="J20553" s="270">
        <v>-43.97</v>
      </c>
      <c r="K20553" s="83" t="str">
        <f>IFERROR(IFERROR(VLOOKUP(I20553,'DE-PARA'!B:D,3,0),VLOOKUP(I20553,'DE-PARA'!C:D,2,0)),"NÃO ENCONTRADO")</f>
        <v>Pessoal</v>
      </c>
      <c r="L20553" s="50" t="str">
        <f>VLOOKUP(K20553,'Base -Receita-Despesa'!$B:$AS,1,FALSE)</f>
        <v>Pessoal</v>
      </c>
    </row>
    <row r="20554" spans="1:12" x14ac:dyDescent="0.3">
      <c r="A20554" s="82" t="str">
        <f t="shared" si="642"/>
        <v>2020</v>
      </c>
      <c r="B20554" s="260" t="s">
        <v>2228</v>
      </c>
      <c r="C20554" s="261" t="s">
        <v>138</v>
      </c>
      <c r="D20554" s="74" t="str">
        <f t="shared" si="643"/>
        <v>nov/2020</v>
      </c>
      <c r="E20554" s="331">
        <v>44151</v>
      </c>
      <c r="F20554" s="282" t="s">
        <v>6046</v>
      </c>
      <c r="G20554" s="282" t="s">
        <v>2229</v>
      </c>
      <c r="H20554" s="265" t="s">
        <v>6024</v>
      </c>
      <c r="I20554" s="265" t="s">
        <v>176</v>
      </c>
      <c r="J20554" s="270">
        <v>-21.09</v>
      </c>
      <c r="K20554" s="83" t="str">
        <f>IFERROR(IFERROR(VLOOKUP(I20554,'DE-PARA'!B:D,3,0),VLOOKUP(I20554,'DE-PARA'!C:D,2,0)),"NÃO ENCONTRADO")</f>
        <v>Pessoal</v>
      </c>
      <c r="L20554" s="50" t="str">
        <f>VLOOKUP(K20554,'Base -Receita-Despesa'!$B:$AS,1,FALSE)</f>
        <v>Pessoal</v>
      </c>
    </row>
    <row r="20555" spans="1:12" x14ac:dyDescent="0.3">
      <c r="A20555" s="82" t="str">
        <f t="shared" si="642"/>
        <v>2020</v>
      </c>
      <c r="B20555" s="260" t="s">
        <v>2228</v>
      </c>
      <c r="C20555" s="261" t="s">
        <v>138</v>
      </c>
      <c r="D20555" s="74" t="str">
        <f t="shared" si="643"/>
        <v>nov/2020</v>
      </c>
      <c r="E20555" s="331">
        <v>44151</v>
      </c>
      <c r="F20555" s="282" t="s">
        <v>6047</v>
      </c>
      <c r="G20555" s="282" t="s">
        <v>2229</v>
      </c>
      <c r="H20555" s="265" t="s">
        <v>4461</v>
      </c>
      <c r="I20555" s="265" t="s">
        <v>176</v>
      </c>
      <c r="J20555" s="270">
        <v>-20.02</v>
      </c>
      <c r="K20555" s="83" t="str">
        <f>IFERROR(IFERROR(VLOOKUP(I20555,'DE-PARA'!B:D,3,0),VLOOKUP(I20555,'DE-PARA'!C:D,2,0)),"NÃO ENCONTRADO")</f>
        <v>Pessoal</v>
      </c>
      <c r="L20555" s="50" t="str">
        <f>VLOOKUP(K20555,'Base -Receita-Despesa'!$B:$AS,1,FALSE)</f>
        <v>Pessoal</v>
      </c>
    </row>
    <row r="20556" spans="1:12" x14ac:dyDescent="0.3">
      <c r="A20556" s="82" t="str">
        <f t="shared" si="642"/>
        <v>2020</v>
      </c>
      <c r="B20556" s="260" t="s">
        <v>2228</v>
      </c>
      <c r="C20556" s="261" t="s">
        <v>138</v>
      </c>
      <c r="D20556" s="74" t="str">
        <f t="shared" si="643"/>
        <v>nov/2020</v>
      </c>
      <c r="E20556" s="331">
        <v>44151</v>
      </c>
      <c r="F20556" s="282" t="s">
        <v>6048</v>
      </c>
      <c r="G20556" s="282" t="s">
        <v>2229</v>
      </c>
      <c r="H20556" s="265" t="s">
        <v>6049</v>
      </c>
      <c r="I20556" s="265" t="s">
        <v>176</v>
      </c>
      <c r="J20556" s="270">
        <v>-303.10000000000002</v>
      </c>
      <c r="K20556" s="83" t="str">
        <f>IFERROR(IFERROR(VLOOKUP(I20556,'DE-PARA'!B:D,3,0),VLOOKUP(I20556,'DE-PARA'!C:D,2,0)),"NÃO ENCONTRADO")</f>
        <v>Pessoal</v>
      </c>
      <c r="L20556" s="50" t="str">
        <f>VLOOKUP(K20556,'Base -Receita-Despesa'!$B:$AS,1,FALSE)</f>
        <v>Pessoal</v>
      </c>
    </row>
    <row r="20557" spans="1:12" x14ac:dyDescent="0.3">
      <c r="A20557" s="82" t="str">
        <f t="shared" si="642"/>
        <v>2020</v>
      </c>
      <c r="B20557" s="260" t="s">
        <v>2228</v>
      </c>
      <c r="C20557" s="261" t="s">
        <v>138</v>
      </c>
      <c r="D20557" s="74" t="str">
        <f t="shared" si="643"/>
        <v>nov/2020</v>
      </c>
      <c r="E20557" s="331">
        <v>44151</v>
      </c>
      <c r="F20557" s="282">
        <v>242</v>
      </c>
      <c r="G20557" s="282" t="s">
        <v>2229</v>
      </c>
      <c r="H20557" s="265" t="s">
        <v>5736</v>
      </c>
      <c r="I20557" s="265" t="s">
        <v>145</v>
      </c>
      <c r="J20557" s="270">
        <v>-448.2</v>
      </c>
      <c r="K20557" s="83" t="str">
        <f>IFERROR(IFERROR(VLOOKUP(I20557,'DE-PARA'!B:D,3,0),VLOOKUP(I20557,'DE-PARA'!C:D,2,0)),"NÃO ENCONTRADO")</f>
        <v>Serviços</v>
      </c>
      <c r="L20557" s="50" t="str">
        <f>VLOOKUP(K20557,'Base -Receita-Despesa'!$B:$AS,1,FALSE)</f>
        <v>Serviços</v>
      </c>
    </row>
    <row r="20558" spans="1:12" x14ac:dyDescent="0.3">
      <c r="A20558" s="82" t="str">
        <f t="shared" si="642"/>
        <v>2020</v>
      </c>
      <c r="B20558" s="260" t="s">
        <v>2228</v>
      </c>
      <c r="C20558" s="261" t="s">
        <v>138</v>
      </c>
      <c r="D20558" s="74" t="str">
        <f t="shared" si="643"/>
        <v>nov/2020</v>
      </c>
      <c r="E20558" s="331">
        <v>44151</v>
      </c>
      <c r="F20558" s="282">
        <v>361</v>
      </c>
      <c r="G20558" s="282" t="s">
        <v>2229</v>
      </c>
      <c r="H20558" s="265" t="s">
        <v>6050</v>
      </c>
      <c r="I20558" s="265" t="s">
        <v>164</v>
      </c>
      <c r="J20558" s="275">
        <v>-6600</v>
      </c>
      <c r="K20558" s="83" t="str">
        <f>IFERROR(IFERROR(VLOOKUP(I20558,'DE-PARA'!B:D,3,0),VLOOKUP(I20558,'DE-PARA'!C:D,2,0)),"NÃO ENCONTRADO")</f>
        <v>Concessionárias (água, luz e telefone)</v>
      </c>
      <c r="L20558" s="50" t="str">
        <f>VLOOKUP(K20558,'Base -Receita-Despesa'!$B:$AS,1,FALSE)</f>
        <v>Concessionárias (água, luz e telefone)</v>
      </c>
    </row>
    <row r="20559" spans="1:12" x14ac:dyDescent="0.3">
      <c r="A20559" s="82" t="str">
        <f t="shared" si="642"/>
        <v>2020</v>
      </c>
      <c r="B20559" s="260" t="s">
        <v>2228</v>
      </c>
      <c r="C20559" s="261" t="s">
        <v>138</v>
      </c>
      <c r="D20559" s="74" t="str">
        <f t="shared" si="643"/>
        <v>nov/2020</v>
      </c>
      <c r="E20559" s="331">
        <v>44151</v>
      </c>
      <c r="F20559" s="282">
        <v>2787</v>
      </c>
      <c r="G20559" s="282" t="s">
        <v>2229</v>
      </c>
      <c r="H20559" s="265" t="s">
        <v>6051</v>
      </c>
      <c r="I20559" s="265" t="s">
        <v>177</v>
      </c>
      <c r="J20559" s="275">
        <v>-5216.88</v>
      </c>
      <c r="K20559" s="83" t="str">
        <f>IFERROR(IFERROR(VLOOKUP(I20559,'DE-PARA'!B:D,3,0),VLOOKUP(I20559,'DE-PARA'!C:D,2,0)),"NÃO ENCONTRADO")</f>
        <v>Serviços</v>
      </c>
      <c r="L20559" s="50" t="str">
        <f>VLOOKUP(K20559,'Base -Receita-Despesa'!$B:$AS,1,FALSE)</f>
        <v>Serviços</v>
      </c>
    </row>
    <row r="20560" spans="1:12" x14ac:dyDescent="0.3">
      <c r="A20560" s="82" t="str">
        <f t="shared" si="642"/>
        <v>2020</v>
      </c>
      <c r="B20560" s="260" t="s">
        <v>2228</v>
      </c>
      <c r="C20560" s="261" t="s">
        <v>138</v>
      </c>
      <c r="D20560" s="74" t="str">
        <f t="shared" si="643"/>
        <v>nov/2020</v>
      </c>
      <c r="E20560" s="331">
        <v>44151</v>
      </c>
      <c r="F20560" s="282">
        <v>20420</v>
      </c>
      <c r="G20560" s="282" t="s">
        <v>2229</v>
      </c>
      <c r="H20560" s="265" t="s">
        <v>6052</v>
      </c>
      <c r="I20560" s="265" t="s">
        <v>618</v>
      </c>
      <c r="J20560" s="275">
        <v>-22113.07</v>
      </c>
      <c r="K20560" s="83" t="str">
        <f>IFERROR(IFERROR(VLOOKUP(I20560,'DE-PARA'!B:D,3,0),VLOOKUP(I20560,'DE-PARA'!C:D,2,0)),"NÃO ENCONTRADO")</f>
        <v>Serviços</v>
      </c>
      <c r="L20560" s="50" t="str">
        <f>VLOOKUP(K20560,'Base -Receita-Despesa'!$B:$AS,1,FALSE)</f>
        <v>Serviços</v>
      </c>
    </row>
    <row r="20561" spans="1:12" x14ac:dyDescent="0.3">
      <c r="A20561" s="82" t="str">
        <f t="shared" si="642"/>
        <v>2020</v>
      </c>
      <c r="B20561" s="260" t="s">
        <v>2228</v>
      </c>
      <c r="C20561" s="261" t="s">
        <v>138</v>
      </c>
      <c r="D20561" s="74" t="str">
        <f t="shared" si="643"/>
        <v>nov/2020</v>
      </c>
      <c r="E20561" s="331">
        <v>44151</v>
      </c>
      <c r="F20561" s="282">
        <v>42889</v>
      </c>
      <c r="G20561" s="282" t="s">
        <v>2229</v>
      </c>
      <c r="H20561" s="265" t="s">
        <v>2231</v>
      </c>
      <c r="I20561" s="265" t="s">
        <v>2206</v>
      </c>
      <c r="J20561" s="275">
        <v>-1290.31</v>
      </c>
      <c r="K20561" s="83" t="str">
        <f>IFERROR(IFERROR(VLOOKUP(I20561,'DE-PARA'!B:D,3,0),VLOOKUP(I20561,'DE-PARA'!C:D,2,0)),"NÃO ENCONTRADO")</f>
        <v>Serviços</v>
      </c>
      <c r="L20561" s="50" t="str">
        <f>VLOOKUP(K20561,'Base -Receita-Despesa'!$B:$AS,1,FALSE)</f>
        <v>Serviços</v>
      </c>
    </row>
    <row r="20562" spans="1:12" x14ac:dyDescent="0.3">
      <c r="A20562" s="82" t="str">
        <f t="shared" si="642"/>
        <v>2020</v>
      </c>
      <c r="B20562" s="260" t="s">
        <v>2228</v>
      </c>
      <c r="C20562" s="261" t="s">
        <v>138</v>
      </c>
      <c r="D20562" s="74" t="str">
        <f t="shared" si="643"/>
        <v>nov/2020</v>
      </c>
      <c r="E20562" s="331">
        <v>44151</v>
      </c>
      <c r="F20562" s="282">
        <v>1447</v>
      </c>
      <c r="G20562" s="282" t="s">
        <v>2229</v>
      </c>
      <c r="H20562" s="265" t="s">
        <v>6053</v>
      </c>
      <c r="I20562" s="265" t="s">
        <v>2183</v>
      </c>
      <c r="J20562" s="270">
        <v>-116</v>
      </c>
      <c r="K20562" s="83" t="str">
        <f>IFERROR(IFERROR(VLOOKUP(I20562,'DE-PARA'!B:D,3,0),VLOOKUP(I20562,'DE-PARA'!C:D,2,0)),"NÃO ENCONTRADO")</f>
        <v>Materiais</v>
      </c>
      <c r="L20562" s="50" t="str">
        <f>VLOOKUP(K20562,'Base -Receita-Despesa'!$B:$AS,1,FALSE)</f>
        <v>Materiais</v>
      </c>
    </row>
    <row r="20563" spans="1:12" x14ac:dyDescent="0.3">
      <c r="A20563" s="82" t="str">
        <f t="shared" si="642"/>
        <v>2020</v>
      </c>
      <c r="B20563" s="260" t="s">
        <v>2228</v>
      </c>
      <c r="C20563" s="261" t="s">
        <v>138</v>
      </c>
      <c r="D20563" s="74" t="str">
        <f t="shared" si="643"/>
        <v>nov/2020</v>
      </c>
      <c r="E20563" s="331">
        <v>44151</v>
      </c>
      <c r="F20563" s="282">
        <v>1637</v>
      </c>
      <c r="G20563" s="282" t="s">
        <v>2229</v>
      </c>
      <c r="H20563" s="265" t="s">
        <v>5265</v>
      </c>
      <c r="I20563" s="265" t="s">
        <v>526</v>
      </c>
      <c r="J20563" s="275">
        <v>-22000</v>
      </c>
      <c r="K20563" s="83" t="str">
        <f>IFERROR(IFERROR(VLOOKUP(I20563,'DE-PARA'!B:D,3,0),VLOOKUP(I20563,'DE-PARA'!C:D,2,0)),"NÃO ENCONTRADO")</f>
        <v>Serviços</v>
      </c>
      <c r="L20563" s="50" t="str">
        <f>VLOOKUP(K20563,'Base -Receita-Despesa'!$B:$AS,1,FALSE)</f>
        <v>Serviços</v>
      </c>
    </row>
    <row r="20564" spans="1:12" x14ac:dyDescent="0.3">
      <c r="A20564" s="82" t="str">
        <f t="shared" si="642"/>
        <v>2020</v>
      </c>
      <c r="B20564" s="260" t="s">
        <v>2228</v>
      </c>
      <c r="C20564" s="261" t="s">
        <v>138</v>
      </c>
      <c r="D20564" s="74" t="str">
        <f t="shared" si="643"/>
        <v>nov/2020</v>
      </c>
      <c r="E20564" s="331">
        <v>44151</v>
      </c>
      <c r="F20564" s="282">
        <v>2135</v>
      </c>
      <c r="G20564" s="282" t="s">
        <v>2229</v>
      </c>
      <c r="H20564" s="265" t="s">
        <v>5896</v>
      </c>
      <c r="I20564" s="265" t="s">
        <v>188</v>
      </c>
      <c r="J20564" s="275">
        <v>-23462.5</v>
      </c>
      <c r="K20564" s="83" t="str">
        <f>IFERROR(IFERROR(VLOOKUP(I20564,'DE-PARA'!B:D,3,0),VLOOKUP(I20564,'DE-PARA'!C:D,2,0)),"NÃO ENCONTRADO")</f>
        <v>Serviços</v>
      </c>
      <c r="L20564" s="50" t="str">
        <f>VLOOKUP(K20564,'Base -Receita-Despesa'!$B:$AS,1,FALSE)</f>
        <v>Serviços</v>
      </c>
    </row>
    <row r="20565" spans="1:12" x14ac:dyDescent="0.3">
      <c r="A20565" s="82" t="str">
        <f t="shared" si="642"/>
        <v>2020</v>
      </c>
      <c r="B20565" s="260" t="s">
        <v>2228</v>
      </c>
      <c r="C20565" s="261" t="s">
        <v>138</v>
      </c>
      <c r="D20565" s="74" t="str">
        <f t="shared" si="643"/>
        <v>nov/2020</v>
      </c>
      <c r="E20565" s="331">
        <v>44151</v>
      </c>
      <c r="F20565" s="282" t="s">
        <v>1261</v>
      </c>
      <c r="G20565" s="282" t="s">
        <v>2229</v>
      </c>
      <c r="H20565" s="265" t="s">
        <v>879</v>
      </c>
      <c r="I20565" s="265" t="s">
        <v>135</v>
      </c>
      <c r="J20565" s="270">
        <v>-10</v>
      </c>
      <c r="K20565" s="83" t="str">
        <f>IFERROR(IFERROR(VLOOKUP(I20565,'DE-PARA'!B:D,3,0),VLOOKUP(I20565,'DE-PARA'!C:D,2,0)),"NÃO ENCONTRADO")</f>
        <v>Outras Saídas</v>
      </c>
      <c r="L20565" s="50" t="str">
        <f>VLOOKUP(K20565,'Base -Receita-Despesa'!$B:$AS,1,FALSE)</f>
        <v>Outras Saídas</v>
      </c>
    </row>
    <row r="20566" spans="1:12" x14ac:dyDescent="0.3">
      <c r="A20566" s="82" t="str">
        <f t="shared" si="642"/>
        <v>2020</v>
      </c>
      <c r="B20566" s="260" t="s">
        <v>2228</v>
      </c>
      <c r="C20566" s="261" t="s">
        <v>138</v>
      </c>
      <c r="D20566" s="74" t="str">
        <f t="shared" si="643"/>
        <v>nov/2020</v>
      </c>
      <c r="E20566" s="331">
        <v>44151</v>
      </c>
      <c r="F20566" s="282" t="s">
        <v>1261</v>
      </c>
      <c r="G20566" s="282" t="s">
        <v>2229</v>
      </c>
      <c r="H20566" s="265" t="s">
        <v>879</v>
      </c>
      <c r="I20566" s="265" t="s">
        <v>135</v>
      </c>
      <c r="J20566" s="270">
        <v>-10</v>
      </c>
      <c r="K20566" s="83" t="str">
        <f>IFERROR(IFERROR(VLOOKUP(I20566,'DE-PARA'!B:D,3,0),VLOOKUP(I20566,'DE-PARA'!C:D,2,0)),"NÃO ENCONTRADO")</f>
        <v>Outras Saídas</v>
      </c>
      <c r="L20566" s="50" t="str">
        <f>VLOOKUP(K20566,'Base -Receita-Despesa'!$B:$AS,1,FALSE)</f>
        <v>Outras Saídas</v>
      </c>
    </row>
    <row r="20567" spans="1:12" x14ac:dyDescent="0.3">
      <c r="A20567" s="82" t="str">
        <f t="shared" si="642"/>
        <v>2020</v>
      </c>
      <c r="B20567" s="260" t="s">
        <v>2228</v>
      </c>
      <c r="C20567" s="261" t="s">
        <v>138</v>
      </c>
      <c r="D20567" s="74" t="str">
        <f t="shared" si="643"/>
        <v>nov/2020</v>
      </c>
      <c r="E20567" s="331">
        <v>44151</v>
      </c>
      <c r="F20567" s="282" t="s">
        <v>1261</v>
      </c>
      <c r="G20567" s="282" t="s">
        <v>2229</v>
      </c>
      <c r="H20567" s="265" t="s">
        <v>879</v>
      </c>
      <c r="I20567" s="265" t="s">
        <v>135</v>
      </c>
      <c r="J20567" s="270">
        <v>-10</v>
      </c>
      <c r="K20567" s="83" t="str">
        <f>IFERROR(IFERROR(VLOOKUP(I20567,'DE-PARA'!B:D,3,0),VLOOKUP(I20567,'DE-PARA'!C:D,2,0)),"NÃO ENCONTRADO")</f>
        <v>Outras Saídas</v>
      </c>
      <c r="L20567" s="50" t="str">
        <f>VLOOKUP(K20567,'Base -Receita-Despesa'!$B:$AS,1,FALSE)</f>
        <v>Outras Saídas</v>
      </c>
    </row>
    <row r="20568" spans="1:12" x14ac:dyDescent="0.3">
      <c r="A20568" s="82" t="str">
        <f t="shared" si="642"/>
        <v>2020</v>
      </c>
      <c r="B20568" s="260" t="s">
        <v>2228</v>
      </c>
      <c r="C20568" s="261" t="s">
        <v>138</v>
      </c>
      <c r="D20568" s="74" t="str">
        <f t="shared" si="643"/>
        <v>nov/2020</v>
      </c>
      <c r="E20568" s="331">
        <v>44151</v>
      </c>
      <c r="F20568" s="282" t="s">
        <v>1261</v>
      </c>
      <c r="G20568" s="282" t="s">
        <v>2229</v>
      </c>
      <c r="H20568" s="265" t="s">
        <v>879</v>
      </c>
      <c r="I20568" s="265" t="s">
        <v>135</v>
      </c>
      <c r="J20568" s="270">
        <v>-10</v>
      </c>
      <c r="K20568" s="83" t="str">
        <f>IFERROR(IFERROR(VLOOKUP(I20568,'DE-PARA'!B:D,3,0),VLOOKUP(I20568,'DE-PARA'!C:D,2,0)),"NÃO ENCONTRADO")</f>
        <v>Outras Saídas</v>
      </c>
      <c r="L20568" s="50" t="str">
        <f>VLOOKUP(K20568,'Base -Receita-Despesa'!$B:$AS,1,FALSE)</f>
        <v>Outras Saídas</v>
      </c>
    </row>
    <row r="20569" spans="1:12" x14ac:dyDescent="0.3">
      <c r="A20569" s="82" t="str">
        <f t="shared" si="642"/>
        <v>2020</v>
      </c>
      <c r="B20569" s="260" t="s">
        <v>2228</v>
      </c>
      <c r="C20569" s="261" t="s">
        <v>138</v>
      </c>
      <c r="D20569" s="74" t="str">
        <f t="shared" si="643"/>
        <v>nov/2020</v>
      </c>
      <c r="E20569" s="331">
        <v>44151</v>
      </c>
      <c r="F20569" s="282" t="s">
        <v>1261</v>
      </c>
      <c r="G20569" s="282" t="s">
        <v>2229</v>
      </c>
      <c r="H20569" s="265" t="s">
        <v>879</v>
      </c>
      <c r="I20569" s="265" t="s">
        <v>135</v>
      </c>
      <c r="J20569" s="270">
        <v>-10</v>
      </c>
      <c r="K20569" s="83" t="str">
        <f>IFERROR(IFERROR(VLOOKUP(I20569,'DE-PARA'!B:D,3,0),VLOOKUP(I20569,'DE-PARA'!C:D,2,0)),"NÃO ENCONTRADO")</f>
        <v>Outras Saídas</v>
      </c>
      <c r="L20569" s="50" t="str">
        <f>VLOOKUP(K20569,'Base -Receita-Despesa'!$B:$AS,1,FALSE)</f>
        <v>Outras Saídas</v>
      </c>
    </row>
    <row r="20570" spans="1:12" x14ac:dyDescent="0.3">
      <c r="A20570" s="82" t="str">
        <f t="shared" si="642"/>
        <v>2020</v>
      </c>
      <c r="B20570" s="260" t="s">
        <v>2228</v>
      </c>
      <c r="C20570" s="261" t="s">
        <v>138</v>
      </c>
      <c r="D20570" s="74" t="str">
        <f t="shared" si="643"/>
        <v>nov/2020</v>
      </c>
      <c r="E20570" s="331">
        <v>44151</v>
      </c>
      <c r="F20570" s="282" t="s">
        <v>1261</v>
      </c>
      <c r="G20570" s="282" t="s">
        <v>2229</v>
      </c>
      <c r="H20570" s="265" t="s">
        <v>879</v>
      </c>
      <c r="I20570" s="265" t="s">
        <v>135</v>
      </c>
      <c r="J20570" s="270">
        <v>-10</v>
      </c>
      <c r="K20570" s="83" t="str">
        <f>IFERROR(IFERROR(VLOOKUP(I20570,'DE-PARA'!B:D,3,0),VLOOKUP(I20570,'DE-PARA'!C:D,2,0)),"NÃO ENCONTRADO")</f>
        <v>Outras Saídas</v>
      </c>
      <c r="L20570" s="50" t="str">
        <f>VLOOKUP(K20570,'Base -Receita-Despesa'!$B:$AS,1,FALSE)</f>
        <v>Outras Saídas</v>
      </c>
    </row>
    <row r="20571" spans="1:12" x14ac:dyDescent="0.3">
      <c r="A20571" s="82" t="str">
        <f t="shared" si="642"/>
        <v>2020</v>
      </c>
      <c r="B20571" s="260" t="s">
        <v>2228</v>
      </c>
      <c r="C20571" s="261" t="s">
        <v>138</v>
      </c>
      <c r="D20571" s="74" t="str">
        <f t="shared" si="643"/>
        <v>nov/2020</v>
      </c>
      <c r="E20571" s="331">
        <v>44151</v>
      </c>
      <c r="F20571" s="282" t="s">
        <v>1261</v>
      </c>
      <c r="G20571" s="282" t="s">
        <v>2229</v>
      </c>
      <c r="H20571" s="265" t="s">
        <v>879</v>
      </c>
      <c r="I20571" s="265" t="s">
        <v>135</v>
      </c>
      <c r="J20571" s="270">
        <v>-10</v>
      </c>
      <c r="K20571" s="83" t="str">
        <f>IFERROR(IFERROR(VLOOKUP(I20571,'DE-PARA'!B:D,3,0),VLOOKUP(I20571,'DE-PARA'!C:D,2,0)),"NÃO ENCONTRADO")</f>
        <v>Outras Saídas</v>
      </c>
      <c r="L20571" s="50" t="str">
        <f>VLOOKUP(K20571,'Base -Receita-Despesa'!$B:$AS,1,FALSE)</f>
        <v>Outras Saídas</v>
      </c>
    </row>
    <row r="20572" spans="1:12" x14ac:dyDescent="0.3">
      <c r="A20572" s="82" t="str">
        <f t="shared" si="642"/>
        <v>2020</v>
      </c>
      <c r="B20572" s="260" t="s">
        <v>2228</v>
      </c>
      <c r="C20572" s="261" t="s">
        <v>138</v>
      </c>
      <c r="D20572" s="74" t="str">
        <f t="shared" si="643"/>
        <v>nov/2020</v>
      </c>
      <c r="E20572" s="331">
        <v>44151</v>
      </c>
      <c r="F20572" s="282" t="s">
        <v>1261</v>
      </c>
      <c r="G20572" s="282" t="s">
        <v>2229</v>
      </c>
      <c r="H20572" s="265" t="s">
        <v>879</v>
      </c>
      <c r="I20572" s="265" t="s">
        <v>135</v>
      </c>
      <c r="J20572" s="270">
        <v>-10</v>
      </c>
      <c r="K20572" s="83" t="str">
        <f>IFERROR(IFERROR(VLOOKUP(I20572,'DE-PARA'!B:D,3,0),VLOOKUP(I20572,'DE-PARA'!C:D,2,0)),"NÃO ENCONTRADO")</f>
        <v>Outras Saídas</v>
      </c>
      <c r="L20572" s="50" t="str">
        <f>VLOOKUP(K20572,'Base -Receita-Despesa'!$B:$AS,1,FALSE)</f>
        <v>Outras Saídas</v>
      </c>
    </row>
    <row r="20573" spans="1:12" x14ac:dyDescent="0.3">
      <c r="A20573" s="82" t="str">
        <f t="shared" si="642"/>
        <v>2020</v>
      </c>
      <c r="B20573" s="260" t="s">
        <v>2228</v>
      </c>
      <c r="C20573" s="261" t="s">
        <v>138</v>
      </c>
      <c r="D20573" s="74" t="str">
        <f t="shared" si="643"/>
        <v>nov/2020</v>
      </c>
      <c r="E20573" s="331">
        <v>44151</v>
      </c>
      <c r="F20573" s="282" t="s">
        <v>1261</v>
      </c>
      <c r="G20573" s="282" t="s">
        <v>2229</v>
      </c>
      <c r="H20573" s="265" t="s">
        <v>2338</v>
      </c>
      <c r="I20573" s="265" t="s">
        <v>135</v>
      </c>
      <c r="J20573" s="270">
        <v>-24.75</v>
      </c>
      <c r="K20573" s="83" t="str">
        <f>IFERROR(IFERROR(VLOOKUP(I20573,'DE-PARA'!B:D,3,0),VLOOKUP(I20573,'DE-PARA'!C:D,2,0)),"NÃO ENCONTRADO")</f>
        <v>Outras Saídas</v>
      </c>
      <c r="L20573" s="50" t="str">
        <f>VLOOKUP(K20573,'Base -Receita-Despesa'!$B:$AS,1,FALSE)</f>
        <v>Outras Saídas</v>
      </c>
    </row>
    <row r="20574" spans="1:12" x14ac:dyDescent="0.3">
      <c r="A20574" s="82" t="str">
        <f t="shared" si="642"/>
        <v>2020</v>
      </c>
      <c r="B20574" s="260" t="s">
        <v>2240</v>
      </c>
      <c r="C20574" s="261" t="s">
        <v>138</v>
      </c>
      <c r="D20574" s="74" t="str">
        <f t="shared" si="643"/>
        <v>nov/2020</v>
      </c>
      <c r="E20574" s="331">
        <v>44152</v>
      </c>
      <c r="F20574" s="282" t="s">
        <v>5127</v>
      </c>
      <c r="G20574" s="282" t="s">
        <v>2229</v>
      </c>
      <c r="H20574" s="265" t="s">
        <v>2251</v>
      </c>
      <c r="I20574" s="265" t="s">
        <v>126</v>
      </c>
      <c r="J20574" s="275">
        <v>-500000</v>
      </c>
      <c r="K20574" s="83" t="str">
        <f>IFERROR(IFERROR(VLOOKUP(I20574,'DE-PARA'!B:D,3,0),VLOOKUP(I20574,'DE-PARA'!C:D,2,0)),"NÃO ENCONTRADO")</f>
        <v>TEV – Transferências Entre Contas (Entradas)</v>
      </c>
      <c r="L20574" s="50" t="str">
        <f>VLOOKUP(K20574,'Base -Receita-Despesa'!$B:$AS,1,FALSE)</f>
        <v>TEV – Transferências Entre Contas (Entradas)</v>
      </c>
    </row>
    <row r="20575" spans="1:12" x14ac:dyDescent="0.3">
      <c r="A20575" s="82" t="str">
        <f t="shared" si="642"/>
        <v>2020</v>
      </c>
      <c r="B20575" s="260" t="s">
        <v>2228</v>
      </c>
      <c r="C20575" s="261" t="s">
        <v>138</v>
      </c>
      <c r="D20575" s="74" t="str">
        <f t="shared" si="643"/>
        <v>nov/2020</v>
      </c>
      <c r="E20575" s="331">
        <v>44152</v>
      </c>
      <c r="F20575" s="282" t="s">
        <v>5127</v>
      </c>
      <c r="G20575" s="282" t="s">
        <v>2229</v>
      </c>
      <c r="H20575" s="265" t="s">
        <v>2251</v>
      </c>
      <c r="I20575" s="265" t="s">
        <v>126</v>
      </c>
      <c r="J20575" s="275">
        <v>500000</v>
      </c>
      <c r="K20575" s="83" t="str">
        <f>IFERROR(IFERROR(VLOOKUP(I20575,'DE-PARA'!B:D,3,0),VLOOKUP(I20575,'DE-PARA'!C:D,2,0)),"NÃO ENCONTRADO")</f>
        <v>TEV – Transferências Entre Contas (Entradas)</v>
      </c>
      <c r="L20575" s="50" t="str">
        <f>VLOOKUP(K20575,'Base -Receita-Despesa'!$B:$AS,1,FALSE)</f>
        <v>TEV – Transferências Entre Contas (Entradas)</v>
      </c>
    </row>
    <row r="20576" spans="1:12" x14ac:dyDescent="0.3">
      <c r="A20576" s="82" t="str">
        <f t="shared" si="642"/>
        <v>2020</v>
      </c>
      <c r="B20576" s="260" t="s">
        <v>2228</v>
      </c>
      <c r="C20576" s="261" t="s">
        <v>138</v>
      </c>
      <c r="D20576" s="74" t="str">
        <f t="shared" si="643"/>
        <v>nov/2020</v>
      </c>
      <c r="E20576" s="331">
        <v>44152</v>
      </c>
      <c r="F20576" s="282" t="s">
        <v>6054</v>
      </c>
      <c r="G20576" s="282" t="s">
        <v>2229</v>
      </c>
      <c r="H20576" s="265" t="s">
        <v>5741</v>
      </c>
      <c r="I20576" s="265" t="s">
        <v>151</v>
      </c>
      <c r="J20576" s="275">
        <v>-1240.3</v>
      </c>
      <c r="K20576" s="83" t="str">
        <f>IFERROR(IFERROR(VLOOKUP(I20576,'DE-PARA'!B:D,3,0),VLOOKUP(I20576,'DE-PARA'!C:D,2,0)),"NÃO ENCONTRADO")</f>
        <v>Concessionárias (água, luz e telefone)</v>
      </c>
      <c r="L20576" s="50" t="str">
        <f>VLOOKUP(K20576,'Base -Receita-Despesa'!$B:$AS,1,FALSE)</f>
        <v>Concessionárias (água, luz e telefone)</v>
      </c>
    </row>
    <row r="20577" spans="1:12" x14ac:dyDescent="0.3">
      <c r="A20577" s="82" t="str">
        <f t="shared" si="642"/>
        <v>2020</v>
      </c>
      <c r="B20577" s="260" t="s">
        <v>2228</v>
      </c>
      <c r="C20577" s="261" t="s">
        <v>138</v>
      </c>
      <c r="D20577" s="74" t="str">
        <f t="shared" si="643"/>
        <v>nov/2020</v>
      </c>
      <c r="E20577" s="331">
        <v>44152</v>
      </c>
      <c r="F20577" s="282">
        <v>558</v>
      </c>
      <c r="G20577" s="282" t="s">
        <v>2229</v>
      </c>
      <c r="H20577" s="265" t="s">
        <v>3447</v>
      </c>
      <c r="I20577" s="265" t="s">
        <v>2202</v>
      </c>
      <c r="J20577" s="275">
        <v>-4492.3999999999996</v>
      </c>
      <c r="K20577" s="83" t="str">
        <f>IFERROR(IFERROR(VLOOKUP(I20577,'DE-PARA'!B:D,3,0),VLOOKUP(I20577,'DE-PARA'!C:D,2,0)),"NÃO ENCONTRADO")</f>
        <v>Serviços</v>
      </c>
      <c r="L20577" s="50" t="str">
        <f>VLOOKUP(K20577,'Base -Receita-Despesa'!$B:$AS,1,FALSE)</f>
        <v>Serviços</v>
      </c>
    </row>
    <row r="20578" spans="1:12" x14ac:dyDescent="0.3">
      <c r="A20578" s="82" t="str">
        <f t="shared" si="642"/>
        <v>2020</v>
      </c>
      <c r="B20578" s="260" t="s">
        <v>2228</v>
      </c>
      <c r="C20578" s="261" t="s">
        <v>138</v>
      </c>
      <c r="D20578" s="74" t="str">
        <f t="shared" si="643"/>
        <v>nov/2020</v>
      </c>
      <c r="E20578" s="331">
        <v>44152</v>
      </c>
      <c r="F20578" s="282" t="s">
        <v>4619</v>
      </c>
      <c r="G20578" s="282" t="s">
        <v>2229</v>
      </c>
      <c r="H20578" s="265" t="s">
        <v>5875</v>
      </c>
      <c r="I20578" s="265" t="s">
        <v>2170</v>
      </c>
      <c r="J20578" s="275">
        <v>-27139.77</v>
      </c>
      <c r="K20578" s="83" t="str">
        <f>IFERROR(IFERROR(VLOOKUP(I20578,'DE-PARA'!B:D,3,0),VLOOKUP(I20578,'DE-PARA'!C:D,2,0)),"NÃO ENCONTRADO")</f>
        <v>Reembolso de Rateios(-)</v>
      </c>
      <c r="L20578" s="50" t="str">
        <f>VLOOKUP(K20578,'Base -Receita-Despesa'!$B:$AS,1,FALSE)</f>
        <v>Reembolso de Rateios(-)</v>
      </c>
    </row>
    <row r="20579" spans="1:12" x14ac:dyDescent="0.3">
      <c r="A20579" s="82" t="str">
        <f t="shared" si="642"/>
        <v>2020</v>
      </c>
      <c r="B20579" s="260" t="s">
        <v>2240</v>
      </c>
      <c r="C20579" s="261" t="s">
        <v>138</v>
      </c>
      <c r="D20579" s="74" t="str">
        <f t="shared" si="643"/>
        <v>nov/2020</v>
      </c>
      <c r="E20579" s="331">
        <v>44153</v>
      </c>
      <c r="F20579" s="282" t="s">
        <v>5127</v>
      </c>
      <c r="G20579" s="282" t="s">
        <v>2229</v>
      </c>
      <c r="H20579" s="265" t="s">
        <v>2251</v>
      </c>
      <c r="I20579" s="265" t="s">
        <v>126</v>
      </c>
      <c r="J20579" s="275">
        <v>-500000</v>
      </c>
      <c r="K20579" s="83" t="str">
        <f>IFERROR(IFERROR(VLOOKUP(I20579,'DE-PARA'!B:D,3,0),VLOOKUP(I20579,'DE-PARA'!C:D,2,0)),"NÃO ENCONTRADO")</f>
        <v>TEV – Transferências Entre Contas (Entradas)</v>
      </c>
      <c r="L20579" s="50" t="str">
        <f>VLOOKUP(K20579,'Base -Receita-Despesa'!$B:$AS,1,FALSE)</f>
        <v>TEV – Transferências Entre Contas (Entradas)</v>
      </c>
    </row>
    <row r="20580" spans="1:12" x14ac:dyDescent="0.3">
      <c r="A20580" s="82" t="str">
        <f t="shared" si="642"/>
        <v>2020</v>
      </c>
      <c r="B20580" s="260" t="s">
        <v>2228</v>
      </c>
      <c r="C20580" s="261" t="s">
        <v>138</v>
      </c>
      <c r="D20580" s="74" t="str">
        <f t="shared" si="643"/>
        <v>nov/2020</v>
      </c>
      <c r="E20580" s="331">
        <v>44153</v>
      </c>
      <c r="F20580" s="282" t="s">
        <v>5127</v>
      </c>
      <c r="G20580" s="282" t="s">
        <v>2229</v>
      </c>
      <c r="H20580" s="265" t="s">
        <v>2251</v>
      </c>
      <c r="I20580" s="265" t="s">
        <v>126</v>
      </c>
      <c r="J20580" s="275">
        <v>500000</v>
      </c>
      <c r="K20580" s="83" t="str">
        <f>IFERROR(IFERROR(VLOOKUP(I20580,'DE-PARA'!B:D,3,0),VLOOKUP(I20580,'DE-PARA'!C:D,2,0)),"NÃO ENCONTRADO")</f>
        <v>TEV – Transferências Entre Contas (Entradas)</v>
      </c>
      <c r="L20580" s="50" t="str">
        <f>VLOOKUP(K20580,'Base -Receita-Despesa'!$B:$AS,1,FALSE)</f>
        <v>TEV – Transferências Entre Contas (Entradas)</v>
      </c>
    </row>
    <row r="20581" spans="1:12" x14ac:dyDescent="0.3">
      <c r="A20581" s="82" t="str">
        <f t="shared" si="642"/>
        <v>2020</v>
      </c>
      <c r="B20581" s="260" t="s">
        <v>2228</v>
      </c>
      <c r="C20581" s="261" t="s">
        <v>138</v>
      </c>
      <c r="D20581" s="74" t="str">
        <f t="shared" si="643"/>
        <v>nov/2020</v>
      </c>
      <c r="E20581" s="331">
        <v>44153</v>
      </c>
      <c r="F20581" s="282">
        <v>85544</v>
      </c>
      <c r="G20581" s="282" t="s">
        <v>2330</v>
      </c>
      <c r="H20581" s="265" t="s">
        <v>5881</v>
      </c>
      <c r="I20581" s="265" t="s">
        <v>2181</v>
      </c>
      <c r="J20581" s="270">
        <v>-685.3</v>
      </c>
      <c r="K20581" s="83" t="str">
        <f>IFERROR(IFERROR(VLOOKUP(I20581,'DE-PARA'!B:D,3,0),VLOOKUP(I20581,'DE-PARA'!C:D,2,0)),"NÃO ENCONTRADO")</f>
        <v>Materiais</v>
      </c>
      <c r="L20581" s="50" t="str">
        <f>VLOOKUP(K20581,'Base -Receita-Despesa'!$B:$AS,1,FALSE)</f>
        <v>Materiais</v>
      </c>
    </row>
    <row r="20582" spans="1:12" x14ac:dyDescent="0.3">
      <c r="A20582" s="82" t="str">
        <f t="shared" si="642"/>
        <v>2020</v>
      </c>
      <c r="B20582" s="260" t="s">
        <v>2228</v>
      </c>
      <c r="C20582" s="261" t="s">
        <v>138</v>
      </c>
      <c r="D20582" s="74" t="str">
        <f t="shared" si="643"/>
        <v>nov/2020</v>
      </c>
      <c r="E20582" s="331">
        <v>44153</v>
      </c>
      <c r="F20582" s="282">
        <v>910265</v>
      </c>
      <c r="G20582" s="282" t="s">
        <v>2229</v>
      </c>
      <c r="H20582" s="265" t="s">
        <v>5696</v>
      </c>
      <c r="I20582" s="265" t="s">
        <v>2181</v>
      </c>
      <c r="J20582" s="270">
        <v>-328.5</v>
      </c>
      <c r="K20582" s="83" t="str">
        <f>IFERROR(IFERROR(VLOOKUP(I20582,'DE-PARA'!B:D,3,0),VLOOKUP(I20582,'DE-PARA'!C:D,2,0)),"NÃO ENCONTRADO")</f>
        <v>Materiais</v>
      </c>
      <c r="L20582" s="50" t="str">
        <f>VLOOKUP(K20582,'Base -Receita-Despesa'!$B:$AS,1,FALSE)</f>
        <v>Materiais</v>
      </c>
    </row>
    <row r="20583" spans="1:12" x14ac:dyDescent="0.3">
      <c r="A20583" s="82" t="str">
        <f t="shared" si="642"/>
        <v>2020</v>
      </c>
      <c r="B20583" s="260" t="s">
        <v>2228</v>
      </c>
      <c r="C20583" s="261" t="s">
        <v>138</v>
      </c>
      <c r="D20583" s="74" t="str">
        <f t="shared" si="643"/>
        <v>nov/2020</v>
      </c>
      <c r="E20583" s="331">
        <v>44153</v>
      </c>
      <c r="F20583" s="282">
        <v>910354</v>
      </c>
      <c r="G20583" s="282" t="s">
        <v>2284</v>
      </c>
      <c r="H20583" s="265" t="s">
        <v>5696</v>
      </c>
      <c r="I20583" s="265" t="s">
        <v>2182</v>
      </c>
      <c r="J20583" s="270">
        <v>-468.75</v>
      </c>
      <c r="K20583" s="83" t="str">
        <f>IFERROR(IFERROR(VLOOKUP(I20583,'DE-PARA'!B:D,3,0),VLOOKUP(I20583,'DE-PARA'!C:D,2,0)),"NÃO ENCONTRADO")</f>
        <v>Materiais</v>
      </c>
      <c r="L20583" s="50" t="str">
        <f>VLOOKUP(K20583,'Base -Receita-Despesa'!$B:$AS,1,FALSE)</f>
        <v>Materiais</v>
      </c>
    </row>
    <row r="20584" spans="1:12" x14ac:dyDescent="0.3">
      <c r="A20584" s="82" t="str">
        <f t="shared" si="642"/>
        <v>2020</v>
      </c>
      <c r="B20584" s="260" t="s">
        <v>2228</v>
      </c>
      <c r="C20584" s="261" t="s">
        <v>138</v>
      </c>
      <c r="D20584" s="74" t="str">
        <f t="shared" si="643"/>
        <v>nov/2020</v>
      </c>
      <c r="E20584" s="331">
        <v>44153</v>
      </c>
      <c r="F20584" s="282" t="s">
        <v>5608</v>
      </c>
      <c r="G20584" s="282" t="s">
        <v>2229</v>
      </c>
      <c r="H20584" s="265" t="s">
        <v>6055</v>
      </c>
      <c r="I20584" s="265" t="s">
        <v>141</v>
      </c>
      <c r="J20584" s="275">
        <v>-90739.6</v>
      </c>
      <c r="K20584" s="83" t="str">
        <f>IFERROR(IFERROR(VLOOKUP(I20584,'DE-PARA'!B:D,3,0),VLOOKUP(I20584,'DE-PARA'!C:D,2,0)),"NÃO ENCONTRADO")</f>
        <v>Pessoal</v>
      </c>
      <c r="L20584" s="50" t="str">
        <f>VLOOKUP(K20584,'Base -Receita-Despesa'!$B:$AS,1,FALSE)</f>
        <v>Pessoal</v>
      </c>
    </row>
    <row r="20585" spans="1:12" x14ac:dyDescent="0.3">
      <c r="A20585" s="82" t="str">
        <f t="shared" si="642"/>
        <v>2020</v>
      </c>
      <c r="B20585" s="260" t="s">
        <v>2228</v>
      </c>
      <c r="C20585" s="261" t="s">
        <v>138</v>
      </c>
      <c r="D20585" s="74" t="str">
        <f t="shared" si="643"/>
        <v>nov/2020</v>
      </c>
      <c r="E20585" s="331">
        <v>44154</v>
      </c>
      <c r="F20585" s="282" t="s">
        <v>6056</v>
      </c>
      <c r="G20585" s="282" t="s">
        <v>2229</v>
      </c>
      <c r="H20585" s="265" t="s">
        <v>3582</v>
      </c>
      <c r="I20585" s="265" t="s">
        <v>151</v>
      </c>
      <c r="J20585" s="275">
        <v>-3364.35</v>
      </c>
      <c r="K20585" s="83" t="str">
        <f>IFERROR(IFERROR(VLOOKUP(I20585,'DE-PARA'!B:D,3,0),VLOOKUP(I20585,'DE-PARA'!C:D,2,0)),"NÃO ENCONTRADO")</f>
        <v>Concessionárias (água, luz e telefone)</v>
      </c>
      <c r="L20585" s="50" t="str">
        <f>VLOOKUP(K20585,'Base -Receita-Despesa'!$B:$AS,1,FALSE)</f>
        <v>Concessionárias (água, luz e telefone)</v>
      </c>
    </row>
    <row r="20586" spans="1:12" x14ac:dyDescent="0.3">
      <c r="A20586" s="82" t="str">
        <f t="shared" ref="A20586:A20649" si="644">IF(K20586="NÃO ENCONTRADO",0,RIGHT(D20586,4))</f>
        <v>2020</v>
      </c>
      <c r="B20586" s="260" t="s">
        <v>2228</v>
      </c>
      <c r="C20586" s="261" t="s">
        <v>138</v>
      </c>
      <c r="D20586" s="74" t="str">
        <f t="shared" si="643"/>
        <v>nov/2020</v>
      </c>
      <c r="E20586" s="331">
        <v>44154</v>
      </c>
      <c r="F20586" s="282" t="s">
        <v>6057</v>
      </c>
      <c r="G20586" s="282" t="s">
        <v>2229</v>
      </c>
      <c r="H20586" s="265" t="s">
        <v>3582</v>
      </c>
      <c r="I20586" s="265" t="s">
        <v>151</v>
      </c>
      <c r="J20586" s="275">
        <v>-1139.99</v>
      </c>
      <c r="K20586" s="83" t="str">
        <f>IFERROR(IFERROR(VLOOKUP(I20586,'DE-PARA'!B:D,3,0),VLOOKUP(I20586,'DE-PARA'!C:D,2,0)),"NÃO ENCONTRADO")</f>
        <v>Concessionárias (água, luz e telefone)</v>
      </c>
      <c r="L20586" s="50" t="str">
        <f>VLOOKUP(K20586,'Base -Receita-Despesa'!$B:$AS,1,FALSE)</f>
        <v>Concessionárias (água, luz e telefone)</v>
      </c>
    </row>
    <row r="20587" spans="1:12" x14ac:dyDescent="0.3">
      <c r="A20587" s="82" t="str">
        <f t="shared" si="644"/>
        <v>2020</v>
      </c>
      <c r="B20587" s="260" t="s">
        <v>2228</v>
      </c>
      <c r="C20587" s="261" t="s">
        <v>138</v>
      </c>
      <c r="D20587" s="74" t="str">
        <f t="shared" si="643"/>
        <v>nov/2020</v>
      </c>
      <c r="E20587" s="331">
        <v>44154</v>
      </c>
      <c r="F20587" s="276" t="s">
        <v>6058</v>
      </c>
      <c r="G20587" s="276" t="s">
        <v>2229</v>
      </c>
      <c r="H20587" s="280" t="s">
        <v>2370</v>
      </c>
      <c r="I20587" s="280" t="s">
        <v>145</v>
      </c>
      <c r="J20587" s="270">
        <v>-247.57</v>
      </c>
      <c r="K20587" s="83" t="str">
        <f>IFERROR(IFERROR(VLOOKUP(I20587,'DE-PARA'!B:D,3,0),VLOOKUP(I20587,'DE-PARA'!C:D,2,0)),"NÃO ENCONTRADO")</f>
        <v>Serviços</v>
      </c>
      <c r="L20587" s="50" t="str">
        <f>VLOOKUP(K20587,'Base -Receita-Despesa'!$B:$AS,1,FALSE)</f>
        <v>Serviços</v>
      </c>
    </row>
    <row r="20588" spans="1:12" x14ac:dyDescent="0.3">
      <c r="A20588" s="82" t="str">
        <f t="shared" si="644"/>
        <v>2020</v>
      </c>
      <c r="B20588" s="260" t="s">
        <v>2228</v>
      </c>
      <c r="C20588" s="261" t="s">
        <v>138</v>
      </c>
      <c r="D20588" s="74" t="str">
        <f t="shared" si="643"/>
        <v>nov/2020</v>
      </c>
      <c r="E20588" s="331">
        <v>44154</v>
      </c>
      <c r="F20588" s="276" t="s">
        <v>6059</v>
      </c>
      <c r="G20588" s="276" t="s">
        <v>2229</v>
      </c>
      <c r="H20588" s="280" t="s">
        <v>5175</v>
      </c>
      <c r="I20588" s="280" t="s">
        <v>145</v>
      </c>
      <c r="J20588" s="270">
        <v>-215.79</v>
      </c>
      <c r="K20588" s="83" t="str">
        <f>IFERROR(IFERROR(VLOOKUP(I20588,'DE-PARA'!B:D,3,0),VLOOKUP(I20588,'DE-PARA'!C:D,2,0)),"NÃO ENCONTRADO")</f>
        <v>Serviços</v>
      </c>
      <c r="L20588" s="50" t="str">
        <f>VLOOKUP(K20588,'Base -Receita-Despesa'!$B:$AS,1,FALSE)</f>
        <v>Serviços</v>
      </c>
    </row>
    <row r="20589" spans="1:12" x14ac:dyDescent="0.3">
      <c r="A20589" s="82" t="str">
        <f t="shared" si="644"/>
        <v>2020</v>
      </c>
      <c r="B20589" s="260" t="s">
        <v>2228</v>
      </c>
      <c r="C20589" s="261" t="s">
        <v>138</v>
      </c>
      <c r="D20589" s="74" t="str">
        <f t="shared" si="643"/>
        <v>nov/2020</v>
      </c>
      <c r="E20589" s="331">
        <v>44154</v>
      </c>
      <c r="F20589" s="276" t="s">
        <v>6060</v>
      </c>
      <c r="G20589" s="276" t="s">
        <v>2229</v>
      </c>
      <c r="H20589" s="280" t="s">
        <v>5175</v>
      </c>
      <c r="I20589" s="280" t="s">
        <v>145</v>
      </c>
      <c r="J20589" s="270">
        <v>-21.1</v>
      </c>
      <c r="K20589" s="83" t="str">
        <f>IFERROR(IFERROR(VLOOKUP(I20589,'DE-PARA'!B:D,3,0),VLOOKUP(I20589,'DE-PARA'!C:D,2,0)),"NÃO ENCONTRADO")</f>
        <v>Serviços</v>
      </c>
      <c r="L20589" s="50" t="str">
        <f>VLOOKUP(K20589,'Base -Receita-Despesa'!$B:$AS,1,FALSE)</f>
        <v>Serviços</v>
      </c>
    </row>
    <row r="20590" spans="1:12" x14ac:dyDescent="0.3">
      <c r="A20590" s="82" t="str">
        <f t="shared" si="644"/>
        <v>2020</v>
      </c>
      <c r="B20590" s="260" t="s">
        <v>2228</v>
      </c>
      <c r="C20590" s="261" t="s">
        <v>138</v>
      </c>
      <c r="D20590" s="74" t="str">
        <f t="shared" si="643"/>
        <v>nov/2020</v>
      </c>
      <c r="E20590" s="331">
        <v>44154</v>
      </c>
      <c r="F20590" s="276" t="s">
        <v>6061</v>
      </c>
      <c r="G20590" s="276" t="s">
        <v>2229</v>
      </c>
      <c r="H20590" s="280" t="s">
        <v>4753</v>
      </c>
      <c r="I20590" s="280" t="s">
        <v>2176</v>
      </c>
      <c r="J20590" s="275">
        <v>-9545.06</v>
      </c>
      <c r="K20590" s="83" t="str">
        <f>IFERROR(IFERROR(VLOOKUP(I20590,'DE-PARA'!B:D,3,0),VLOOKUP(I20590,'DE-PARA'!C:D,2,0)),"NÃO ENCONTRADO")</f>
        <v>Pessoal</v>
      </c>
      <c r="L20590" s="50" t="str">
        <f>VLOOKUP(K20590,'Base -Receita-Despesa'!$B:$AS,1,FALSE)</f>
        <v>Pessoal</v>
      </c>
    </row>
    <row r="20591" spans="1:12" x14ac:dyDescent="0.3">
      <c r="A20591" s="82" t="str">
        <f t="shared" si="644"/>
        <v>2020</v>
      </c>
      <c r="B20591" s="260" t="s">
        <v>2228</v>
      </c>
      <c r="C20591" s="261" t="s">
        <v>138</v>
      </c>
      <c r="D20591" s="74" t="str">
        <f t="shared" si="643"/>
        <v>nov/2020</v>
      </c>
      <c r="E20591" s="331">
        <v>44154</v>
      </c>
      <c r="F20591" s="276" t="s">
        <v>6062</v>
      </c>
      <c r="G20591" s="276" t="s">
        <v>2229</v>
      </c>
      <c r="H20591" s="280" t="s">
        <v>4753</v>
      </c>
      <c r="I20591" s="280" t="s">
        <v>2176</v>
      </c>
      <c r="J20591" s="275">
        <v>-4923.42</v>
      </c>
      <c r="K20591" s="83" t="str">
        <f>IFERROR(IFERROR(VLOOKUP(I20591,'DE-PARA'!B:D,3,0),VLOOKUP(I20591,'DE-PARA'!C:D,2,0)),"NÃO ENCONTRADO")</f>
        <v>Pessoal</v>
      </c>
      <c r="L20591" s="50" t="str">
        <f>VLOOKUP(K20591,'Base -Receita-Despesa'!$B:$AS,1,FALSE)</f>
        <v>Pessoal</v>
      </c>
    </row>
    <row r="20592" spans="1:12" x14ac:dyDescent="0.3">
      <c r="A20592" s="82" t="str">
        <f t="shared" si="644"/>
        <v>2020</v>
      </c>
      <c r="B20592" s="260" t="s">
        <v>2228</v>
      </c>
      <c r="C20592" s="261" t="s">
        <v>138</v>
      </c>
      <c r="D20592" s="74" t="str">
        <f t="shared" si="643"/>
        <v>nov/2020</v>
      </c>
      <c r="E20592" s="331">
        <v>44154</v>
      </c>
      <c r="F20592" s="276" t="s">
        <v>6063</v>
      </c>
      <c r="G20592" s="276" t="s">
        <v>2229</v>
      </c>
      <c r="H20592" s="280" t="s">
        <v>257</v>
      </c>
      <c r="I20592" s="280" t="s">
        <v>120</v>
      </c>
      <c r="J20592" s="270">
        <v>-49.02</v>
      </c>
      <c r="K20592" s="83" t="str">
        <f>IFERROR(IFERROR(VLOOKUP(I20592,'DE-PARA'!B:D,3,0),VLOOKUP(I20592,'DE-PARA'!C:D,2,0)),"NÃO ENCONTRADO")</f>
        <v>Serviços</v>
      </c>
      <c r="L20592" s="50" t="str">
        <f>VLOOKUP(K20592,'Base -Receita-Despesa'!$B:$AS,1,FALSE)</f>
        <v>Serviços</v>
      </c>
    </row>
    <row r="20593" spans="1:12" x14ac:dyDescent="0.3">
      <c r="A20593" s="82" t="str">
        <f t="shared" si="644"/>
        <v>2020</v>
      </c>
      <c r="B20593" s="260" t="s">
        <v>2228</v>
      </c>
      <c r="C20593" s="261" t="s">
        <v>138</v>
      </c>
      <c r="D20593" s="74" t="str">
        <f t="shared" si="643"/>
        <v>nov/2020</v>
      </c>
      <c r="E20593" s="331">
        <v>44154</v>
      </c>
      <c r="F20593" s="276" t="s">
        <v>6064</v>
      </c>
      <c r="G20593" s="276" t="s">
        <v>2229</v>
      </c>
      <c r="H20593" s="280" t="s">
        <v>257</v>
      </c>
      <c r="I20593" s="280" t="s">
        <v>120</v>
      </c>
      <c r="J20593" s="270">
        <v>-49.02</v>
      </c>
      <c r="K20593" s="83" t="str">
        <f>IFERROR(IFERROR(VLOOKUP(I20593,'DE-PARA'!B:D,3,0),VLOOKUP(I20593,'DE-PARA'!C:D,2,0)),"NÃO ENCONTRADO")</f>
        <v>Serviços</v>
      </c>
      <c r="L20593" s="50" t="str">
        <f>VLOOKUP(K20593,'Base -Receita-Despesa'!$B:$AS,1,FALSE)</f>
        <v>Serviços</v>
      </c>
    </row>
    <row r="20594" spans="1:12" x14ac:dyDescent="0.3">
      <c r="A20594" s="82" t="str">
        <f t="shared" si="644"/>
        <v>2020</v>
      </c>
      <c r="B20594" s="260" t="s">
        <v>2228</v>
      </c>
      <c r="C20594" s="261" t="s">
        <v>138</v>
      </c>
      <c r="D20594" s="74" t="str">
        <f t="shared" si="643"/>
        <v>nov/2020</v>
      </c>
      <c r="E20594" s="331">
        <v>44154</v>
      </c>
      <c r="F20594" s="276" t="s">
        <v>3008</v>
      </c>
      <c r="G20594" s="276" t="s">
        <v>2229</v>
      </c>
      <c r="H20594" s="280" t="s">
        <v>5049</v>
      </c>
      <c r="I20594" s="280" t="s">
        <v>2176</v>
      </c>
      <c r="J20594" s="275">
        <v>-6308.89</v>
      </c>
      <c r="K20594" s="83" t="str">
        <f>IFERROR(IFERROR(VLOOKUP(I20594,'DE-PARA'!B:D,3,0),VLOOKUP(I20594,'DE-PARA'!C:D,2,0)),"NÃO ENCONTRADO")</f>
        <v>Pessoal</v>
      </c>
      <c r="L20594" s="50" t="str">
        <f>VLOOKUP(K20594,'Base -Receita-Despesa'!$B:$AS,1,FALSE)</f>
        <v>Pessoal</v>
      </c>
    </row>
    <row r="20595" spans="1:12" x14ac:dyDescent="0.3">
      <c r="A20595" s="82" t="str">
        <f t="shared" si="644"/>
        <v>2020</v>
      </c>
      <c r="B20595" s="260" t="s">
        <v>2228</v>
      </c>
      <c r="C20595" s="261" t="s">
        <v>138</v>
      </c>
      <c r="D20595" s="74" t="str">
        <f t="shared" si="643"/>
        <v>nov/2020</v>
      </c>
      <c r="E20595" s="331">
        <v>44154</v>
      </c>
      <c r="F20595" s="276" t="s">
        <v>4249</v>
      </c>
      <c r="G20595" s="276" t="s">
        <v>2229</v>
      </c>
      <c r="H20595" s="280" t="s">
        <v>5049</v>
      </c>
      <c r="I20595" s="280" t="s">
        <v>2176</v>
      </c>
      <c r="J20595" s="275">
        <v>-4690.92</v>
      </c>
      <c r="K20595" s="83" t="str">
        <f>IFERROR(IFERROR(VLOOKUP(I20595,'DE-PARA'!B:D,3,0),VLOOKUP(I20595,'DE-PARA'!C:D,2,0)),"NÃO ENCONTRADO")</f>
        <v>Pessoal</v>
      </c>
      <c r="L20595" s="50" t="str">
        <f>VLOOKUP(K20595,'Base -Receita-Despesa'!$B:$AS,1,FALSE)</f>
        <v>Pessoal</v>
      </c>
    </row>
    <row r="20596" spans="1:12" x14ac:dyDescent="0.3">
      <c r="A20596" s="82" t="str">
        <f t="shared" si="644"/>
        <v>2020</v>
      </c>
      <c r="B20596" s="260" t="s">
        <v>2228</v>
      </c>
      <c r="C20596" s="261" t="s">
        <v>138</v>
      </c>
      <c r="D20596" s="74" t="str">
        <f t="shared" si="643"/>
        <v>nov/2020</v>
      </c>
      <c r="E20596" s="331">
        <v>44154</v>
      </c>
      <c r="F20596" s="276" t="s">
        <v>5340</v>
      </c>
      <c r="G20596" s="276" t="s">
        <v>2229</v>
      </c>
      <c r="H20596" s="280" t="s">
        <v>6065</v>
      </c>
      <c r="I20596" s="280" t="s">
        <v>2176</v>
      </c>
      <c r="J20596" s="275">
        <v>-3961.89</v>
      </c>
      <c r="K20596" s="83" t="str">
        <f>IFERROR(IFERROR(VLOOKUP(I20596,'DE-PARA'!B:D,3,0),VLOOKUP(I20596,'DE-PARA'!C:D,2,0)),"NÃO ENCONTRADO")</f>
        <v>Pessoal</v>
      </c>
      <c r="L20596" s="50" t="str">
        <f>VLOOKUP(K20596,'Base -Receita-Despesa'!$B:$AS,1,FALSE)</f>
        <v>Pessoal</v>
      </c>
    </row>
    <row r="20597" spans="1:12" x14ac:dyDescent="0.3">
      <c r="A20597" s="82" t="str">
        <f t="shared" si="644"/>
        <v>2020</v>
      </c>
      <c r="B20597" s="260" t="s">
        <v>2228</v>
      </c>
      <c r="C20597" s="261" t="s">
        <v>138</v>
      </c>
      <c r="D20597" s="74" t="str">
        <f t="shared" si="643"/>
        <v>nov/2020</v>
      </c>
      <c r="E20597" s="331">
        <v>44154</v>
      </c>
      <c r="F20597" s="276" t="s">
        <v>6066</v>
      </c>
      <c r="G20597" s="276" t="s">
        <v>2229</v>
      </c>
      <c r="H20597" s="280" t="s">
        <v>6065</v>
      </c>
      <c r="I20597" s="280" t="s">
        <v>2176</v>
      </c>
      <c r="J20597" s="275">
        <v>-3741.62</v>
      </c>
      <c r="K20597" s="83" t="str">
        <f>IFERROR(IFERROR(VLOOKUP(I20597,'DE-PARA'!B:D,3,0),VLOOKUP(I20597,'DE-PARA'!C:D,2,0)),"NÃO ENCONTRADO")</f>
        <v>Pessoal</v>
      </c>
      <c r="L20597" s="50" t="str">
        <f>VLOOKUP(K20597,'Base -Receita-Despesa'!$B:$AS,1,FALSE)</f>
        <v>Pessoal</v>
      </c>
    </row>
    <row r="20598" spans="1:12" x14ac:dyDescent="0.3">
      <c r="A20598" s="82" t="str">
        <f t="shared" si="644"/>
        <v>2020</v>
      </c>
      <c r="B20598" s="260" t="s">
        <v>2228</v>
      </c>
      <c r="C20598" s="261" t="s">
        <v>138</v>
      </c>
      <c r="D20598" s="74" t="str">
        <f t="shared" si="643"/>
        <v>nov/2020</v>
      </c>
      <c r="E20598" s="331">
        <v>44154</v>
      </c>
      <c r="F20598" s="276" t="s">
        <v>6067</v>
      </c>
      <c r="G20598" s="276" t="s">
        <v>2229</v>
      </c>
      <c r="H20598" s="280" t="s">
        <v>5978</v>
      </c>
      <c r="I20598" s="280" t="s">
        <v>188</v>
      </c>
      <c r="J20598" s="275">
        <v>-1162.5</v>
      </c>
      <c r="K20598" s="83" t="str">
        <f>IFERROR(IFERROR(VLOOKUP(I20598,'DE-PARA'!B:D,3,0),VLOOKUP(I20598,'DE-PARA'!C:D,2,0)),"NÃO ENCONTRADO")</f>
        <v>Serviços</v>
      </c>
      <c r="L20598" s="50" t="str">
        <f>VLOOKUP(K20598,'Base -Receita-Despesa'!$B:$AS,1,FALSE)</f>
        <v>Serviços</v>
      </c>
    </row>
    <row r="20599" spans="1:12" x14ac:dyDescent="0.3">
      <c r="A20599" s="82" t="str">
        <f t="shared" si="644"/>
        <v>2020</v>
      </c>
      <c r="B20599" s="260" t="s">
        <v>2228</v>
      </c>
      <c r="C20599" s="261" t="s">
        <v>138</v>
      </c>
      <c r="D20599" s="74" t="str">
        <f t="shared" si="643"/>
        <v>nov/2020</v>
      </c>
      <c r="E20599" s="331">
        <v>44154</v>
      </c>
      <c r="F20599" s="276" t="s">
        <v>6068</v>
      </c>
      <c r="G20599" s="276" t="s">
        <v>2229</v>
      </c>
      <c r="H20599" s="280" t="s">
        <v>5937</v>
      </c>
      <c r="I20599" s="280" t="s">
        <v>2176</v>
      </c>
      <c r="J20599" s="270">
        <v>-56.35</v>
      </c>
      <c r="K20599" s="83" t="str">
        <f>IFERROR(IFERROR(VLOOKUP(I20599,'DE-PARA'!B:D,3,0),VLOOKUP(I20599,'DE-PARA'!C:D,2,0)),"NÃO ENCONTRADO")</f>
        <v>Pessoal</v>
      </c>
      <c r="L20599" s="50" t="str">
        <f>VLOOKUP(K20599,'Base -Receita-Despesa'!$B:$AS,1,FALSE)</f>
        <v>Pessoal</v>
      </c>
    </row>
    <row r="20600" spans="1:12" x14ac:dyDescent="0.3">
      <c r="A20600" s="82" t="str">
        <f t="shared" si="644"/>
        <v>2020</v>
      </c>
      <c r="B20600" s="260" t="s">
        <v>2228</v>
      </c>
      <c r="C20600" s="261" t="s">
        <v>138</v>
      </c>
      <c r="D20600" s="74" t="str">
        <f t="shared" si="643"/>
        <v>nov/2020</v>
      </c>
      <c r="E20600" s="331">
        <v>44154</v>
      </c>
      <c r="F20600" s="276" t="s">
        <v>6069</v>
      </c>
      <c r="G20600" s="276" t="s">
        <v>2229</v>
      </c>
      <c r="H20600" s="280" t="s">
        <v>5937</v>
      </c>
      <c r="I20600" s="280" t="s">
        <v>2176</v>
      </c>
      <c r="J20600" s="270">
        <v>-202.31</v>
      </c>
      <c r="K20600" s="83" t="str">
        <f>IFERROR(IFERROR(VLOOKUP(I20600,'DE-PARA'!B:D,3,0),VLOOKUP(I20600,'DE-PARA'!C:D,2,0)),"NÃO ENCONTRADO")</f>
        <v>Pessoal</v>
      </c>
      <c r="L20600" s="50" t="str">
        <f>VLOOKUP(K20600,'Base -Receita-Despesa'!$B:$AS,1,FALSE)</f>
        <v>Pessoal</v>
      </c>
    </row>
    <row r="20601" spans="1:12" x14ac:dyDescent="0.3">
      <c r="A20601" s="82" t="str">
        <f t="shared" si="644"/>
        <v>2020</v>
      </c>
      <c r="B20601" s="260" t="s">
        <v>2228</v>
      </c>
      <c r="C20601" s="261" t="s">
        <v>138</v>
      </c>
      <c r="D20601" s="74" t="str">
        <f t="shared" si="643"/>
        <v>nov/2020</v>
      </c>
      <c r="E20601" s="331">
        <v>44154</v>
      </c>
      <c r="F20601" s="276" t="s">
        <v>6070</v>
      </c>
      <c r="G20601" s="276" t="s">
        <v>2229</v>
      </c>
      <c r="H20601" s="280" t="s">
        <v>6004</v>
      </c>
      <c r="I20601" s="280" t="s">
        <v>145</v>
      </c>
      <c r="J20601" s="270">
        <v>-523.13</v>
      </c>
      <c r="K20601" s="83" t="str">
        <f>IFERROR(IFERROR(VLOOKUP(I20601,'DE-PARA'!B:D,3,0),VLOOKUP(I20601,'DE-PARA'!C:D,2,0)),"NÃO ENCONTRADO")</f>
        <v>Serviços</v>
      </c>
      <c r="L20601" s="50" t="str">
        <f>VLOOKUP(K20601,'Base -Receita-Despesa'!$B:$AS,1,FALSE)</f>
        <v>Serviços</v>
      </c>
    </row>
    <row r="20602" spans="1:12" x14ac:dyDescent="0.3">
      <c r="A20602" s="82" t="str">
        <f t="shared" si="644"/>
        <v>2020</v>
      </c>
      <c r="B20602" s="260" t="s">
        <v>2228</v>
      </c>
      <c r="C20602" s="261" t="s">
        <v>138</v>
      </c>
      <c r="D20602" s="74" t="str">
        <f t="shared" si="643"/>
        <v>nov/2020</v>
      </c>
      <c r="E20602" s="331">
        <v>44154</v>
      </c>
      <c r="F20602" s="276" t="s">
        <v>6071</v>
      </c>
      <c r="G20602" s="276" t="s">
        <v>2229</v>
      </c>
      <c r="H20602" s="280" t="s">
        <v>6004</v>
      </c>
      <c r="I20602" s="280" t="s">
        <v>145</v>
      </c>
      <c r="J20602" s="275">
        <v>-8370</v>
      </c>
      <c r="K20602" s="83" t="str">
        <f>IFERROR(IFERROR(VLOOKUP(I20602,'DE-PARA'!B:D,3,0),VLOOKUP(I20602,'DE-PARA'!C:D,2,0)),"NÃO ENCONTRADO")</f>
        <v>Serviços</v>
      </c>
      <c r="L20602" s="50" t="str">
        <f>VLOOKUP(K20602,'Base -Receita-Despesa'!$B:$AS,1,FALSE)</f>
        <v>Serviços</v>
      </c>
    </row>
    <row r="20603" spans="1:12" x14ac:dyDescent="0.3">
      <c r="A20603" s="82" t="str">
        <f t="shared" si="644"/>
        <v>2020</v>
      </c>
      <c r="B20603" s="260" t="s">
        <v>2228</v>
      </c>
      <c r="C20603" s="261" t="s">
        <v>138</v>
      </c>
      <c r="D20603" s="74" t="str">
        <f t="shared" si="643"/>
        <v>nov/2020</v>
      </c>
      <c r="E20603" s="331">
        <v>44154</v>
      </c>
      <c r="F20603" s="276" t="s">
        <v>6072</v>
      </c>
      <c r="G20603" s="276" t="s">
        <v>2229</v>
      </c>
      <c r="H20603" s="280" t="s">
        <v>6009</v>
      </c>
      <c r="I20603" s="280" t="s">
        <v>120</v>
      </c>
      <c r="J20603" s="270">
        <v>-929.08</v>
      </c>
      <c r="K20603" s="83" t="str">
        <f>IFERROR(IFERROR(VLOOKUP(I20603,'DE-PARA'!B:D,3,0),VLOOKUP(I20603,'DE-PARA'!C:D,2,0)),"NÃO ENCONTRADO")</f>
        <v>Serviços</v>
      </c>
      <c r="L20603" s="50" t="str">
        <f>VLOOKUP(K20603,'Base -Receita-Despesa'!$B:$AS,1,FALSE)</f>
        <v>Serviços</v>
      </c>
    </row>
    <row r="20604" spans="1:12" x14ac:dyDescent="0.3">
      <c r="A20604" s="82" t="str">
        <f t="shared" si="644"/>
        <v>2020</v>
      </c>
      <c r="B20604" s="260" t="s">
        <v>2228</v>
      </c>
      <c r="C20604" s="261" t="s">
        <v>138</v>
      </c>
      <c r="D20604" s="74" t="str">
        <f t="shared" si="643"/>
        <v>nov/2020</v>
      </c>
      <c r="E20604" s="331">
        <v>44154</v>
      </c>
      <c r="F20604" s="276" t="s">
        <v>6073</v>
      </c>
      <c r="G20604" s="276" t="s">
        <v>2229</v>
      </c>
      <c r="H20604" s="280" t="s">
        <v>6009</v>
      </c>
      <c r="I20604" s="280" t="s">
        <v>120</v>
      </c>
      <c r="J20604" s="270">
        <v>-82.78</v>
      </c>
      <c r="K20604" s="83" t="str">
        <f>IFERROR(IFERROR(VLOOKUP(I20604,'DE-PARA'!B:D,3,0),VLOOKUP(I20604,'DE-PARA'!C:D,2,0)),"NÃO ENCONTRADO")</f>
        <v>Serviços</v>
      </c>
      <c r="L20604" s="50" t="str">
        <f>VLOOKUP(K20604,'Base -Receita-Despesa'!$B:$AS,1,FALSE)</f>
        <v>Serviços</v>
      </c>
    </row>
    <row r="20605" spans="1:12" x14ac:dyDescent="0.3">
      <c r="A20605" s="82" t="str">
        <f t="shared" si="644"/>
        <v>2020</v>
      </c>
      <c r="B20605" s="260" t="s">
        <v>2228</v>
      </c>
      <c r="C20605" s="261" t="s">
        <v>138</v>
      </c>
      <c r="D20605" s="74" t="str">
        <f t="shared" si="643"/>
        <v>nov/2020</v>
      </c>
      <c r="E20605" s="331">
        <v>44154</v>
      </c>
      <c r="F20605" s="282" t="s">
        <v>4565</v>
      </c>
      <c r="G20605" s="282" t="s">
        <v>2229</v>
      </c>
      <c r="H20605" s="265" t="s">
        <v>6074</v>
      </c>
      <c r="I20605" s="265" t="s">
        <v>194</v>
      </c>
      <c r="J20605" s="275">
        <v>-16313.38</v>
      </c>
      <c r="K20605" s="83" t="str">
        <f>IFERROR(IFERROR(VLOOKUP(I20605,'DE-PARA'!B:D,3,0),VLOOKUP(I20605,'DE-PARA'!C:D,2,0)),"NÃO ENCONTRADO")</f>
        <v>Encargos sobre Folha de Pagamento</v>
      </c>
      <c r="L20605" s="50" t="str">
        <f>VLOOKUP(K20605,'Base -Receita-Despesa'!$B:$AS,1,FALSE)</f>
        <v>Encargos sobre Folha de Pagamento</v>
      </c>
    </row>
    <row r="20606" spans="1:12" x14ac:dyDescent="0.3">
      <c r="A20606" s="82" t="str">
        <f t="shared" si="644"/>
        <v>2020</v>
      </c>
      <c r="B20606" s="260" t="s">
        <v>2228</v>
      </c>
      <c r="C20606" s="261" t="s">
        <v>138</v>
      </c>
      <c r="D20606" s="74" t="str">
        <f t="shared" si="643"/>
        <v>nov/2020</v>
      </c>
      <c r="E20606" s="331">
        <v>44154</v>
      </c>
      <c r="F20606" s="276" t="s">
        <v>6075</v>
      </c>
      <c r="G20606" s="276" t="s">
        <v>2229</v>
      </c>
      <c r="H20606" s="280" t="s">
        <v>2370</v>
      </c>
      <c r="I20606" s="280" t="s">
        <v>145</v>
      </c>
      <c r="J20606" s="270">
        <v>-79.86</v>
      </c>
      <c r="K20606" s="83" t="str">
        <f>IFERROR(IFERROR(VLOOKUP(I20606,'DE-PARA'!B:D,3,0),VLOOKUP(I20606,'DE-PARA'!C:D,2,0)),"NÃO ENCONTRADO")</f>
        <v>Serviços</v>
      </c>
      <c r="L20606" s="50" t="str">
        <f>VLOOKUP(K20606,'Base -Receita-Despesa'!$B:$AS,1,FALSE)</f>
        <v>Serviços</v>
      </c>
    </row>
    <row r="20607" spans="1:12" x14ac:dyDescent="0.3">
      <c r="A20607" s="82" t="str">
        <f t="shared" si="644"/>
        <v>2020</v>
      </c>
      <c r="B20607" s="260" t="s">
        <v>2228</v>
      </c>
      <c r="C20607" s="261" t="s">
        <v>138</v>
      </c>
      <c r="D20607" s="74" t="str">
        <f t="shared" si="643"/>
        <v>nov/2020</v>
      </c>
      <c r="E20607" s="331">
        <v>44154</v>
      </c>
      <c r="F20607" s="276" t="s">
        <v>6076</v>
      </c>
      <c r="G20607" s="276" t="s">
        <v>2229</v>
      </c>
      <c r="H20607" s="280" t="s">
        <v>5175</v>
      </c>
      <c r="I20607" s="280" t="s">
        <v>145</v>
      </c>
      <c r="J20607" s="270">
        <v>-69.61</v>
      </c>
      <c r="K20607" s="83" t="str">
        <f>IFERROR(IFERROR(VLOOKUP(I20607,'DE-PARA'!B:D,3,0),VLOOKUP(I20607,'DE-PARA'!C:D,2,0)),"NÃO ENCONTRADO")</f>
        <v>Serviços</v>
      </c>
      <c r="L20607" s="50" t="str">
        <f>VLOOKUP(K20607,'Base -Receita-Despesa'!$B:$AS,1,FALSE)</f>
        <v>Serviços</v>
      </c>
    </row>
    <row r="20608" spans="1:12" x14ac:dyDescent="0.3">
      <c r="A20608" s="82" t="str">
        <f t="shared" si="644"/>
        <v>2020</v>
      </c>
      <c r="B20608" s="260" t="s">
        <v>2228</v>
      </c>
      <c r="C20608" s="261" t="s">
        <v>138</v>
      </c>
      <c r="D20608" s="74" t="str">
        <f t="shared" si="643"/>
        <v>nov/2020</v>
      </c>
      <c r="E20608" s="331">
        <v>44154</v>
      </c>
      <c r="F20608" s="276" t="s">
        <v>3111</v>
      </c>
      <c r="G20608" s="276" t="s">
        <v>2229</v>
      </c>
      <c r="H20608" s="280" t="s">
        <v>5115</v>
      </c>
      <c r="I20608" s="280" t="s">
        <v>118</v>
      </c>
      <c r="J20608" s="275">
        <v>-1492.19</v>
      </c>
      <c r="K20608" s="83" t="str">
        <f>IFERROR(IFERROR(VLOOKUP(I20608,'DE-PARA'!B:D,3,0),VLOOKUP(I20608,'DE-PARA'!C:D,2,0)),"NÃO ENCONTRADO")</f>
        <v>Serviços</v>
      </c>
      <c r="L20608" s="50" t="str">
        <f>VLOOKUP(K20608,'Base -Receita-Despesa'!$B:$AS,1,FALSE)</f>
        <v>Serviços</v>
      </c>
    </row>
    <row r="20609" spans="1:12" x14ac:dyDescent="0.3">
      <c r="A20609" s="82" t="str">
        <f t="shared" si="644"/>
        <v>2020</v>
      </c>
      <c r="B20609" s="260" t="s">
        <v>2228</v>
      </c>
      <c r="C20609" s="261" t="s">
        <v>138</v>
      </c>
      <c r="D20609" s="74" t="str">
        <f t="shared" si="643"/>
        <v>nov/2020</v>
      </c>
      <c r="E20609" s="331">
        <v>44154</v>
      </c>
      <c r="F20609" s="276" t="s">
        <v>3300</v>
      </c>
      <c r="G20609" s="276" t="s">
        <v>2229</v>
      </c>
      <c r="H20609" s="280" t="s">
        <v>4753</v>
      </c>
      <c r="I20609" s="280" t="s">
        <v>2176</v>
      </c>
      <c r="J20609" s="275">
        <v>-3079.05</v>
      </c>
      <c r="K20609" s="83" t="str">
        <f>IFERROR(IFERROR(VLOOKUP(I20609,'DE-PARA'!B:D,3,0),VLOOKUP(I20609,'DE-PARA'!C:D,2,0)),"NÃO ENCONTRADO")</f>
        <v>Pessoal</v>
      </c>
      <c r="L20609" s="50" t="str">
        <f>VLOOKUP(K20609,'Base -Receita-Despesa'!$B:$AS,1,FALSE)</f>
        <v>Pessoal</v>
      </c>
    </row>
    <row r="20610" spans="1:12" x14ac:dyDescent="0.3">
      <c r="A20610" s="82" t="str">
        <f t="shared" si="644"/>
        <v>2020</v>
      </c>
      <c r="B20610" s="260" t="s">
        <v>2228</v>
      </c>
      <c r="C20610" s="261" t="s">
        <v>138</v>
      </c>
      <c r="D20610" s="74" t="str">
        <f t="shared" si="643"/>
        <v>nov/2020</v>
      </c>
      <c r="E20610" s="331">
        <v>44154</v>
      </c>
      <c r="F20610" s="276" t="s">
        <v>6077</v>
      </c>
      <c r="G20610" s="276" t="s">
        <v>2229</v>
      </c>
      <c r="H20610" s="280" t="s">
        <v>4753</v>
      </c>
      <c r="I20610" s="280" t="s">
        <v>2176</v>
      </c>
      <c r="J20610" s="275">
        <v>-1588.2</v>
      </c>
      <c r="K20610" s="83" t="str">
        <f>IFERROR(IFERROR(VLOOKUP(I20610,'DE-PARA'!B:D,3,0),VLOOKUP(I20610,'DE-PARA'!C:D,2,0)),"NÃO ENCONTRADO")</f>
        <v>Pessoal</v>
      </c>
      <c r="L20610" s="50" t="str">
        <f>VLOOKUP(K20610,'Base -Receita-Despesa'!$B:$AS,1,FALSE)</f>
        <v>Pessoal</v>
      </c>
    </row>
    <row r="20611" spans="1:12" x14ac:dyDescent="0.3">
      <c r="A20611" s="82" t="str">
        <f t="shared" si="644"/>
        <v>2020</v>
      </c>
      <c r="B20611" s="260" t="s">
        <v>2228</v>
      </c>
      <c r="C20611" s="261" t="s">
        <v>138</v>
      </c>
      <c r="D20611" s="74" t="str">
        <f t="shared" si="643"/>
        <v>nov/2020</v>
      </c>
      <c r="E20611" s="331">
        <v>44154</v>
      </c>
      <c r="F20611" s="276" t="s">
        <v>6078</v>
      </c>
      <c r="G20611" s="276" t="s">
        <v>2229</v>
      </c>
      <c r="H20611" s="280" t="s">
        <v>257</v>
      </c>
      <c r="I20611" s="280" t="s">
        <v>120</v>
      </c>
      <c r="J20611" s="270">
        <v>-15.82</v>
      </c>
      <c r="K20611" s="83" t="str">
        <f>IFERROR(IFERROR(VLOOKUP(I20611,'DE-PARA'!B:D,3,0),VLOOKUP(I20611,'DE-PARA'!C:D,2,0)),"NÃO ENCONTRADO")</f>
        <v>Serviços</v>
      </c>
      <c r="L20611" s="50" t="str">
        <f>VLOOKUP(K20611,'Base -Receita-Despesa'!$B:$AS,1,FALSE)</f>
        <v>Serviços</v>
      </c>
    </row>
    <row r="20612" spans="1:12" x14ac:dyDescent="0.3">
      <c r="A20612" s="82" t="str">
        <f t="shared" si="644"/>
        <v>2020</v>
      </c>
      <c r="B20612" s="260" t="s">
        <v>2228</v>
      </c>
      <c r="C20612" s="261" t="s">
        <v>138</v>
      </c>
      <c r="D20612" s="74" t="str">
        <f t="shared" ref="D20612:D20675" si="645">TEXT(E20612,"mmm/aaaa")</f>
        <v>nov/2020</v>
      </c>
      <c r="E20612" s="331">
        <v>44154</v>
      </c>
      <c r="F20612" s="276" t="s">
        <v>2996</v>
      </c>
      <c r="G20612" s="276" t="s">
        <v>2229</v>
      </c>
      <c r="H20612" s="280" t="s">
        <v>5049</v>
      </c>
      <c r="I20612" s="280" t="s">
        <v>2176</v>
      </c>
      <c r="J20612" s="275">
        <v>-2035.13</v>
      </c>
      <c r="K20612" s="83" t="str">
        <f>IFERROR(IFERROR(VLOOKUP(I20612,'DE-PARA'!B:D,3,0),VLOOKUP(I20612,'DE-PARA'!C:D,2,0)),"NÃO ENCONTRADO")</f>
        <v>Pessoal</v>
      </c>
      <c r="L20612" s="50" t="str">
        <f>VLOOKUP(K20612,'Base -Receita-Despesa'!$B:$AS,1,FALSE)</f>
        <v>Pessoal</v>
      </c>
    </row>
    <row r="20613" spans="1:12" x14ac:dyDescent="0.3">
      <c r="A20613" s="82" t="str">
        <f t="shared" si="644"/>
        <v>2020</v>
      </c>
      <c r="B20613" s="260" t="s">
        <v>2228</v>
      </c>
      <c r="C20613" s="261" t="s">
        <v>138</v>
      </c>
      <c r="D20613" s="74" t="str">
        <f t="shared" si="645"/>
        <v>nov/2020</v>
      </c>
      <c r="E20613" s="331">
        <v>44154</v>
      </c>
      <c r="F20613" s="276" t="s">
        <v>3307</v>
      </c>
      <c r="G20613" s="276" t="s">
        <v>2229</v>
      </c>
      <c r="H20613" s="280" t="s">
        <v>5049</v>
      </c>
      <c r="I20613" s="280" t="s">
        <v>2176</v>
      </c>
      <c r="J20613" s="275">
        <v>-1513.2</v>
      </c>
      <c r="K20613" s="83" t="str">
        <f>IFERROR(IFERROR(VLOOKUP(I20613,'DE-PARA'!B:D,3,0),VLOOKUP(I20613,'DE-PARA'!C:D,2,0)),"NÃO ENCONTRADO")</f>
        <v>Pessoal</v>
      </c>
      <c r="L20613" s="50" t="str">
        <f>VLOOKUP(K20613,'Base -Receita-Despesa'!$B:$AS,1,FALSE)</f>
        <v>Pessoal</v>
      </c>
    </row>
    <row r="20614" spans="1:12" x14ac:dyDescent="0.3">
      <c r="A20614" s="82" t="str">
        <f t="shared" si="644"/>
        <v>2020</v>
      </c>
      <c r="B20614" s="260" t="s">
        <v>2228</v>
      </c>
      <c r="C20614" s="261" t="s">
        <v>138</v>
      </c>
      <c r="D20614" s="74" t="str">
        <f t="shared" si="645"/>
        <v>nov/2020</v>
      </c>
      <c r="E20614" s="331">
        <v>44154</v>
      </c>
      <c r="F20614" s="276" t="s">
        <v>6079</v>
      </c>
      <c r="G20614" s="276" t="s">
        <v>2229</v>
      </c>
      <c r="H20614" s="265" t="s">
        <v>5749</v>
      </c>
      <c r="I20614" s="280" t="s">
        <v>145</v>
      </c>
      <c r="J20614" s="270">
        <v>-90</v>
      </c>
      <c r="K20614" s="83" t="str">
        <f>IFERROR(IFERROR(VLOOKUP(I20614,'DE-PARA'!B:D,3,0),VLOOKUP(I20614,'DE-PARA'!C:D,2,0)),"NÃO ENCONTRADO")</f>
        <v>Serviços</v>
      </c>
      <c r="L20614" s="50" t="str">
        <f>VLOOKUP(K20614,'Base -Receita-Despesa'!$B:$AS,1,FALSE)</f>
        <v>Serviços</v>
      </c>
    </row>
    <row r="20615" spans="1:12" x14ac:dyDescent="0.3">
      <c r="A20615" s="82" t="str">
        <f t="shared" si="644"/>
        <v>2020</v>
      </c>
      <c r="B20615" s="260" t="s">
        <v>2228</v>
      </c>
      <c r="C20615" s="261" t="s">
        <v>138</v>
      </c>
      <c r="D20615" s="74" t="str">
        <f t="shared" si="645"/>
        <v>nov/2020</v>
      </c>
      <c r="E20615" s="331">
        <v>44154</v>
      </c>
      <c r="F20615" s="276" t="s">
        <v>5356</v>
      </c>
      <c r="G20615" s="276" t="s">
        <v>2229</v>
      </c>
      <c r="H20615" s="280" t="s">
        <v>6065</v>
      </c>
      <c r="I20615" s="280" t="s">
        <v>2176</v>
      </c>
      <c r="J20615" s="275">
        <v>-1278.03</v>
      </c>
      <c r="K20615" s="83" t="str">
        <f>IFERROR(IFERROR(VLOOKUP(I20615,'DE-PARA'!B:D,3,0),VLOOKUP(I20615,'DE-PARA'!C:D,2,0)),"NÃO ENCONTRADO")</f>
        <v>Pessoal</v>
      </c>
      <c r="L20615" s="50" t="str">
        <f>VLOOKUP(K20615,'Base -Receita-Despesa'!$B:$AS,1,FALSE)</f>
        <v>Pessoal</v>
      </c>
    </row>
    <row r="20616" spans="1:12" x14ac:dyDescent="0.3">
      <c r="A20616" s="82" t="str">
        <f t="shared" si="644"/>
        <v>2020</v>
      </c>
      <c r="B20616" s="260" t="s">
        <v>2228</v>
      </c>
      <c r="C20616" s="261" t="s">
        <v>138</v>
      </c>
      <c r="D20616" s="74" t="str">
        <f t="shared" si="645"/>
        <v>nov/2020</v>
      </c>
      <c r="E20616" s="331">
        <v>44154</v>
      </c>
      <c r="F20616" s="276" t="s">
        <v>3992</v>
      </c>
      <c r="G20616" s="276" t="s">
        <v>2229</v>
      </c>
      <c r="H20616" s="280" t="s">
        <v>6065</v>
      </c>
      <c r="I20616" s="280" t="s">
        <v>2176</v>
      </c>
      <c r="J20616" s="275">
        <v>-1206.98</v>
      </c>
      <c r="K20616" s="83" t="str">
        <f>IFERROR(IFERROR(VLOOKUP(I20616,'DE-PARA'!B:D,3,0),VLOOKUP(I20616,'DE-PARA'!C:D,2,0)),"NÃO ENCONTRADO")</f>
        <v>Pessoal</v>
      </c>
      <c r="L20616" s="50" t="str">
        <f>VLOOKUP(K20616,'Base -Receita-Despesa'!$B:$AS,1,FALSE)</f>
        <v>Pessoal</v>
      </c>
    </row>
    <row r="20617" spans="1:12" x14ac:dyDescent="0.3">
      <c r="A20617" s="82" t="str">
        <f t="shared" si="644"/>
        <v>2020</v>
      </c>
      <c r="B20617" s="260" t="s">
        <v>2228</v>
      </c>
      <c r="C20617" s="261" t="s">
        <v>138</v>
      </c>
      <c r="D20617" s="74" t="str">
        <f t="shared" si="645"/>
        <v>nov/2020</v>
      </c>
      <c r="E20617" s="331">
        <v>44154</v>
      </c>
      <c r="F20617" s="276" t="s">
        <v>6080</v>
      </c>
      <c r="G20617" s="276" t="s">
        <v>2229</v>
      </c>
      <c r="H20617" s="280" t="s">
        <v>5978</v>
      </c>
      <c r="I20617" s="280" t="s">
        <v>188</v>
      </c>
      <c r="J20617" s="270">
        <v>-375</v>
      </c>
      <c r="K20617" s="83" t="str">
        <f>IFERROR(IFERROR(VLOOKUP(I20617,'DE-PARA'!B:D,3,0),VLOOKUP(I20617,'DE-PARA'!C:D,2,0)),"NÃO ENCONTRADO")</f>
        <v>Serviços</v>
      </c>
      <c r="L20617" s="50" t="str">
        <f>VLOOKUP(K20617,'Base -Receita-Despesa'!$B:$AS,1,FALSE)</f>
        <v>Serviços</v>
      </c>
    </row>
    <row r="20618" spans="1:12" x14ac:dyDescent="0.3">
      <c r="A20618" s="82" t="str">
        <f t="shared" si="644"/>
        <v>2020</v>
      </c>
      <c r="B20618" s="260" t="s">
        <v>2228</v>
      </c>
      <c r="C20618" s="261" t="s">
        <v>138</v>
      </c>
      <c r="D20618" s="74" t="str">
        <f t="shared" si="645"/>
        <v>nov/2020</v>
      </c>
      <c r="E20618" s="331">
        <v>44154</v>
      </c>
      <c r="F20618" s="276" t="s">
        <v>6081</v>
      </c>
      <c r="G20618" s="276" t="s">
        <v>2229</v>
      </c>
      <c r="H20618" s="280" t="s">
        <v>5937</v>
      </c>
      <c r="I20618" s="280" t="s">
        <v>2176</v>
      </c>
      <c r="J20618" s="270">
        <v>-67.78</v>
      </c>
      <c r="K20618" s="83" t="str">
        <f>IFERROR(IFERROR(VLOOKUP(I20618,'DE-PARA'!B:D,3,0),VLOOKUP(I20618,'DE-PARA'!C:D,2,0)),"NÃO ENCONTRADO")</f>
        <v>Pessoal</v>
      </c>
      <c r="L20618" s="50" t="str">
        <f>VLOOKUP(K20618,'Base -Receita-Despesa'!$B:$AS,1,FALSE)</f>
        <v>Pessoal</v>
      </c>
    </row>
    <row r="20619" spans="1:12" x14ac:dyDescent="0.3">
      <c r="A20619" s="82" t="str">
        <f t="shared" si="644"/>
        <v>2020</v>
      </c>
      <c r="B20619" s="260" t="s">
        <v>2228</v>
      </c>
      <c r="C20619" s="261" t="s">
        <v>138</v>
      </c>
      <c r="D20619" s="74" t="str">
        <f t="shared" si="645"/>
        <v>nov/2020</v>
      </c>
      <c r="E20619" s="331">
        <v>44154</v>
      </c>
      <c r="F20619" s="276" t="s">
        <v>6082</v>
      </c>
      <c r="G20619" s="276" t="s">
        <v>2229</v>
      </c>
      <c r="H20619" s="280" t="s">
        <v>5937</v>
      </c>
      <c r="I20619" s="280" t="s">
        <v>2176</v>
      </c>
      <c r="J20619" s="270">
        <v>-65.260000000000005</v>
      </c>
      <c r="K20619" s="83" t="str">
        <f>IFERROR(IFERROR(VLOOKUP(I20619,'DE-PARA'!B:D,3,0),VLOOKUP(I20619,'DE-PARA'!C:D,2,0)),"NÃO ENCONTRADO")</f>
        <v>Pessoal</v>
      </c>
      <c r="L20619" s="50" t="str">
        <f>VLOOKUP(K20619,'Base -Receita-Despesa'!$B:$AS,1,FALSE)</f>
        <v>Pessoal</v>
      </c>
    </row>
    <row r="20620" spans="1:12" x14ac:dyDescent="0.3">
      <c r="A20620" s="82" t="str">
        <f t="shared" si="644"/>
        <v>2020</v>
      </c>
      <c r="B20620" s="260" t="s">
        <v>2228</v>
      </c>
      <c r="C20620" s="261" t="s">
        <v>138</v>
      </c>
      <c r="D20620" s="74" t="str">
        <f t="shared" si="645"/>
        <v>nov/2020</v>
      </c>
      <c r="E20620" s="331">
        <v>44154</v>
      </c>
      <c r="F20620" s="276" t="s">
        <v>5353</v>
      </c>
      <c r="G20620" s="276" t="s">
        <v>2229</v>
      </c>
      <c r="H20620" s="280" t="s">
        <v>6009</v>
      </c>
      <c r="I20620" s="280" t="s">
        <v>120</v>
      </c>
      <c r="J20620" s="270">
        <v>-299.7</v>
      </c>
      <c r="K20620" s="83" t="str">
        <f>IFERROR(IFERROR(VLOOKUP(I20620,'DE-PARA'!B:D,3,0),VLOOKUP(I20620,'DE-PARA'!C:D,2,0)),"NÃO ENCONTRADO")</f>
        <v>Serviços</v>
      </c>
      <c r="L20620" s="50" t="str">
        <f>VLOOKUP(K20620,'Base -Receita-Despesa'!$B:$AS,1,FALSE)</f>
        <v>Serviços</v>
      </c>
    </row>
    <row r="20621" spans="1:12" x14ac:dyDescent="0.3">
      <c r="A20621" s="82" t="str">
        <f t="shared" si="644"/>
        <v>2020</v>
      </c>
      <c r="B20621" s="260" t="s">
        <v>2228</v>
      </c>
      <c r="C20621" s="261" t="s">
        <v>138</v>
      </c>
      <c r="D20621" s="74" t="str">
        <f t="shared" si="645"/>
        <v>nov/2020</v>
      </c>
      <c r="E20621" s="331">
        <v>44154</v>
      </c>
      <c r="F20621" s="276" t="s">
        <v>6083</v>
      </c>
      <c r="G20621" s="276" t="s">
        <v>2229</v>
      </c>
      <c r="H20621" s="280" t="s">
        <v>6009</v>
      </c>
      <c r="I20621" s="280" t="s">
        <v>120</v>
      </c>
      <c r="J20621" s="270">
        <v>-26.7</v>
      </c>
      <c r="K20621" s="83" t="str">
        <f>IFERROR(IFERROR(VLOOKUP(I20621,'DE-PARA'!B:D,3,0),VLOOKUP(I20621,'DE-PARA'!C:D,2,0)),"NÃO ENCONTRADO")</f>
        <v>Serviços</v>
      </c>
      <c r="L20621" s="50" t="str">
        <f>VLOOKUP(K20621,'Base -Receita-Despesa'!$B:$AS,1,FALSE)</f>
        <v>Serviços</v>
      </c>
    </row>
    <row r="20622" spans="1:12" x14ac:dyDescent="0.3">
      <c r="A20622" s="82" t="str">
        <f t="shared" si="644"/>
        <v>2020</v>
      </c>
      <c r="B20622" s="260" t="s">
        <v>2228</v>
      </c>
      <c r="C20622" s="261" t="s">
        <v>138</v>
      </c>
      <c r="D20622" s="74" t="str">
        <f t="shared" si="645"/>
        <v>nov/2020</v>
      </c>
      <c r="E20622" s="331">
        <v>44154</v>
      </c>
      <c r="F20622" s="282" t="s">
        <v>4622</v>
      </c>
      <c r="G20622" s="282" t="s">
        <v>2229</v>
      </c>
      <c r="H20622" s="265" t="s">
        <v>6084</v>
      </c>
      <c r="I20622" s="265" t="s">
        <v>194</v>
      </c>
      <c r="J20622" s="270">
        <v>-221.48</v>
      </c>
      <c r="K20622" s="83" t="str">
        <f>IFERROR(IFERROR(VLOOKUP(I20622,'DE-PARA'!B:D,3,0),VLOOKUP(I20622,'DE-PARA'!C:D,2,0)),"NÃO ENCONTRADO")</f>
        <v>Encargos sobre Folha de Pagamento</v>
      </c>
      <c r="L20622" s="50" t="str">
        <f>VLOOKUP(K20622,'Base -Receita-Despesa'!$B:$AS,1,FALSE)</f>
        <v>Encargos sobre Folha de Pagamento</v>
      </c>
    </row>
    <row r="20623" spans="1:12" x14ac:dyDescent="0.3">
      <c r="A20623" s="82" t="str">
        <f t="shared" si="644"/>
        <v>2020</v>
      </c>
      <c r="B20623" s="260" t="s">
        <v>2228</v>
      </c>
      <c r="C20623" s="261" t="s">
        <v>138</v>
      </c>
      <c r="D20623" s="74" t="str">
        <f t="shared" si="645"/>
        <v>nov/2020</v>
      </c>
      <c r="E20623" s="331">
        <v>44154</v>
      </c>
      <c r="F20623" s="282">
        <v>318931</v>
      </c>
      <c r="G20623" s="282" t="s">
        <v>2229</v>
      </c>
      <c r="H20623" s="265" t="s">
        <v>222</v>
      </c>
      <c r="I20623" s="265" t="s">
        <v>2182</v>
      </c>
      <c r="J20623" s="270">
        <v>-198.3</v>
      </c>
      <c r="K20623" s="83" t="str">
        <f>IFERROR(IFERROR(VLOOKUP(I20623,'DE-PARA'!B:D,3,0),VLOOKUP(I20623,'DE-PARA'!C:D,2,0)),"NÃO ENCONTRADO")</f>
        <v>Materiais</v>
      </c>
      <c r="L20623" s="50" t="str">
        <f>VLOOKUP(K20623,'Base -Receita-Despesa'!$B:$AS,1,FALSE)</f>
        <v>Materiais</v>
      </c>
    </row>
    <row r="20624" spans="1:12" x14ac:dyDescent="0.3">
      <c r="A20624" s="82" t="str">
        <f t="shared" si="644"/>
        <v>2020</v>
      </c>
      <c r="B20624" s="260" t="s">
        <v>2228</v>
      </c>
      <c r="C20624" s="261" t="s">
        <v>138</v>
      </c>
      <c r="D20624" s="74" t="str">
        <f t="shared" si="645"/>
        <v>nov/2020</v>
      </c>
      <c r="E20624" s="331">
        <v>44154</v>
      </c>
      <c r="F20624" s="282">
        <v>318932</v>
      </c>
      <c r="G20624" s="282" t="s">
        <v>2229</v>
      </c>
      <c r="H20624" s="265" t="s">
        <v>222</v>
      </c>
      <c r="I20624" s="265" t="s">
        <v>2182</v>
      </c>
      <c r="J20624" s="270">
        <v>-301.73</v>
      </c>
      <c r="K20624" s="83" t="str">
        <f>IFERROR(IFERROR(VLOOKUP(I20624,'DE-PARA'!B:D,3,0),VLOOKUP(I20624,'DE-PARA'!C:D,2,0)),"NÃO ENCONTRADO")</f>
        <v>Materiais</v>
      </c>
      <c r="L20624" s="50" t="str">
        <f>VLOOKUP(K20624,'Base -Receita-Despesa'!$B:$AS,1,FALSE)</f>
        <v>Materiais</v>
      </c>
    </row>
    <row r="20625" spans="1:12" x14ac:dyDescent="0.3">
      <c r="A20625" s="82" t="str">
        <f t="shared" si="644"/>
        <v>2020</v>
      </c>
      <c r="B20625" s="260" t="s">
        <v>2228</v>
      </c>
      <c r="C20625" s="261" t="s">
        <v>138</v>
      </c>
      <c r="D20625" s="74" t="str">
        <f t="shared" si="645"/>
        <v>nov/2020</v>
      </c>
      <c r="E20625" s="331">
        <v>44154</v>
      </c>
      <c r="F20625" s="282">
        <v>118</v>
      </c>
      <c r="G20625" s="282" t="s">
        <v>2229</v>
      </c>
      <c r="H20625" s="265" t="s">
        <v>6085</v>
      </c>
      <c r="I20625" s="265" t="s">
        <v>2182</v>
      </c>
      <c r="J20625" s="270">
        <v>-256</v>
      </c>
      <c r="K20625" s="83" t="str">
        <f>IFERROR(IFERROR(VLOOKUP(I20625,'DE-PARA'!B:D,3,0),VLOOKUP(I20625,'DE-PARA'!C:D,2,0)),"NÃO ENCONTRADO")</f>
        <v>Materiais</v>
      </c>
      <c r="L20625" s="50" t="str">
        <f>VLOOKUP(K20625,'Base -Receita-Despesa'!$B:$AS,1,FALSE)</f>
        <v>Materiais</v>
      </c>
    </row>
    <row r="20626" spans="1:12" x14ac:dyDescent="0.3">
      <c r="A20626" s="82" t="str">
        <f t="shared" si="644"/>
        <v>2020</v>
      </c>
      <c r="B20626" s="260" t="s">
        <v>2228</v>
      </c>
      <c r="C20626" s="261" t="s">
        <v>138</v>
      </c>
      <c r="D20626" s="74" t="str">
        <f t="shared" si="645"/>
        <v>nov/2020</v>
      </c>
      <c r="E20626" s="331">
        <v>44154</v>
      </c>
      <c r="F20626" s="282">
        <v>318930</v>
      </c>
      <c r="G20626" s="282" t="s">
        <v>2229</v>
      </c>
      <c r="H20626" s="265" t="s">
        <v>222</v>
      </c>
      <c r="I20626" s="265" t="s">
        <v>2181</v>
      </c>
      <c r="J20626" s="270">
        <v>-471.81</v>
      </c>
      <c r="K20626" s="83" t="str">
        <f>IFERROR(IFERROR(VLOOKUP(I20626,'DE-PARA'!B:D,3,0),VLOOKUP(I20626,'DE-PARA'!C:D,2,0)),"NÃO ENCONTRADO")</f>
        <v>Materiais</v>
      </c>
      <c r="L20626" s="50" t="str">
        <f>VLOOKUP(K20626,'Base -Receita-Despesa'!$B:$AS,1,FALSE)</f>
        <v>Materiais</v>
      </c>
    </row>
    <row r="20627" spans="1:12" x14ac:dyDescent="0.3">
      <c r="A20627" s="82" t="str">
        <f t="shared" si="644"/>
        <v>2020</v>
      </c>
      <c r="B20627" s="260" t="s">
        <v>2228</v>
      </c>
      <c r="C20627" s="261" t="s">
        <v>138</v>
      </c>
      <c r="D20627" s="74" t="str">
        <f t="shared" si="645"/>
        <v>nov/2020</v>
      </c>
      <c r="E20627" s="331">
        <v>44154</v>
      </c>
      <c r="F20627" s="282">
        <v>3160</v>
      </c>
      <c r="G20627" s="282" t="s">
        <v>2229</v>
      </c>
      <c r="H20627" s="265" t="s">
        <v>5842</v>
      </c>
      <c r="I20627" s="265" t="s">
        <v>120</v>
      </c>
      <c r="J20627" s="275">
        <v>-1788.78</v>
      </c>
      <c r="K20627" s="83" t="str">
        <f>IFERROR(IFERROR(VLOOKUP(I20627,'DE-PARA'!B:D,3,0),VLOOKUP(I20627,'DE-PARA'!C:D,2,0)),"NÃO ENCONTRADO")</f>
        <v>Serviços</v>
      </c>
      <c r="L20627" s="50" t="str">
        <f>VLOOKUP(K20627,'Base -Receita-Despesa'!$B:$AS,1,FALSE)</f>
        <v>Serviços</v>
      </c>
    </row>
    <row r="20628" spans="1:12" x14ac:dyDescent="0.3">
      <c r="A20628" s="82" t="str">
        <f t="shared" si="644"/>
        <v>2020</v>
      </c>
      <c r="B20628" s="260" t="s">
        <v>2228</v>
      </c>
      <c r="C20628" s="261" t="s">
        <v>138</v>
      </c>
      <c r="D20628" s="74" t="str">
        <f t="shared" si="645"/>
        <v>nov/2020</v>
      </c>
      <c r="E20628" s="331">
        <v>44154</v>
      </c>
      <c r="F20628" s="282">
        <v>2915759</v>
      </c>
      <c r="G20628" s="282" t="s">
        <v>2229</v>
      </c>
      <c r="H20628" s="265" t="s">
        <v>5175</v>
      </c>
      <c r="I20628" s="265" t="s">
        <v>145</v>
      </c>
      <c r="J20628" s="275">
        <v>-4355.26</v>
      </c>
      <c r="K20628" s="83" t="str">
        <f>IFERROR(IFERROR(VLOOKUP(I20628,'DE-PARA'!B:D,3,0),VLOOKUP(I20628,'DE-PARA'!C:D,2,0)),"NÃO ENCONTRADO")</f>
        <v>Serviços</v>
      </c>
      <c r="L20628" s="50" t="str">
        <f>VLOOKUP(K20628,'Base -Receita-Despesa'!$B:$AS,1,FALSE)</f>
        <v>Serviços</v>
      </c>
    </row>
    <row r="20629" spans="1:12" x14ac:dyDescent="0.3">
      <c r="A20629" s="82" t="str">
        <f t="shared" si="644"/>
        <v>2020</v>
      </c>
      <c r="B20629" s="260" t="s">
        <v>2228</v>
      </c>
      <c r="C20629" s="261" t="s">
        <v>138</v>
      </c>
      <c r="D20629" s="74" t="str">
        <f t="shared" si="645"/>
        <v>nov/2020</v>
      </c>
      <c r="E20629" s="331">
        <v>44154</v>
      </c>
      <c r="F20629" s="282">
        <v>903269</v>
      </c>
      <c r="G20629" s="282" t="s">
        <v>2238</v>
      </c>
      <c r="H20629" s="265" t="s">
        <v>5696</v>
      </c>
      <c r="I20629" s="265" t="s">
        <v>2182</v>
      </c>
      <c r="J20629" s="275">
        <v>-2674.1</v>
      </c>
      <c r="K20629" s="83" t="str">
        <f>IFERROR(IFERROR(VLOOKUP(I20629,'DE-PARA'!B:D,3,0),VLOOKUP(I20629,'DE-PARA'!C:D,2,0)),"NÃO ENCONTRADO")</f>
        <v>Materiais</v>
      </c>
      <c r="L20629" s="50" t="str">
        <f>VLOOKUP(K20629,'Base -Receita-Despesa'!$B:$AS,1,FALSE)</f>
        <v>Materiais</v>
      </c>
    </row>
    <row r="20630" spans="1:12" x14ac:dyDescent="0.3">
      <c r="A20630" s="82" t="str">
        <f t="shared" si="644"/>
        <v>2020</v>
      </c>
      <c r="B20630" s="260" t="s">
        <v>2228</v>
      </c>
      <c r="C20630" s="261" t="s">
        <v>138</v>
      </c>
      <c r="D20630" s="74" t="str">
        <f t="shared" si="645"/>
        <v>nov/2020</v>
      </c>
      <c r="E20630" s="331">
        <v>44154</v>
      </c>
      <c r="F20630" s="282" t="s">
        <v>4539</v>
      </c>
      <c r="G20630" s="282" t="s">
        <v>2229</v>
      </c>
      <c r="H20630" s="265" t="s">
        <v>6086</v>
      </c>
      <c r="I20630" s="265" t="s">
        <v>195</v>
      </c>
      <c r="J20630" s="275">
        <v>-176163.72</v>
      </c>
      <c r="K20630" s="83" t="str">
        <f>IFERROR(IFERROR(VLOOKUP(I20630,'DE-PARA'!B:D,3,0),VLOOKUP(I20630,'DE-PARA'!C:D,2,0)),"NÃO ENCONTRADO")</f>
        <v>Encargos sobre Folha de Pagamento</v>
      </c>
      <c r="L20630" s="50" t="str">
        <f>VLOOKUP(K20630,'Base -Receita-Despesa'!$B:$AS,1,FALSE)</f>
        <v>Encargos sobre Folha de Pagamento</v>
      </c>
    </row>
    <row r="20631" spans="1:12" x14ac:dyDescent="0.3">
      <c r="A20631" s="82" t="str">
        <f t="shared" si="644"/>
        <v>2020</v>
      </c>
      <c r="B20631" s="260" t="s">
        <v>2228</v>
      </c>
      <c r="C20631" s="261" t="s">
        <v>138</v>
      </c>
      <c r="D20631" s="74" t="str">
        <f t="shared" si="645"/>
        <v>nov/2020</v>
      </c>
      <c r="E20631" s="331">
        <v>44154</v>
      </c>
      <c r="F20631" s="276" t="s">
        <v>3347</v>
      </c>
      <c r="G20631" s="276" t="s">
        <v>2229</v>
      </c>
      <c r="H20631" s="265" t="s">
        <v>4753</v>
      </c>
      <c r="I20631" s="265" t="s">
        <v>2176</v>
      </c>
      <c r="J20631" s="275">
        <v>-22579.7</v>
      </c>
      <c r="K20631" s="83" t="str">
        <f>IFERROR(IFERROR(VLOOKUP(I20631,'DE-PARA'!B:D,3,0),VLOOKUP(I20631,'DE-PARA'!C:D,2,0)),"NÃO ENCONTRADO")</f>
        <v>Pessoal</v>
      </c>
      <c r="L20631" s="50" t="str">
        <f>VLOOKUP(K20631,'Base -Receita-Despesa'!$B:$AS,1,FALSE)</f>
        <v>Pessoal</v>
      </c>
    </row>
    <row r="20632" spans="1:12" x14ac:dyDescent="0.3">
      <c r="A20632" s="82" t="str">
        <f t="shared" si="644"/>
        <v>2020</v>
      </c>
      <c r="B20632" s="260" t="s">
        <v>2228</v>
      </c>
      <c r="C20632" s="261" t="s">
        <v>138</v>
      </c>
      <c r="D20632" s="74" t="str">
        <f t="shared" si="645"/>
        <v>nov/2020</v>
      </c>
      <c r="E20632" s="331">
        <v>44154</v>
      </c>
      <c r="F20632" s="276" t="s">
        <v>6087</v>
      </c>
      <c r="G20632" s="276" t="s">
        <v>2229</v>
      </c>
      <c r="H20632" s="265" t="s">
        <v>4753</v>
      </c>
      <c r="I20632" s="265" t="s">
        <v>2176</v>
      </c>
      <c r="J20632" s="275">
        <v>-11646.8</v>
      </c>
      <c r="K20632" s="83" t="str">
        <f>IFERROR(IFERROR(VLOOKUP(I20632,'DE-PARA'!B:D,3,0),VLOOKUP(I20632,'DE-PARA'!C:D,2,0)),"NÃO ENCONTRADO")</f>
        <v>Pessoal</v>
      </c>
      <c r="L20632" s="50" t="str">
        <f>VLOOKUP(K20632,'Base -Receita-Despesa'!$B:$AS,1,FALSE)</f>
        <v>Pessoal</v>
      </c>
    </row>
    <row r="20633" spans="1:12" x14ac:dyDescent="0.3">
      <c r="A20633" s="82" t="str">
        <f t="shared" si="644"/>
        <v>2020</v>
      </c>
      <c r="B20633" s="260" t="s">
        <v>2228</v>
      </c>
      <c r="C20633" s="261" t="s">
        <v>138</v>
      </c>
      <c r="D20633" s="74" t="str">
        <f t="shared" si="645"/>
        <v>nov/2020</v>
      </c>
      <c r="E20633" s="331">
        <v>44154</v>
      </c>
      <c r="F20633" s="282" t="s">
        <v>6088</v>
      </c>
      <c r="G20633" s="282" t="s">
        <v>2229</v>
      </c>
      <c r="H20633" s="265" t="s">
        <v>5115</v>
      </c>
      <c r="I20633" s="265" t="s">
        <v>118</v>
      </c>
      <c r="J20633" s="275">
        <v>-16414.099999999999</v>
      </c>
      <c r="K20633" s="83" t="str">
        <f>IFERROR(IFERROR(VLOOKUP(I20633,'DE-PARA'!B:D,3,0),VLOOKUP(I20633,'DE-PARA'!C:D,2,0)),"NÃO ENCONTRADO")</f>
        <v>Serviços</v>
      </c>
      <c r="L20633" s="50" t="str">
        <f>VLOOKUP(K20633,'Base -Receita-Despesa'!$B:$AS,1,FALSE)</f>
        <v>Serviços</v>
      </c>
    </row>
    <row r="20634" spans="1:12" x14ac:dyDescent="0.3">
      <c r="A20634" s="82" t="str">
        <f t="shared" si="644"/>
        <v>2020</v>
      </c>
      <c r="B20634" s="260" t="s">
        <v>2228</v>
      </c>
      <c r="C20634" s="261" t="s">
        <v>138</v>
      </c>
      <c r="D20634" s="74" t="str">
        <f t="shared" si="645"/>
        <v>nov/2020</v>
      </c>
      <c r="E20634" s="331">
        <v>44154</v>
      </c>
      <c r="F20634" s="282">
        <v>146</v>
      </c>
      <c r="G20634" s="282" t="s">
        <v>2229</v>
      </c>
      <c r="H20634" s="265" t="s">
        <v>4753</v>
      </c>
      <c r="I20634" s="265" t="s">
        <v>2176</v>
      </c>
      <c r="J20634" s="275">
        <v>-176129.99</v>
      </c>
      <c r="K20634" s="83" t="str">
        <f>IFERROR(IFERROR(VLOOKUP(I20634,'DE-PARA'!B:D,3,0),VLOOKUP(I20634,'DE-PARA'!C:D,2,0)),"NÃO ENCONTRADO")</f>
        <v>Pessoal</v>
      </c>
      <c r="L20634" s="50" t="str">
        <f>VLOOKUP(K20634,'Base -Receita-Despesa'!$B:$AS,1,FALSE)</f>
        <v>Pessoal</v>
      </c>
    </row>
    <row r="20635" spans="1:12" x14ac:dyDescent="0.3">
      <c r="A20635" s="82" t="str">
        <f t="shared" si="644"/>
        <v>2020</v>
      </c>
      <c r="B20635" s="260" t="s">
        <v>2228</v>
      </c>
      <c r="C20635" s="261" t="s">
        <v>138</v>
      </c>
      <c r="D20635" s="74" t="str">
        <f t="shared" si="645"/>
        <v>nov/2020</v>
      </c>
      <c r="E20635" s="331">
        <v>44154</v>
      </c>
      <c r="F20635" s="282">
        <v>59697</v>
      </c>
      <c r="G20635" s="282" t="s">
        <v>2229</v>
      </c>
      <c r="H20635" s="265" t="s">
        <v>5306</v>
      </c>
      <c r="I20635" s="265" t="s">
        <v>2188</v>
      </c>
      <c r="J20635" s="270">
        <v>-318.06</v>
      </c>
      <c r="K20635" s="83" t="str">
        <f>IFERROR(IFERROR(VLOOKUP(I20635,'DE-PARA'!B:D,3,0),VLOOKUP(I20635,'DE-PARA'!C:D,2,0)),"NÃO ENCONTRADO")</f>
        <v>Materiais</v>
      </c>
      <c r="L20635" s="50" t="str">
        <f>VLOOKUP(K20635,'Base -Receita-Despesa'!$B:$AS,1,FALSE)</f>
        <v>Materiais</v>
      </c>
    </row>
    <row r="20636" spans="1:12" x14ac:dyDescent="0.3">
      <c r="A20636" s="82" t="str">
        <f t="shared" si="644"/>
        <v>2020</v>
      </c>
      <c r="B20636" s="260" t="s">
        <v>2228</v>
      </c>
      <c r="C20636" s="261" t="s">
        <v>138</v>
      </c>
      <c r="D20636" s="74" t="str">
        <f t="shared" si="645"/>
        <v>nov/2020</v>
      </c>
      <c r="E20636" s="331">
        <v>44154</v>
      </c>
      <c r="F20636" s="282">
        <v>325</v>
      </c>
      <c r="G20636" s="282" t="s">
        <v>2229</v>
      </c>
      <c r="H20636" s="265" t="s">
        <v>5709</v>
      </c>
      <c r="I20636" s="265" t="s">
        <v>2186</v>
      </c>
      <c r="J20636" s="275">
        <v>-1838.76</v>
      </c>
      <c r="K20636" s="83" t="str">
        <f>IFERROR(IFERROR(VLOOKUP(I20636,'DE-PARA'!B:D,3,0),VLOOKUP(I20636,'DE-PARA'!C:D,2,0)),"NÃO ENCONTRADO")</f>
        <v>Materiais</v>
      </c>
      <c r="L20636" s="50" t="str">
        <f>VLOOKUP(K20636,'Base -Receita-Despesa'!$B:$AS,1,FALSE)</f>
        <v>Materiais</v>
      </c>
    </row>
    <row r="20637" spans="1:12" x14ac:dyDescent="0.3">
      <c r="A20637" s="82" t="str">
        <f t="shared" si="644"/>
        <v>2020</v>
      </c>
      <c r="B20637" s="260" t="s">
        <v>2228</v>
      </c>
      <c r="C20637" s="261" t="s">
        <v>138</v>
      </c>
      <c r="D20637" s="74" t="str">
        <f t="shared" si="645"/>
        <v>nov/2020</v>
      </c>
      <c r="E20637" s="331">
        <v>44154</v>
      </c>
      <c r="F20637" s="282">
        <v>327</v>
      </c>
      <c r="G20637" s="282" t="s">
        <v>2229</v>
      </c>
      <c r="H20637" s="265" t="s">
        <v>5709</v>
      </c>
      <c r="I20637" s="265" t="s">
        <v>2194</v>
      </c>
      <c r="J20637" s="270">
        <v>-237.14</v>
      </c>
      <c r="K20637" s="83" t="str">
        <f>IFERROR(IFERROR(VLOOKUP(I20637,'DE-PARA'!B:D,3,0),VLOOKUP(I20637,'DE-PARA'!C:D,2,0)),"NÃO ENCONTRADO")</f>
        <v>Materiais</v>
      </c>
      <c r="L20637" s="50" t="str">
        <f>VLOOKUP(K20637,'Base -Receita-Despesa'!$B:$AS,1,FALSE)</f>
        <v>Materiais</v>
      </c>
    </row>
    <row r="20638" spans="1:12" x14ac:dyDescent="0.3">
      <c r="A20638" s="82" t="str">
        <f t="shared" si="644"/>
        <v>2020</v>
      </c>
      <c r="B20638" s="260" t="s">
        <v>2228</v>
      </c>
      <c r="C20638" s="261" t="s">
        <v>138</v>
      </c>
      <c r="D20638" s="74" t="str">
        <f t="shared" si="645"/>
        <v>nov/2020</v>
      </c>
      <c r="E20638" s="331">
        <v>44154</v>
      </c>
      <c r="F20638" s="282">
        <v>208</v>
      </c>
      <c r="G20638" s="282" t="s">
        <v>2229</v>
      </c>
      <c r="H20638" s="265" t="s">
        <v>5154</v>
      </c>
      <c r="I20638" s="265" t="s">
        <v>145</v>
      </c>
      <c r="J20638" s="275">
        <v>-27466.5</v>
      </c>
      <c r="K20638" s="83" t="str">
        <f>IFERROR(IFERROR(VLOOKUP(I20638,'DE-PARA'!B:D,3,0),VLOOKUP(I20638,'DE-PARA'!C:D,2,0)),"NÃO ENCONTRADO")</f>
        <v>Serviços</v>
      </c>
      <c r="L20638" s="50" t="str">
        <f>VLOOKUP(K20638,'Base -Receita-Despesa'!$B:$AS,1,FALSE)</f>
        <v>Serviços</v>
      </c>
    </row>
    <row r="20639" spans="1:12" x14ac:dyDescent="0.3">
      <c r="A20639" s="82" t="str">
        <f t="shared" si="644"/>
        <v>2020</v>
      </c>
      <c r="B20639" s="260" t="s">
        <v>2228</v>
      </c>
      <c r="C20639" s="261" t="s">
        <v>138</v>
      </c>
      <c r="D20639" s="74" t="str">
        <f t="shared" si="645"/>
        <v>nov/2020</v>
      </c>
      <c r="E20639" s="331">
        <v>44154</v>
      </c>
      <c r="F20639" s="282">
        <v>22</v>
      </c>
      <c r="G20639" s="282" t="s">
        <v>2229</v>
      </c>
      <c r="H20639" s="265" t="s">
        <v>5049</v>
      </c>
      <c r="I20639" s="265" t="s">
        <v>2176</v>
      </c>
      <c r="J20639" s="275">
        <v>-131575.35</v>
      </c>
      <c r="K20639" s="83" t="str">
        <f>IFERROR(IFERROR(VLOOKUP(I20639,'DE-PARA'!B:D,3,0),VLOOKUP(I20639,'DE-PARA'!C:D,2,0)),"NÃO ENCONTRADO")</f>
        <v>Pessoal</v>
      </c>
      <c r="L20639" s="50" t="str">
        <f>VLOOKUP(K20639,'Base -Receita-Despesa'!$B:$AS,1,FALSE)</f>
        <v>Pessoal</v>
      </c>
    </row>
    <row r="20640" spans="1:12" x14ac:dyDescent="0.3">
      <c r="A20640" s="82" t="str">
        <f t="shared" si="644"/>
        <v>2020</v>
      </c>
      <c r="B20640" s="260" t="s">
        <v>2228</v>
      </c>
      <c r="C20640" s="261" t="s">
        <v>138</v>
      </c>
      <c r="D20640" s="74" t="str">
        <f t="shared" si="645"/>
        <v>nov/2020</v>
      </c>
      <c r="E20640" s="331">
        <v>44154</v>
      </c>
      <c r="F20640" s="282">
        <v>11</v>
      </c>
      <c r="G20640" s="282" t="s">
        <v>2229</v>
      </c>
      <c r="H20640" s="265" t="s">
        <v>6089</v>
      </c>
      <c r="I20640" s="265" t="s">
        <v>2197</v>
      </c>
      <c r="J20640" s="275">
        <v>-8175</v>
      </c>
      <c r="K20640" s="83" t="str">
        <f>IFERROR(IFERROR(VLOOKUP(I20640,'DE-PARA'!B:D,3,0),VLOOKUP(I20640,'DE-PARA'!C:D,2,0)),"NÃO ENCONTRADO")</f>
        <v>Serviços</v>
      </c>
      <c r="L20640" s="50" t="str">
        <f>VLOOKUP(K20640,'Base -Receita-Despesa'!$B:$AS,1,FALSE)</f>
        <v>Serviços</v>
      </c>
    </row>
    <row r="20641" spans="1:12" x14ac:dyDescent="0.3">
      <c r="A20641" s="82" t="str">
        <f t="shared" si="644"/>
        <v>2020</v>
      </c>
      <c r="B20641" s="260" t="s">
        <v>2228</v>
      </c>
      <c r="C20641" s="261" t="s">
        <v>138</v>
      </c>
      <c r="D20641" s="74" t="str">
        <f t="shared" si="645"/>
        <v>nov/2020</v>
      </c>
      <c r="E20641" s="331">
        <v>44154</v>
      </c>
      <c r="F20641" s="282" t="s">
        <v>1261</v>
      </c>
      <c r="G20641" s="282" t="s">
        <v>2229</v>
      </c>
      <c r="H20641" s="265" t="s">
        <v>879</v>
      </c>
      <c r="I20641" s="265" t="s">
        <v>135</v>
      </c>
      <c r="J20641" s="270">
        <v>-10</v>
      </c>
      <c r="K20641" s="83" t="str">
        <f>IFERROR(IFERROR(VLOOKUP(I20641,'DE-PARA'!B:D,3,0),VLOOKUP(I20641,'DE-PARA'!C:D,2,0)),"NÃO ENCONTRADO")</f>
        <v>Outras Saídas</v>
      </c>
      <c r="L20641" s="50" t="str">
        <f>VLOOKUP(K20641,'Base -Receita-Despesa'!$B:$AS,1,FALSE)</f>
        <v>Outras Saídas</v>
      </c>
    </row>
    <row r="20642" spans="1:12" x14ac:dyDescent="0.3">
      <c r="A20642" s="82" t="str">
        <f t="shared" si="644"/>
        <v>2020</v>
      </c>
      <c r="B20642" s="260" t="s">
        <v>2228</v>
      </c>
      <c r="C20642" s="261" t="s">
        <v>138</v>
      </c>
      <c r="D20642" s="74" t="str">
        <f t="shared" si="645"/>
        <v>nov/2020</v>
      </c>
      <c r="E20642" s="331">
        <v>44154</v>
      </c>
      <c r="F20642" s="282" t="s">
        <v>1261</v>
      </c>
      <c r="G20642" s="282" t="s">
        <v>2229</v>
      </c>
      <c r="H20642" s="265" t="s">
        <v>879</v>
      </c>
      <c r="I20642" s="265" t="s">
        <v>135</v>
      </c>
      <c r="J20642" s="270">
        <v>-10</v>
      </c>
      <c r="K20642" s="83" t="str">
        <f>IFERROR(IFERROR(VLOOKUP(I20642,'DE-PARA'!B:D,3,0),VLOOKUP(I20642,'DE-PARA'!C:D,2,0)),"NÃO ENCONTRADO")</f>
        <v>Outras Saídas</v>
      </c>
      <c r="L20642" s="50" t="str">
        <f>VLOOKUP(K20642,'Base -Receita-Despesa'!$B:$AS,1,FALSE)</f>
        <v>Outras Saídas</v>
      </c>
    </row>
    <row r="20643" spans="1:12" x14ac:dyDescent="0.3">
      <c r="A20643" s="82" t="str">
        <f t="shared" si="644"/>
        <v>2020</v>
      </c>
      <c r="B20643" s="260" t="s">
        <v>2228</v>
      </c>
      <c r="C20643" s="261" t="s">
        <v>138</v>
      </c>
      <c r="D20643" s="74" t="str">
        <f t="shared" si="645"/>
        <v>nov/2020</v>
      </c>
      <c r="E20643" s="331">
        <v>44154</v>
      </c>
      <c r="F20643" s="282" t="s">
        <v>1261</v>
      </c>
      <c r="G20643" s="282" t="s">
        <v>2229</v>
      </c>
      <c r="H20643" s="265" t="s">
        <v>879</v>
      </c>
      <c r="I20643" s="265" t="s">
        <v>135</v>
      </c>
      <c r="J20643" s="270">
        <v>-10</v>
      </c>
      <c r="K20643" s="83" t="str">
        <f>IFERROR(IFERROR(VLOOKUP(I20643,'DE-PARA'!B:D,3,0),VLOOKUP(I20643,'DE-PARA'!C:D,2,0)),"NÃO ENCONTRADO")</f>
        <v>Outras Saídas</v>
      </c>
      <c r="L20643" s="50" t="str">
        <f>VLOOKUP(K20643,'Base -Receita-Despesa'!$B:$AS,1,FALSE)</f>
        <v>Outras Saídas</v>
      </c>
    </row>
    <row r="20644" spans="1:12" x14ac:dyDescent="0.3">
      <c r="A20644" s="82" t="str">
        <f t="shared" si="644"/>
        <v>2020</v>
      </c>
      <c r="B20644" s="260" t="s">
        <v>2228</v>
      </c>
      <c r="C20644" s="261" t="s">
        <v>138</v>
      </c>
      <c r="D20644" s="74" t="str">
        <f t="shared" si="645"/>
        <v>nov/2020</v>
      </c>
      <c r="E20644" s="331">
        <v>44154</v>
      </c>
      <c r="F20644" s="282" t="s">
        <v>1261</v>
      </c>
      <c r="G20644" s="282" t="s">
        <v>2229</v>
      </c>
      <c r="H20644" s="265" t="s">
        <v>879</v>
      </c>
      <c r="I20644" s="265" t="s">
        <v>135</v>
      </c>
      <c r="J20644" s="270">
        <v>-10</v>
      </c>
      <c r="K20644" s="83" t="str">
        <f>IFERROR(IFERROR(VLOOKUP(I20644,'DE-PARA'!B:D,3,0),VLOOKUP(I20644,'DE-PARA'!C:D,2,0)),"NÃO ENCONTRADO")</f>
        <v>Outras Saídas</v>
      </c>
      <c r="L20644" s="50" t="str">
        <f>VLOOKUP(K20644,'Base -Receita-Despesa'!$B:$AS,1,FALSE)</f>
        <v>Outras Saídas</v>
      </c>
    </row>
    <row r="20645" spans="1:12" x14ac:dyDescent="0.3">
      <c r="A20645" s="82" t="str">
        <f t="shared" si="644"/>
        <v>2020</v>
      </c>
      <c r="B20645" s="260" t="s">
        <v>2228</v>
      </c>
      <c r="C20645" s="261" t="s">
        <v>138</v>
      </c>
      <c r="D20645" s="74" t="str">
        <f t="shared" si="645"/>
        <v>nov/2020</v>
      </c>
      <c r="E20645" s="331">
        <v>44154</v>
      </c>
      <c r="F20645" s="282" t="s">
        <v>1261</v>
      </c>
      <c r="G20645" s="282" t="s">
        <v>2229</v>
      </c>
      <c r="H20645" s="265" t="s">
        <v>879</v>
      </c>
      <c r="I20645" s="265" t="s">
        <v>135</v>
      </c>
      <c r="J20645" s="270">
        <v>-10</v>
      </c>
      <c r="K20645" s="83" t="str">
        <f>IFERROR(IFERROR(VLOOKUP(I20645,'DE-PARA'!B:D,3,0),VLOOKUP(I20645,'DE-PARA'!C:D,2,0)),"NÃO ENCONTRADO")</f>
        <v>Outras Saídas</v>
      </c>
      <c r="L20645" s="50" t="str">
        <f>VLOOKUP(K20645,'Base -Receita-Despesa'!$B:$AS,1,FALSE)</f>
        <v>Outras Saídas</v>
      </c>
    </row>
    <row r="20646" spans="1:12" x14ac:dyDescent="0.3">
      <c r="A20646" s="82" t="str">
        <f t="shared" si="644"/>
        <v>2020</v>
      </c>
      <c r="B20646" s="260" t="s">
        <v>2228</v>
      </c>
      <c r="C20646" s="261" t="s">
        <v>138</v>
      </c>
      <c r="D20646" s="74" t="str">
        <f t="shared" si="645"/>
        <v>nov/2020</v>
      </c>
      <c r="E20646" s="331">
        <v>44154</v>
      </c>
      <c r="F20646" s="282" t="s">
        <v>1261</v>
      </c>
      <c r="G20646" s="282" t="s">
        <v>2229</v>
      </c>
      <c r="H20646" s="265" t="s">
        <v>879</v>
      </c>
      <c r="I20646" s="265" t="s">
        <v>135</v>
      </c>
      <c r="J20646" s="270">
        <v>-10</v>
      </c>
      <c r="K20646" s="83" t="str">
        <f>IFERROR(IFERROR(VLOOKUP(I20646,'DE-PARA'!B:D,3,0),VLOOKUP(I20646,'DE-PARA'!C:D,2,0)),"NÃO ENCONTRADO")</f>
        <v>Outras Saídas</v>
      </c>
      <c r="L20646" s="50" t="str">
        <f>VLOOKUP(K20646,'Base -Receita-Despesa'!$B:$AS,1,FALSE)</f>
        <v>Outras Saídas</v>
      </c>
    </row>
    <row r="20647" spans="1:12" x14ac:dyDescent="0.3">
      <c r="A20647" s="82" t="str">
        <f t="shared" si="644"/>
        <v>2020</v>
      </c>
      <c r="B20647" s="260" t="s">
        <v>2228</v>
      </c>
      <c r="C20647" s="261" t="s">
        <v>138</v>
      </c>
      <c r="D20647" s="74" t="str">
        <f t="shared" si="645"/>
        <v>nov/2020</v>
      </c>
      <c r="E20647" s="331">
        <v>44155</v>
      </c>
      <c r="F20647" s="282">
        <v>2513297</v>
      </c>
      <c r="G20647" s="282" t="s">
        <v>2229</v>
      </c>
      <c r="H20647" s="265" t="s">
        <v>5222</v>
      </c>
      <c r="I20647" s="265" t="s">
        <v>151</v>
      </c>
      <c r="J20647" s="275">
        <v>-12414.57</v>
      </c>
      <c r="K20647" s="83" t="str">
        <f>IFERROR(IFERROR(VLOOKUP(I20647,'DE-PARA'!B:D,3,0),VLOOKUP(I20647,'DE-PARA'!C:D,2,0)),"NÃO ENCONTRADO")</f>
        <v>Concessionárias (água, luz e telefone)</v>
      </c>
      <c r="L20647" s="50" t="str">
        <f>VLOOKUP(K20647,'Base -Receita-Despesa'!$B:$AS,1,FALSE)</f>
        <v>Concessionárias (água, luz e telefone)</v>
      </c>
    </row>
    <row r="20648" spans="1:12" x14ac:dyDescent="0.3">
      <c r="A20648" s="82" t="str">
        <f t="shared" si="644"/>
        <v>2020</v>
      </c>
      <c r="B20648" s="260" t="s">
        <v>2228</v>
      </c>
      <c r="C20648" s="261" t="s">
        <v>138</v>
      </c>
      <c r="D20648" s="74" t="str">
        <f t="shared" si="645"/>
        <v>nov/2020</v>
      </c>
      <c r="E20648" s="331">
        <v>44155</v>
      </c>
      <c r="F20648" s="282">
        <v>200097</v>
      </c>
      <c r="G20648" s="282" t="s">
        <v>2229</v>
      </c>
      <c r="H20648" s="265" t="s">
        <v>5214</v>
      </c>
      <c r="I20648" s="265" t="s">
        <v>145</v>
      </c>
      <c r="J20648" s="270">
        <v>-597.97</v>
      </c>
      <c r="K20648" s="83" t="str">
        <f>IFERROR(IFERROR(VLOOKUP(I20648,'DE-PARA'!B:D,3,0),VLOOKUP(I20648,'DE-PARA'!C:D,2,0)),"NÃO ENCONTRADO")</f>
        <v>Serviços</v>
      </c>
      <c r="L20648" s="50" t="str">
        <f>VLOOKUP(K20648,'Base -Receita-Despesa'!$B:$AS,1,FALSE)</f>
        <v>Serviços</v>
      </c>
    </row>
    <row r="20649" spans="1:12" x14ac:dyDescent="0.3">
      <c r="A20649" s="82" t="str">
        <f t="shared" si="644"/>
        <v>2020</v>
      </c>
      <c r="B20649" s="260" t="s">
        <v>2228</v>
      </c>
      <c r="C20649" s="261" t="s">
        <v>138</v>
      </c>
      <c r="D20649" s="74" t="str">
        <f t="shared" si="645"/>
        <v>nov/2020</v>
      </c>
      <c r="E20649" s="331">
        <v>44155</v>
      </c>
      <c r="F20649" s="282">
        <v>34779</v>
      </c>
      <c r="G20649" s="282" t="s">
        <v>2229</v>
      </c>
      <c r="H20649" s="265" t="s">
        <v>4591</v>
      </c>
      <c r="I20649" s="265" t="s">
        <v>151</v>
      </c>
      <c r="J20649" s="270">
        <v>-420</v>
      </c>
      <c r="K20649" s="83" t="str">
        <f>IFERROR(IFERROR(VLOOKUP(I20649,'DE-PARA'!B:D,3,0),VLOOKUP(I20649,'DE-PARA'!C:D,2,0)),"NÃO ENCONTRADO")</f>
        <v>Concessionárias (água, luz e telefone)</v>
      </c>
      <c r="L20649" s="50" t="str">
        <f>VLOOKUP(K20649,'Base -Receita-Despesa'!$B:$AS,1,FALSE)</f>
        <v>Concessionárias (água, luz e telefone)</v>
      </c>
    </row>
    <row r="20650" spans="1:12" x14ac:dyDescent="0.3">
      <c r="A20650" s="82" t="str">
        <f t="shared" ref="A20650:A20713" si="646">IF(K20650="NÃO ENCONTRADO",0,RIGHT(D20650,4))</f>
        <v>2020</v>
      </c>
      <c r="B20650" s="260" t="s">
        <v>2228</v>
      </c>
      <c r="C20650" s="261" t="s">
        <v>138</v>
      </c>
      <c r="D20650" s="74" t="str">
        <f t="shared" si="645"/>
        <v>nov/2020</v>
      </c>
      <c r="E20650" s="331">
        <v>44155</v>
      </c>
      <c r="F20650" s="282">
        <v>23</v>
      </c>
      <c r="G20650" s="282" t="s">
        <v>2229</v>
      </c>
      <c r="H20650" s="265" t="s">
        <v>5049</v>
      </c>
      <c r="I20650" s="265" t="s">
        <v>2176</v>
      </c>
      <c r="J20650" s="275">
        <v>-96284.47</v>
      </c>
      <c r="K20650" s="83" t="str">
        <f>IFERROR(IFERROR(VLOOKUP(I20650,'DE-PARA'!B:D,3,0),VLOOKUP(I20650,'DE-PARA'!C:D,2,0)),"NÃO ENCONTRADO")</f>
        <v>Pessoal</v>
      </c>
      <c r="L20650" s="50" t="str">
        <f>VLOOKUP(K20650,'Base -Receita-Despesa'!$B:$AS,1,FALSE)</f>
        <v>Pessoal</v>
      </c>
    </row>
    <row r="20651" spans="1:12" x14ac:dyDescent="0.3">
      <c r="A20651" s="82" t="str">
        <f t="shared" si="646"/>
        <v>2020</v>
      </c>
      <c r="B20651" s="260" t="s">
        <v>2228</v>
      </c>
      <c r="C20651" s="261" t="s">
        <v>138</v>
      </c>
      <c r="D20651" s="74" t="str">
        <f t="shared" si="645"/>
        <v>nov/2020</v>
      </c>
      <c r="E20651" s="331">
        <v>44155</v>
      </c>
      <c r="F20651" s="282">
        <v>147</v>
      </c>
      <c r="G20651" s="282" t="s">
        <v>2229</v>
      </c>
      <c r="H20651" s="265" t="s">
        <v>4753</v>
      </c>
      <c r="I20651" s="265" t="s">
        <v>2176</v>
      </c>
      <c r="J20651" s="275">
        <v>-90286.62</v>
      </c>
      <c r="K20651" s="83" t="str">
        <f>IFERROR(IFERROR(VLOOKUP(I20651,'DE-PARA'!B:D,3,0),VLOOKUP(I20651,'DE-PARA'!C:D,2,0)),"NÃO ENCONTRADO")</f>
        <v>Pessoal</v>
      </c>
      <c r="L20651" s="50" t="str">
        <f>VLOOKUP(K20651,'Base -Receita-Despesa'!$B:$AS,1,FALSE)</f>
        <v>Pessoal</v>
      </c>
    </row>
    <row r="20652" spans="1:12" x14ac:dyDescent="0.3">
      <c r="A20652" s="82" t="str">
        <f t="shared" si="646"/>
        <v>2020</v>
      </c>
      <c r="B20652" s="260" t="s">
        <v>2228</v>
      </c>
      <c r="C20652" s="261" t="s">
        <v>138</v>
      </c>
      <c r="D20652" s="74" t="str">
        <f t="shared" si="645"/>
        <v>nov/2020</v>
      </c>
      <c r="E20652" s="331">
        <v>44155</v>
      </c>
      <c r="F20652" s="282">
        <v>5</v>
      </c>
      <c r="G20652" s="282" t="s">
        <v>2229</v>
      </c>
      <c r="H20652" s="265" t="s">
        <v>6065</v>
      </c>
      <c r="I20652" s="265" t="s">
        <v>2176</v>
      </c>
      <c r="J20652" s="275">
        <v>-84048.31</v>
      </c>
      <c r="K20652" s="83" t="str">
        <f>IFERROR(IFERROR(VLOOKUP(I20652,'DE-PARA'!B:D,3,0),VLOOKUP(I20652,'DE-PARA'!C:D,2,0)),"NÃO ENCONTRADO")</f>
        <v>Pessoal</v>
      </c>
      <c r="L20652" s="50" t="str">
        <f>VLOOKUP(K20652,'Base -Receita-Despesa'!$B:$AS,1,FALSE)</f>
        <v>Pessoal</v>
      </c>
    </row>
    <row r="20653" spans="1:12" x14ac:dyDescent="0.3">
      <c r="A20653" s="82" t="str">
        <f t="shared" si="646"/>
        <v>2020</v>
      </c>
      <c r="B20653" s="260" t="s">
        <v>2228</v>
      </c>
      <c r="C20653" s="261" t="s">
        <v>138</v>
      </c>
      <c r="D20653" s="74" t="str">
        <f t="shared" si="645"/>
        <v>nov/2020</v>
      </c>
      <c r="E20653" s="331">
        <v>44155</v>
      </c>
      <c r="F20653" s="282">
        <v>4</v>
      </c>
      <c r="G20653" s="282" t="s">
        <v>2229</v>
      </c>
      <c r="H20653" s="265" t="s">
        <v>6065</v>
      </c>
      <c r="I20653" s="265" t="s">
        <v>2176</v>
      </c>
      <c r="J20653" s="275">
        <v>-82027.710000000006</v>
      </c>
      <c r="K20653" s="83" t="str">
        <f>IFERROR(IFERROR(VLOOKUP(I20653,'DE-PARA'!B:D,3,0),VLOOKUP(I20653,'DE-PARA'!C:D,2,0)),"NÃO ENCONTRADO")</f>
        <v>Pessoal</v>
      </c>
      <c r="L20653" s="50" t="str">
        <f>VLOOKUP(K20653,'Base -Receita-Despesa'!$B:$AS,1,FALSE)</f>
        <v>Pessoal</v>
      </c>
    </row>
    <row r="20654" spans="1:12" x14ac:dyDescent="0.3">
      <c r="A20654" s="82" t="str">
        <f t="shared" si="646"/>
        <v>2020</v>
      </c>
      <c r="B20654" s="260" t="s">
        <v>2228</v>
      </c>
      <c r="C20654" s="261" t="s">
        <v>138</v>
      </c>
      <c r="D20654" s="74" t="str">
        <f t="shared" si="645"/>
        <v>nov/2020</v>
      </c>
      <c r="E20654" s="331">
        <v>44155</v>
      </c>
      <c r="F20654" s="282" t="s">
        <v>1261</v>
      </c>
      <c r="G20654" s="282" t="s">
        <v>2229</v>
      </c>
      <c r="H20654" s="265" t="s">
        <v>879</v>
      </c>
      <c r="I20654" s="265" t="s">
        <v>135</v>
      </c>
      <c r="J20654" s="270">
        <v>-10</v>
      </c>
      <c r="K20654" s="83" t="str">
        <f>IFERROR(IFERROR(VLOOKUP(I20654,'DE-PARA'!B:D,3,0),VLOOKUP(I20654,'DE-PARA'!C:D,2,0)),"NÃO ENCONTRADO")</f>
        <v>Outras Saídas</v>
      </c>
      <c r="L20654" s="50" t="str">
        <f>VLOOKUP(K20654,'Base -Receita-Despesa'!$B:$AS,1,FALSE)</f>
        <v>Outras Saídas</v>
      </c>
    </row>
    <row r="20655" spans="1:12" x14ac:dyDescent="0.3">
      <c r="A20655" s="82" t="str">
        <f t="shared" si="646"/>
        <v>2020</v>
      </c>
      <c r="B20655" s="260" t="s">
        <v>2228</v>
      </c>
      <c r="C20655" s="261" t="s">
        <v>138</v>
      </c>
      <c r="D20655" s="74" t="str">
        <f t="shared" si="645"/>
        <v>nov/2020</v>
      </c>
      <c r="E20655" s="331">
        <v>44155</v>
      </c>
      <c r="F20655" s="282" t="s">
        <v>1261</v>
      </c>
      <c r="G20655" s="282" t="s">
        <v>2229</v>
      </c>
      <c r="H20655" s="265" t="s">
        <v>879</v>
      </c>
      <c r="I20655" s="265" t="s">
        <v>135</v>
      </c>
      <c r="J20655" s="270">
        <v>-10</v>
      </c>
      <c r="K20655" s="83" t="str">
        <f>IFERROR(IFERROR(VLOOKUP(I20655,'DE-PARA'!B:D,3,0),VLOOKUP(I20655,'DE-PARA'!C:D,2,0)),"NÃO ENCONTRADO")</f>
        <v>Outras Saídas</v>
      </c>
      <c r="L20655" s="50" t="str">
        <f>VLOOKUP(K20655,'Base -Receita-Despesa'!$B:$AS,1,FALSE)</f>
        <v>Outras Saídas</v>
      </c>
    </row>
    <row r="20656" spans="1:12" x14ac:dyDescent="0.3">
      <c r="A20656" s="82" t="str">
        <f t="shared" si="646"/>
        <v>2020</v>
      </c>
      <c r="B20656" s="260" t="s">
        <v>2228</v>
      </c>
      <c r="C20656" s="261" t="s">
        <v>138</v>
      </c>
      <c r="D20656" s="74" t="str">
        <f t="shared" si="645"/>
        <v>nov/2020</v>
      </c>
      <c r="E20656" s="331">
        <v>44155</v>
      </c>
      <c r="F20656" s="282" t="s">
        <v>1261</v>
      </c>
      <c r="G20656" s="282" t="s">
        <v>2229</v>
      </c>
      <c r="H20656" s="265" t="s">
        <v>879</v>
      </c>
      <c r="I20656" s="265" t="s">
        <v>135</v>
      </c>
      <c r="J20656" s="270">
        <v>-10</v>
      </c>
      <c r="K20656" s="83" t="str">
        <f>IFERROR(IFERROR(VLOOKUP(I20656,'DE-PARA'!B:D,3,0),VLOOKUP(I20656,'DE-PARA'!C:D,2,0)),"NÃO ENCONTRADO")</f>
        <v>Outras Saídas</v>
      </c>
      <c r="L20656" s="50" t="str">
        <f>VLOOKUP(K20656,'Base -Receita-Despesa'!$B:$AS,1,FALSE)</f>
        <v>Outras Saídas</v>
      </c>
    </row>
    <row r="20657" spans="1:12" x14ac:dyDescent="0.3">
      <c r="A20657" s="82" t="str">
        <f t="shared" si="646"/>
        <v>2020</v>
      </c>
      <c r="B20657" s="260" t="s">
        <v>2228</v>
      </c>
      <c r="C20657" s="261" t="s">
        <v>138</v>
      </c>
      <c r="D20657" s="74" t="str">
        <f t="shared" si="645"/>
        <v>nov/2020</v>
      </c>
      <c r="E20657" s="331">
        <v>44155</v>
      </c>
      <c r="F20657" s="282" t="s">
        <v>1261</v>
      </c>
      <c r="G20657" s="282" t="s">
        <v>2229</v>
      </c>
      <c r="H20657" s="265" t="s">
        <v>879</v>
      </c>
      <c r="I20657" s="265" t="s">
        <v>135</v>
      </c>
      <c r="J20657" s="270">
        <v>-10</v>
      </c>
      <c r="K20657" s="83" t="str">
        <f>IFERROR(IFERROR(VLOOKUP(I20657,'DE-PARA'!B:D,3,0),VLOOKUP(I20657,'DE-PARA'!C:D,2,0)),"NÃO ENCONTRADO")</f>
        <v>Outras Saídas</v>
      </c>
      <c r="L20657" s="50" t="str">
        <f>VLOOKUP(K20657,'Base -Receita-Despesa'!$B:$AS,1,FALSE)</f>
        <v>Outras Saídas</v>
      </c>
    </row>
    <row r="20658" spans="1:12" x14ac:dyDescent="0.3">
      <c r="A20658" s="82" t="str">
        <f t="shared" si="646"/>
        <v>2020</v>
      </c>
      <c r="B20658" s="260" t="s">
        <v>2228</v>
      </c>
      <c r="C20658" s="261" t="s">
        <v>138</v>
      </c>
      <c r="D20658" s="74" t="str">
        <f t="shared" si="645"/>
        <v>nov/2020</v>
      </c>
      <c r="E20658" s="331">
        <v>44155</v>
      </c>
      <c r="F20658" s="282" t="s">
        <v>1261</v>
      </c>
      <c r="G20658" s="282" t="s">
        <v>2229</v>
      </c>
      <c r="H20658" s="265" t="s">
        <v>262</v>
      </c>
      <c r="I20658" s="265" t="s">
        <v>135</v>
      </c>
      <c r="J20658" s="270">
        <v>-209.1</v>
      </c>
      <c r="K20658" s="83" t="str">
        <f>IFERROR(IFERROR(VLOOKUP(I20658,'DE-PARA'!B:D,3,0),VLOOKUP(I20658,'DE-PARA'!C:D,2,0)),"NÃO ENCONTRADO")</f>
        <v>Outras Saídas</v>
      </c>
      <c r="L20658" s="50" t="str">
        <f>VLOOKUP(K20658,'Base -Receita-Despesa'!$B:$AS,1,FALSE)</f>
        <v>Outras Saídas</v>
      </c>
    </row>
    <row r="20659" spans="1:12" x14ac:dyDescent="0.3">
      <c r="A20659" s="82" t="str">
        <f t="shared" si="646"/>
        <v>2020</v>
      </c>
      <c r="B20659" s="260" t="s">
        <v>2228</v>
      </c>
      <c r="C20659" s="261" t="s">
        <v>138</v>
      </c>
      <c r="D20659" s="74" t="str">
        <f t="shared" si="645"/>
        <v>nov/2020</v>
      </c>
      <c r="E20659" s="331">
        <v>44158</v>
      </c>
      <c r="F20659" s="282">
        <v>18197</v>
      </c>
      <c r="G20659" s="282" t="s">
        <v>2229</v>
      </c>
      <c r="H20659" s="265" t="s">
        <v>5176</v>
      </c>
      <c r="I20659" s="265" t="s">
        <v>2190</v>
      </c>
      <c r="J20659" s="270">
        <v>-843.4</v>
      </c>
      <c r="K20659" s="83" t="str">
        <f>IFERROR(IFERROR(VLOOKUP(I20659,'DE-PARA'!B:D,3,0),VLOOKUP(I20659,'DE-PARA'!C:D,2,0)),"NÃO ENCONTRADO")</f>
        <v>Materiais</v>
      </c>
      <c r="L20659" s="50" t="str">
        <f>VLOOKUP(K20659,'Base -Receita-Despesa'!$B:$AS,1,FALSE)</f>
        <v>Materiais</v>
      </c>
    </row>
    <row r="20660" spans="1:12" x14ac:dyDescent="0.3">
      <c r="A20660" s="82" t="str">
        <f t="shared" si="646"/>
        <v>2020</v>
      </c>
      <c r="B20660" s="260" t="s">
        <v>2228</v>
      </c>
      <c r="C20660" s="261" t="s">
        <v>138</v>
      </c>
      <c r="D20660" s="74" t="str">
        <f t="shared" si="645"/>
        <v>nov/2020</v>
      </c>
      <c r="E20660" s="331">
        <v>44158</v>
      </c>
      <c r="F20660" s="282">
        <v>18196</v>
      </c>
      <c r="G20660" s="282" t="s">
        <v>2229</v>
      </c>
      <c r="H20660" s="265" t="s">
        <v>5176</v>
      </c>
      <c r="I20660" s="265" t="s">
        <v>2190</v>
      </c>
      <c r="J20660" s="270">
        <v>-420</v>
      </c>
      <c r="K20660" s="83" t="str">
        <f>IFERROR(IFERROR(VLOOKUP(I20660,'DE-PARA'!B:D,3,0),VLOOKUP(I20660,'DE-PARA'!C:D,2,0)),"NÃO ENCONTRADO")</f>
        <v>Materiais</v>
      </c>
      <c r="L20660" s="50" t="str">
        <f>VLOOKUP(K20660,'Base -Receita-Despesa'!$B:$AS,1,FALSE)</f>
        <v>Materiais</v>
      </c>
    </row>
    <row r="20661" spans="1:12" x14ac:dyDescent="0.3">
      <c r="A20661" s="82" t="str">
        <f t="shared" si="646"/>
        <v>2020</v>
      </c>
      <c r="B20661" s="260" t="s">
        <v>2228</v>
      </c>
      <c r="C20661" s="261" t="s">
        <v>138</v>
      </c>
      <c r="D20661" s="74" t="str">
        <f t="shared" si="645"/>
        <v>nov/2020</v>
      </c>
      <c r="E20661" s="331">
        <v>44158</v>
      </c>
      <c r="F20661" s="282">
        <v>504</v>
      </c>
      <c r="G20661" s="282" t="s">
        <v>2229</v>
      </c>
      <c r="H20661" s="265" t="s">
        <v>6090</v>
      </c>
      <c r="I20661" s="265" t="s">
        <v>2190</v>
      </c>
      <c r="J20661" s="270">
        <v>-934</v>
      </c>
      <c r="K20661" s="83" t="str">
        <f>IFERROR(IFERROR(VLOOKUP(I20661,'DE-PARA'!B:D,3,0),VLOOKUP(I20661,'DE-PARA'!C:D,2,0)),"NÃO ENCONTRADO")</f>
        <v>Materiais</v>
      </c>
      <c r="L20661" s="50" t="str">
        <f>VLOOKUP(K20661,'Base -Receita-Despesa'!$B:$AS,1,FALSE)</f>
        <v>Materiais</v>
      </c>
    </row>
    <row r="20662" spans="1:12" x14ac:dyDescent="0.3">
      <c r="A20662" s="82" t="str">
        <f t="shared" si="646"/>
        <v>2020</v>
      </c>
      <c r="B20662" s="260" t="s">
        <v>2228</v>
      </c>
      <c r="C20662" s="261" t="s">
        <v>138</v>
      </c>
      <c r="D20662" s="74" t="str">
        <f t="shared" si="645"/>
        <v>nov/2020</v>
      </c>
      <c r="E20662" s="331">
        <v>44158</v>
      </c>
      <c r="F20662" s="282">
        <v>15842</v>
      </c>
      <c r="G20662" s="282" t="s">
        <v>2229</v>
      </c>
      <c r="H20662" s="265" t="s">
        <v>2299</v>
      </c>
      <c r="I20662" s="265" t="s">
        <v>2181</v>
      </c>
      <c r="J20662" s="270">
        <v>-340</v>
      </c>
      <c r="K20662" s="83" t="str">
        <f>IFERROR(IFERROR(VLOOKUP(I20662,'DE-PARA'!B:D,3,0),VLOOKUP(I20662,'DE-PARA'!C:D,2,0)),"NÃO ENCONTRADO")</f>
        <v>Materiais</v>
      </c>
      <c r="L20662" s="50" t="str">
        <f>VLOOKUP(K20662,'Base -Receita-Despesa'!$B:$AS,1,FALSE)</f>
        <v>Materiais</v>
      </c>
    </row>
    <row r="20663" spans="1:12" x14ac:dyDescent="0.3">
      <c r="A20663" s="82" t="str">
        <f t="shared" si="646"/>
        <v>2020</v>
      </c>
      <c r="B20663" s="260" t="s">
        <v>2228</v>
      </c>
      <c r="C20663" s="261" t="s">
        <v>138</v>
      </c>
      <c r="D20663" s="74" t="str">
        <f t="shared" si="645"/>
        <v>nov/2020</v>
      </c>
      <c r="E20663" s="331">
        <v>44158</v>
      </c>
      <c r="F20663" s="282">
        <v>407</v>
      </c>
      <c r="G20663" s="282" t="s">
        <v>2229</v>
      </c>
      <c r="H20663" s="265" t="s">
        <v>5968</v>
      </c>
      <c r="I20663" s="265" t="s">
        <v>2182</v>
      </c>
      <c r="J20663" s="275">
        <v>-4800</v>
      </c>
      <c r="K20663" s="83" t="str">
        <f>IFERROR(IFERROR(VLOOKUP(I20663,'DE-PARA'!B:D,3,0),VLOOKUP(I20663,'DE-PARA'!C:D,2,0)),"NÃO ENCONTRADO")</f>
        <v>Materiais</v>
      </c>
      <c r="L20663" s="50" t="str">
        <f>VLOOKUP(K20663,'Base -Receita-Despesa'!$B:$AS,1,FALSE)</f>
        <v>Materiais</v>
      </c>
    </row>
    <row r="20664" spans="1:12" x14ac:dyDescent="0.3">
      <c r="A20664" s="82" t="str">
        <f t="shared" si="646"/>
        <v>2020</v>
      </c>
      <c r="B20664" s="260" t="s">
        <v>2228</v>
      </c>
      <c r="C20664" s="261" t="s">
        <v>138</v>
      </c>
      <c r="D20664" s="74" t="str">
        <f t="shared" si="645"/>
        <v>nov/2020</v>
      </c>
      <c r="E20664" s="331">
        <v>44158</v>
      </c>
      <c r="F20664" s="282">
        <v>414424</v>
      </c>
      <c r="G20664" s="282" t="s">
        <v>2229</v>
      </c>
      <c r="H20664" s="265" t="s">
        <v>4707</v>
      </c>
      <c r="I20664" s="265" t="s">
        <v>2188</v>
      </c>
      <c r="J20664" s="275">
        <v>-1300.77</v>
      </c>
      <c r="K20664" s="83" t="str">
        <f>IFERROR(IFERROR(VLOOKUP(I20664,'DE-PARA'!B:D,3,0),VLOOKUP(I20664,'DE-PARA'!C:D,2,0)),"NÃO ENCONTRADO")</f>
        <v>Materiais</v>
      </c>
      <c r="L20664" s="50" t="str">
        <f>VLOOKUP(K20664,'Base -Receita-Despesa'!$B:$AS,1,FALSE)</f>
        <v>Materiais</v>
      </c>
    </row>
    <row r="20665" spans="1:12" x14ac:dyDescent="0.3">
      <c r="A20665" s="82" t="str">
        <f t="shared" si="646"/>
        <v>2020</v>
      </c>
      <c r="B20665" s="260" t="s">
        <v>2228</v>
      </c>
      <c r="C20665" s="261" t="s">
        <v>138</v>
      </c>
      <c r="D20665" s="74" t="str">
        <f t="shared" si="645"/>
        <v>nov/2020</v>
      </c>
      <c r="E20665" s="331">
        <v>44158</v>
      </c>
      <c r="F20665" s="282">
        <v>3963</v>
      </c>
      <c r="G20665" s="282" t="s">
        <v>2229</v>
      </c>
      <c r="H20665" s="265" t="s">
        <v>6091</v>
      </c>
      <c r="I20665" s="265" t="s">
        <v>120</v>
      </c>
      <c r="J20665" s="275">
        <v>-1720</v>
      </c>
      <c r="K20665" s="83" t="str">
        <f>IFERROR(IFERROR(VLOOKUP(I20665,'DE-PARA'!B:D,3,0),VLOOKUP(I20665,'DE-PARA'!C:D,2,0)),"NÃO ENCONTRADO")</f>
        <v>Serviços</v>
      </c>
      <c r="L20665" s="50" t="str">
        <f>VLOOKUP(K20665,'Base -Receita-Despesa'!$B:$AS,1,FALSE)</f>
        <v>Serviços</v>
      </c>
    </row>
    <row r="20666" spans="1:12" x14ac:dyDescent="0.3">
      <c r="A20666" s="82" t="str">
        <f t="shared" si="646"/>
        <v>2020</v>
      </c>
      <c r="B20666" s="260" t="s">
        <v>2228</v>
      </c>
      <c r="C20666" s="261" t="s">
        <v>138</v>
      </c>
      <c r="D20666" s="74" t="str">
        <f t="shared" si="645"/>
        <v>nov/2020</v>
      </c>
      <c r="E20666" s="331">
        <v>44158</v>
      </c>
      <c r="F20666" s="282">
        <v>3993</v>
      </c>
      <c r="G20666" s="282" t="s">
        <v>2229</v>
      </c>
      <c r="H20666" s="265" t="s">
        <v>5915</v>
      </c>
      <c r="I20666" s="265" t="s">
        <v>157</v>
      </c>
      <c r="J20666" s="275">
        <v>-1956.26</v>
      </c>
      <c r="K20666" s="83" t="str">
        <f>IFERROR(IFERROR(VLOOKUP(I20666,'DE-PARA'!B:D,3,0),VLOOKUP(I20666,'DE-PARA'!C:D,2,0)),"NÃO ENCONTRADO")</f>
        <v>Materiais</v>
      </c>
      <c r="L20666" s="50" t="str">
        <f>VLOOKUP(K20666,'Base -Receita-Despesa'!$B:$AS,1,FALSE)</f>
        <v>Materiais</v>
      </c>
    </row>
    <row r="20667" spans="1:12" x14ac:dyDescent="0.3">
      <c r="A20667" s="82" t="str">
        <f t="shared" si="646"/>
        <v>2020</v>
      </c>
      <c r="B20667" s="260" t="s">
        <v>2228</v>
      </c>
      <c r="C20667" s="261" t="s">
        <v>138</v>
      </c>
      <c r="D20667" s="74" t="str">
        <f t="shared" si="645"/>
        <v>nov/2020</v>
      </c>
      <c r="E20667" s="331">
        <v>44158</v>
      </c>
      <c r="F20667" s="282">
        <v>3994</v>
      </c>
      <c r="G20667" s="282" t="s">
        <v>2229</v>
      </c>
      <c r="H20667" s="265" t="s">
        <v>5915</v>
      </c>
      <c r="I20667" s="265" t="s">
        <v>157</v>
      </c>
      <c r="J20667" s="270">
        <v>-962.89</v>
      </c>
      <c r="K20667" s="83" t="str">
        <f>IFERROR(IFERROR(VLOOKUP(I20667,'DE-PARA'!B:D,3,0),VLOOKUP(I20667,'DE-PARA'!C:D,2,0)),"NÃO ENCONTRADO")</f>
        <v>Materiais</v>
      </c>
      <c r="L20667" s="50" t="str">
        <f>VLOOKUP(K20667,'Base -Receita-Despesa'!$B:$AS,1,FALSE)</f>
        <v>Materiais</v>
      </c>
    </row>
    <row r="20668" spans="1:12" x14ac:dyDescent="0.3">
      <c r="A20668" s="82" t="str">
        <f t="shared" si="646"/>
        <v>2020</v>
      </c>
      <c r="B20668" s="260" t="s">
        <v>2228</v>
      </c>
      <c r="C20668" s="261" t="s">
        <v>138</v>
      </c>
      <c r="D20668" s="74" t="str">
        <f t="shared" si="645"/>
        <v>nov/2020</v>
      </c>
      <c r="E20668" s="331">
        <v>44158</v>
      </c>
      <c r="F20668" s="282">
        <v>263</v>
      </c>
      <c r="G20668" s="282" t="s">
        <v>2229</v>
      </c>
      <c r="H20668" s="265" t="s">
        <v>6001</v>
      </c>
      <c r="I20668" s="265" t="s">
        <v>2189</v>
      </c>
      <c r="J20668" s="270">
        <v>-632</v>
      </c>
      <c r="K20668" s="83" t="str">
        <f>IFERROR(IFERROR(VLOOKUP(I20668,'DE-PARA'!B:D,3,0),VLOOKUP(I20668,'DE-PARA'!C:D,2,0)),"NÃO ENCONTRADO")</f>
        <v>Materiais</v>
      </c>
      <c r="L20668" s="50" t="str">
        <f>VLOOKUP(K20668,'Base -Receita-Despesa'!$B:$AS,1,FALSE)</f>
        <v>Materiais</v>
      </c>
    </row>
    <row r="20669" spans="1:12" x14ac:dyDescent="0.3">
      <c r="A20669" s="82" t="str">
        <f t="shared" si="646"/>
        <v>2020</v>
      </c>
      <c r="B20669" s="260" t="s">
        <v>2228</v>
      </c>
      <c r="C20669" s="261" t="s">
        <v>138</v>
      </c>
      <c r="D20669" s="74" t="str">
        <f t="shared" si="645"/>
        <v>nov/2020</v>
      </c>
      <c r="E20669" s="331">
        <v>44158</v>
      </c>
      <c r="F20669" s="282">
        <v>86437</v>
      </c>
      <c r="G20669" s="282" t="s">
        <v>2229</v>
      </c>
      <c r="H20669" s="265" t="s">
        <v>5881</v>
      </c>
      <c r="I20669" s="265" t="s">
        <v>2181</v>
      </c>
      <c r="J20669" s="270">
        <v>-406</v>
      </c>
      <c r="K20669" s="83" t="str">
        <f>IFERROR(IFERROR(VLOOKUP(I20669,'DE-PARA'!B:D,3,0),VLOOKUP(I20669,'DE-PARA'!C:D,2,0)),"NÃO ENCONTRADO")</f>
        <v>Materiais</v>
      </c>
      <c r="L20669" s="50" t="str">
        <f>VLOOKUP(K20669,'Base -Receita-Despesa'!$B:$AS,1,FALSE)</f>
        <v>Materiais</v>
      </c>
    </row>
    <row r="20670" spans="1:12" x14ac:dyDescent="0.3">
      <c r="A20670" s="82" t="str">
        <f t="shared" si="646"/>
        <v>2020</v>
      </c>
      <c r="B20670" s="260" t="s">
        <v>2228</v>
      </c>
      <c r="C20670" s="261" t="s">
        <v>138</v>
      </c>
      <c r="D20670" s="74" t="str">
        <f t="shared" si="645"/>
        <v>nov/2020</v>
      </c>
      <c r="E20670" s="331">
        <v>44158</v>
      </c>
      <c r="F20670" s="282">
        <v>4283</v>
      </c>
      <c r="G20670" s="282" t="s">
        <v>2229</v>
      </c>
      <c r="H20670" s="265" t="s">
        <v>6092</v>
      </c>
      <c r="I20670" s="265" t="s">
        <v>2182</v>
      </c>
      <c r="J20670" s="270">
        <v>-320</v>
      </c>
      <c r="K20670" s="83" t="str">
        <f>IFERROR(IFERROR(VLOOKUP(I20670,'DE-PARA'!B:D,3,0),VLOOKUP(I20670,'DE-PARA'!C:D,2,0)),"NÃO ENCONTRADO")</f>
        <v>Materiais</v>
      </c>
      <c r="L20670" s="50" t="str">
        <f>VLOOKUP(K20670,'Base -Receita-Despesa'!$B:$AS,1,FALSE)</f>
        <v>Materiais</v>
      </c>
    </row>
    <row r="20671" spans="1:12" x14ac:dyDescent="0.3">
      <c r="A20671" s="82" t="str">
        <f t="shared" si="646"/>
        <v>2020</v>
      </c>
      <c r="B20671" s="260" t="s">
        <v>2228</v>
      </c>
      <c r="C20671" s="261" t="s">
        <v>138</v>
      </c>
      <c r="D20671" s="74" t="str">
        <f t="shared" si="645"/>
        <v>nov/2020</v>
      </c>
      <c r="E20671" s="331">
        <v>44158</v>
      </c>
      <c r="F20671" s="282">
        <v>59743</v>
      </c>
      <c r="G20671" s="282" t="s">
        <v>2229</v>
      </c>
      <c r="H20671" s="265" t="s">
        <v>5306</v>
      </c>
      <c r="I20671" s="265" t="s">
        <v>2188</v>
      </c>
      <c r="J20671" s="270">
        <v>-270</v>
      </c>
      <c r="K20671" s="83" t="str">
        <f>IFERROR(IFERROR(VLOOKUP(I20671,'DE-PARA'!B:D,3,0),VLOOKUP(I20671,'DE-PARA'!C:D,2,0)),"NÃO ENCONTRADO")</f>
        <v>Materiais</v>
      </c>
      <c r="L20671" s="50" t="str">
        <f>VLOOKUP(K20671,'Base -Receita-Despesa'!$B:$AS,1,FALSE)</f>
        <v>Materiais</v>
      </c>
    </row>
    <row r="20672" spans="1:12" x14ac:dyDescent="0.3">
      <c r="A20672" s="82" t="str">
        <f t="shared" si="646"/>
        <v>2020</v>
      </c>
      <c r="B20672" s="260" t="s">
        <v>2228</v>
      </c>
      <c r="C20672" s="261" t="s">
        <v>138</v>
      </c>
      <c r="D20672" s="74" t="str">
        <f t="shared" si="645"/>
        <v>nov/2020</v>
      </c>
      <c r="E20672" s="331">
        <v>44158</v>
      </c>
      <c r="F20672" s="282">
        <v>5678</v>
      </c>
      <c r="G20672" s="282" t="s">
        <v>2229</v>
      </c>
      <c r="H20672" s="265" t="s">
        <v>4441</v>
      </c>
      <c r="I20672" s="265" t="s">
        <v>2182</v>
      </c>
      <c r="J20672" s="270">
        <v>-725.95</v>
      </c>
      <c r="K20672" s="83" t="str">
        <f>IFERROR(IFERROR(VLOOKUP(I20672,'DE-PARA'!B:D,3,0),VLOOKUP(I20672,'DE-PARA'!C:D,2,0)),"NÃO ENCONTRADO")</f>
        <v>Materiais</v>
      </c>
      <c r="L20672" s="50" t="str">
        <f>VLOOKUP(K20672,'Base -Receita-Despesa'!$B:$AS,1,FALSE)</f>
        <v>Materiais</v>
      </c>
    </row>
    <row r="20673" spans="1:12" x14ac:dyDescent="0.3">
      <c r="A20673" s="82" t="str">
        <f t="shared" si="646"/>
        <v>2020</v>
      </c>
      <c r="B20673" s="260" t="s">
        <v>2228</v>
      </c>
      <c r="C20673" s="261" t="s">
        <v>138</v>
      </c>
      <c r="D20673" s="74" t="str">
        <f t="shared" si="645"/>
        <v>nov/2020</v>
      </c>
      <c r="E20673" s="331">
        <v>44158</v>
      </c>
      <c r="F20673" s="282">
        <v>2716</v>
      </c>
      <c r="G20673" s="282" t="s">
        <v>2238</v>
      </c>
      <c r="H20673" s="265" t="s">
        <v>5217</v>
      </c>
      <c r="I20673" s="265" t="s">
        <v>2193</v>
      </c>
      <c r="J20673" s="270">
        <v>-241.64</v>
      </c>
      <c r="K20673" s="83" t="str">
        <f>IFERROR(IFERROR(VLOOKUP(I20673,'DE-PARA'!B:D,3,0),VLOOKUP(I20673,'DE-PARA'!C:D,2,0)),"NÃO ENCONTRADO")</f>
        <v>Materiais</v>
      </c>
      <c r="L20673" s="50" t="str">
        <f>VLOOKUP(K20673,'Base -Receita-Despesa'!$B:$AS,1,FALSE)</f>
        <v>Materiais</v>
      </c>
    </row>
    <row r="20674" spans="1:12" x14ac:dyDescent="0.3">
      <c r="A20674" s="82" t="str">
        <f t="shared" si="646"/>
        <v>2020</v>
      </c>
      <c r="B20674" s="260" t="s">
        <v>2228</v>
      </c>
      <c r="C20674" s="261" t="s">
        <v>138</v>
      </c>
      <c r="D20674" s="74" t="str">
        <f t="shared" si="645"/>
        <v>nov/2020</v>
      </c>
      <c r="E20674" s="331">
        <v>44158</v>
      </c>
      <c r="F20674" s="282" t="s">
        <v>1261</v>
      </c>
      <c r="G20674" s="282" t="s">
        <v>2229</v>
      </c>
      <c r="H20674" s="265" t="s">
        <v>879</v>
      </c>
      <c r="I20674" s="265" t="s">
        <v>135</v>
      </c>
      <c r="J20674" s="270">
        <v>-10</v>
      </c>
      <c r="K20674" s="83" t="str">
        <f>IFERROR(IFERROR(VLOOKUP(I20674,'DE-PARA'!B:D,3,0),VLOOKUP(I20674,'DE-PARA'!C:D,2,0)),"NÃO ENCONTRADO")</f>
        <v>Outras Saídas</v>
      </c>
      <c r="L20674" s="50" t="str">
        <f>VLOOKUP(K20674,'Base -Receita-Despesa'!$B:$AS,1,FALSE)</f>
        <v>Outras Saídas</v>
      </c>
    </row>
    <row r="20675" spans="1:12" x14ac:dyDescent="0.3">
      <c r="A20675" s="82" t="str">
        <f t="shared" si="646"/>
        <v>2020</v>
      </c>
      <c r="B20675" s="260" t="s">
        <v>2228</v>
      </c>
      <c r="C20675" s="261" t="s">
        <v>138</v>
      </c>
      <c r="D20675" s="74" t="str">
        <f t="shared" si="645"/>
        <v>nov/2020</v>
      </c>
      <c r="E20675" s="331">
        <v>44158</v>
      </c>
      <c r="F20675" s="282" t="s">
        <v>1261</v>
      </c>
      <c r="G20675" s="282" t="s">
        <v>2229</v>
      </c>
      <c r="H20675" s="265" t="s">
        <v>879</v>
      </c>
      <c r="I20675" s="265" t="s">
        <v>135</v>
      </c>
      <c r="J20675" s="270">
        <v>-10</v>
      </c>
      <c r="K20675" s="83" t="str">
        <f>IFERROR(IFERROR(VLOOKUP(I20675,'DE-PARA'!B:D,3,0),VLOOKUP(I20675,'DE-PARA'!C:D,2,0)),"NÃO ENCONTRADO")</f>
        <v>Outras Saídas</v>
      </c>
      <c r="L20675" s="50" t="str">
        <f>VLOOKUP(K20675,'Base -Receita-Despesa'!$B:$AS,1,FALSE)</f>
        <v>Outras Saídas</v>
      </c>
    </row>
    <row r="20676" spans="1:12" x14ac:dyDescent="0.3">
      <c r="A20676" s="82" t="str">
        <f t="shared" si="646"/>
        <v>2020</v>
      </c>
      <c r="B20676" s="260" t="s">
        <v>2228</v>
      </c>
      <c r="C20676" s="261" t="s">
        <v>138</v>
      </c>
      <c r="D20676" s="74" t="str">
        <f t="shared" ref="D20676:D20739" si="647">TEXT(E20676,"mmm/aaaa")</f>
        <v>nov/2020</v>
      </c>
      <c r="E20676" s="331">
        <v>44158</v>
      </c>
      <c r="F20676" s="282" t="s">
        <v>1261</v>
      </c>
      <c r="G20676" s="282" t="s">
        <v>2229</v>
      </c>
      <c r="H20676" s="265" t="s">
        <v>879</v>
      </c>
      <c r="I20676" s="265" t="s">
        <v>135</v>
      </c>
      <c r="J20676" s="270">
        <v>-10</v>
      </c>
      <c r="K20676" s="83" t="str">
        <f>IFERROR(IFERROR(VLOOKUP(I20676,'DE-PARA'!B:D,3,0),VLOOKUP(I20676,'DE-PARA'!C:D,2,0)),"NÃO ENCONTRADO")</f>
        <v>Outras Saídas</v>
      </c>
      <c r="L20676" s="50" t="str">
        <f>VLOOKUP(K20676,'Base -Receita-Despesa'!$B:$AS,1,FALSE)</f>
        <v>Outras Saídas</v>
      </c>
    </row>
    <row r="20677" spans="1:12" x14ac:dyDescent="0.3">
      <c r="A20677" s="82" t="str">
        <f t="shared" si="646"/>
        <v>2020</v>
      </c>
      <c r="B20677" s="260" t="s">
        <v>2228</v>
      </c>
      <c r="C20677" s="261" t="s">
        <v>138</v>
      </c>
      <c r="D20677" s="74" t="str">
        <f t="shared" si="647"/>
        <v>nov/2020</v>
      </c>
      <c r="E20677" s="331">
        <v>44158</v>
      </c>
      <c r="F20677" s="282" t="s">
        <v>1261</v>
      </c>
      <c r="G20677" s="282" t="s">
        <v>2229</v>
      </c>
      <c r="H20677" s="265" t="s">
        <v>879</v>
      </c>
      <c r="I20677" s="265" t="s">
        <v>135</v>
      </c>
      <c r="J20677" s="270">
        <v>-10</v>
      </c>
      <c r="K20677" s="83" t="str">
        <f>IFERROR(IFERROR(VLOOKUP(I20677,'DE-PARA'!B:D,3,0),VLOOKUP(I20677,'DE-PARA'!C:D,2,0)),"NÃO ENCONTRADO")</f>
        <v>Outras Saídas</v>
      </c>
      <c r="L20677" s="50" t="str">
        <f>VLOOKUP(K20677,'Base -Receita-Despesa'!$B:$AS,1,FALSE)</f>
        <v>Outras Saídas</v>
      </c>
    </row>
    <row r="20678" spans="1:12" x14ac:dyDescent="0.3">
      <c r="A20678" s="82" t="str">
        <f t="shared" si="646"/>
        <v>2020</v>
      </c>
      <c r="B20678" s="260" t="s">
        <v>2228</v>
      </c>
      <c r="C20678" s="261" t="s">
        <v>138</v>
      </c>
      <c r="D20678" s="74" t="str">
        <f t="shared" si="647"/>
        <v>nov/2020</v>
      </c>
      <c r="E20678" s="331">
        <v>44159</v>
      </c>
      <c r="F20678" s="282" t="s">
        <v>1977</v>
      </c>
      <c r="G20678" s="282" t="s">
        <v>2229</v>
      </c>
      <c r="H20678" s="265" t="s">
        <v>6093</v>
      </c>
      <c r="I20678" s="265" t="s">
        <v>1979</v>
      </c>
      <c r="J20678" s="270">
        <v>-127.96</v>
      </c>
      <c r="K20678" s="83" t="str">
        <f>IFERROR(IFERROR(VLOOKUP(I20678,'DE-PARA'!B:D,3,0),VLOOKUP(I20678,'DE-PARA'!C:D,2,0)),"NÃO ENCONTRADO")</f>
        <v>Pessoal</v>
      </c>
      <c r="L20678" s="50" t="str">
        <f>VLOOKUP(K20678,'Base -Receita-Despesa'!$B:$AS,1,FALSE)</f>
        <v>Pessoal</v>
      </c>
    </row>
    <row r="20679" spans="1:12" x14ac:dyDescent="0.3">
      <c r="A20679" s="82" t="str">
        <f t="shared" si="646"/>
        <v>2020</v>
      </c>
      <c r="B20679" s="260" t="s">
        <v>2228</v>
      </c>
      <c r="C20679" s="261" t="s">
        <v>138</v>
      </c>
      <c r="D20679" s="74" t="str">
        <f t="shared" si="647"/>
        <v>nov/2020</v>
      </c>
      <c r="E20679" s="331">
        <v>44159</v>
      </c>
      <c r="F20679" s="282" t="s">
        <v>1977</v>
      </c>
      <c r="G20679" s="282" t="s">
        <v>2229</v>
      </c>
      <c r="H20679" s="265" t="s">
        <v>6094</v>
      </c>
      <c r="I20679" s="265" t="s">
        <v>1979</v>
      </c>
      <c r="J20679" s="270">
        <v>-127.96</v>
      </c>
      <c r="K20679" s="83" t="str">
        <f>IFERROR(IFERROR(VLOOKUP(I20679,'DE-PARA'!B:D,3,0),VLOOKUP(I20679,'DE-PARA'!C:D,2,0)),"NÃO ENCONTRADO")</f>
        <v>Pessoal</v>
      </c>
      <c r="L20679" s="50" t="str">
        <f>VLOOKUP(K20679,'Base -Receita-Despesa'!$B:$AS,1,FALSE)</f>
        <v>Pessoal</v>
      </c>
    </row>
    <row r="20680" spans="1:12" x14ac:dyDescent="0.3">
      <c r="A20680" s="82" t="str">
        <f t="shared" si="646"/>
        <v>2020</v>
      </c>
      <c r="B20680" s="260" t="s">
        <v>2228</v>
      </c>
      <c r="C20680" s="261" t="s">
        <v>138</v>
      </c>
      <c r="D20680" s="74" t="str">
        <f t="shared" si="647"/>
        <v>nov/2020</v>
      </c>
      <c r="E20680" s="331">
        <v>44159</v>
      </c>
      <c r="F20680" s="282" t="s">
        <v>1977</v>
      </c>
      <c r="G20680" s="282" t="s">
        <v>2229</v>
      </c>
      <c r="H20680" s="265" t="s">
        <v>6095</v>
      </c>
      <c r="I20680" s="265" t="s">
        <v>1979</v>
      </c>
      <c r="J20680" s="270">
        <v>-136.83000000000001</v>
      </c>
      <c r="K20680" s="83" t="str">
        <f>IFERROR(IFERROR(VLOOKUP(I20680,'DE-PARA'!B:D,3,0),VLOOKUP(I20680,'DE-PARA'!C:D,2,0)),"NÃO ENCONTRADO")</f>
        <v>Pessoal</v>
      </c>
      <c r="L20680" s="50" t="str">
        <f>VLOOKUP(K20680,'Base -Receita-Despesa'!$B:$AS,1,FALSE)</f>
        <v>Pessoal</v>
      </c>
    </row>
    <row r="20681" spans="1:12" x14ac:dyDescent="0.3">
      <c r="A20681" s="82" t="str">
        <f t="shared" si="646"/>
        <v>2020</v>
      </c>
      <c r="B20681" s="260" t="s">
        <v>2228</v>
      </c>
      <c r="C20681" s="261" t="s">
        <v>138</v>
      </c>
      <c r="D20681" s="74" t="str">
        <f t="shared" si="647"/>
        <v>nov/2020</v>
      </c>
      <c r="E20681" s="331">
        <v>44159</v>
      </c>
      <c r="F20681" s="282">
        <v>144632</v>
      </c>
      <c r="G20681" s="282" t="s">
        <v>2229</v>
      </c>
      <c r="H20681" s="265" t="s">
        <v>6096</v>
      </c>
      <c r="I20681" s="265" t="s">
        <v>2181</v>
      </c>
      <c r="J20681" s="275">
        <v>-1413.8</v>
      </c>
      <c r="K20681" s="83" t="str">
        <f>IFERROR(IFERROR(VLOOKUP(I20681,'DE-PARA'!B:D,3,0),VLOOKUP(I20681,'DE-PARA'!C:D,2,0)),"NÃO ENCONTRADO")</f>
        <v>Materiais</v>
      </c>
      <c r="L20681" s="50" t="str">
        <f>VLOOKUP(K20681,'Base -Receita-Despesa'!$B:$AS,1,FALSE)</f>
        <v>Materiais</v>
      </c>
    </row>
    <row r="20682" spans="1:12" x14ac:dyDescent="0.3">
      <c r="A20682" s="82" t="str">
        <f t="shared" si="646"/>
        <v>2020</v>
      </c>
      <c r="B20682" s="260" t="s">
        <v>2228</v>
      </c>
      <c r="C20682" s="261" t="s">
        <v>138</v>
      </c>
      <c r="D20682" s="74" t="str">
        <f t="shared" si="647"/>
        <v>nov/2020</v>
      </c>
      <c r="E20682" s="331">
        <v>44159</v>
      </c>
      <c r="F20682" s="282" t="s">
        <v>1977</v>
      </c>
      <c r="G20682" s="282" t="s">
        <v>2229</v>
      </c>
      <c r="H20682" s="265" t="s">
        <v>3532</v>
      </c>
      <c r="I20682" s="265" t="s">
        <v>1979</v>
      </c>
      <c r="J20682" s="270">
        <v>-127.96</v>
      </c>
      <c r="K20682" s="83" t="str">
        <f>IFERROR(IFERROR(VLOOKUP(I20682,'DE-PARA'!B:D,3,0),VLOOKUP(I20682,'DE-PARA'!C:D,2,0)),"NÃO ENCONTRADO")</f>
        <v>Pessoal</v>
      </c>
      <c r="L20682" s="50" t="str">
        <f>VLOOKUP(K20682,'Base -Receita-Despesa'!$B:$AS,1,FALSE)</f>
        <v>Pessoal</v>
      </c>
    </row>
    <row r="20683" spans="1:12" x14ac:dyDescent="0.3">
      <c r="A20683" s="82" t="str">
        <f t="shared" si="646"/>
        <v>2020</v>
      </c>
      <c r="B20683" s="260" t="s">
        <v>2228</v>
      </c>
      <c r="C20683" s="261" t="s">
        <v>138</v>
      </c>
      <c r="D20683" s="74" t="str">
        <f t="shared" si="647"/>
        <v>nov/2020</v>
      </c>
      <c r="E20683" s="331">
        <v>44159</v>
      </c>
      <c r="F20683" s="282" t="s">
        <v>1977</v>
      </c>
      <c r="G20683" s="282" t="s">
        <v>2229</v>
      </c>
      <c r="H20683" s="265" t="s">
        <v>542</v>
      </c>
      <c r="I20683" s="265" t="s">
        <v>1979</v>
      </c>
      <c r="J20683" s="275">
        <v>-4139.16</v>
      </c>
      <c r="K20683" s="83" t="str">
        <f>IFERROR(IFERROR(VLOOKUP(I20683,'DE-PARA'!B:D,3,0),VLOOKUP(I20683,'DE-PARA'!C:D,2,0)),"NÃO ENCONTRADO")</f>
        <v>Pessoal</v>
      </c>
      <c r="L20683" s="50" t="str">
        <f>VLOOKUP(K20683,'Base -Receita-Despesa'!$B:$AS,1,FALSE)</f>
        <v>Pessoal</v>
      </c>
    </row>
    <row r="20684" spans="1:12" x14ac:dyDescent="0.3">
      <c r="A20684" s="82" t="str">
        <f t="shared" si="646"/>
        <v>2020</v>
      </c>
      <c r="B20684" s="260" t="s">
        <v>2228</v>
      </c>
      <c r="C20684" s="261" t="s">
        <v>138</v>
      </c>
      <c r="D20684" s="74" t="str">
        <f t="shared" si="647"/>
        <v>nov/2020</v>
      </c>
      <c r="E20684" s="331">
        <v>44159</v>
      </c>
      <c r="F20684" s="282" t="s">
        <v>1977</v>
      </c>
      <c r="G20684" s="282" t="s">
        <v>2229</v>
      </c>
      <c r="H20684" s="265" t="s">
        <v>6097</v>
      </c>
      <c r="I20684" s="265" t="s">
        <v>1979</v>
      </c>
      <c r="J20684" s="270">
        <v>-117.3</v>
      </c>
      <c r="K20684" s="83" t="str">
        <f>IFERROR(IFERROR(VLOOKUP(I20684,'DE-PARA'!B:D,3,0),VLOOKUP(I20684,'DE-PARA'!C:D,2,0)),"NÃO ENCONTRADO")</f>
        <v>Pessoal</v>
      </c>
      <c r="L20684" s="50" t="str">
        <f>VLOOKUP(K20684,'Base -Receita-Despesa'!$B:$AS,1,FALSE)</f>
        <v>Pessoal</v>
      </c>
    </row>
    <row r="20685" spans="1:12" x14ac:dyDescent="0.3">
      <c r="A20685" s="82" t="str">
        <f t="shared" si="646"/>
        <v>2020</v>
      </c>
      <c r="B20685" s="260" t="s">
        <v>2228</v>
      </c>
      <c r="C20685" s="261" t="s">
        <v>138</v>
      </c>
      <c r="D20685" s="74" t="str">
        <f t="shared" si="647"/>
        <v>nov/2020</v>
      </c>
      <c r="E20685" s="331">
        <v>44159</v>
      </c>
      <c r="F20685" s="282" t="s">
        <v>1977</v>
      </c>
      <c r="G20685" s="282" t="s">
        <v>2229</v>
      </c>
      <c r="H20685" s="265" t="s">
        <v>6098</v>
      </c>
      <c r="I20685" s="265" t="s">
        <v>1979</v>
      </c>
      <c r="J20685" s="270">
        <v>-127.96</v>
      </c>
      <c r="K20685" s="83" t="str">
        <f>IFERROR(IFERROR(VLOOKUP(I20685,'DE-PARA'!B:D,3,0),VLOOKUP(I20685,'DE-PARA'!C:D,2,0)),"NÃO ENCONTRADO")</f>
        <v>Pessoal</v>
      </c>
      <c r="L20685" s="50" t="str">
        <f>VLOOKUP(K20685,'Base -Receita-Despesa'!$B:$AS,1,FALSE)</f>
        <v>Pessoal</v>
      </c>
    </row>
    <row r="20686" spans="1:12" x14ac:dyDescent="0.3">
      <c r="A20686" s="82" t="str">
        <f t="shared" si="646"/>
        <v>2020</v>
      </c>
      <c r="B20686" s="260" t="s">
        <v>2228</v>
      </c>
      <c r="C20686" s="261" t="s">
        <v>138</v>
      </c>
      <c r="D20686" s="74" t="str">
        <f t="shared" si="647"/>
        <v>nov/2020</v>
      </c>
      <c r="E20686" s="331">
        <v>44159</v>
      </c>
      <c r="F20686" s="282" t="s">
        <v>1261</v>
      </c>
      <c r="G20686" s="282" t="s">
        <v>2229</v>
      </c>
      <c r="H20686" s="265" t="s">
        <v>879</v>
      </c>
      <c r="I20686" s="265" t="s">
        <v>135</v>
      </c>
      <c r="J20686" s="270">
        <v>-10</v>
      </c>
      <c r="K20686" s="83" t="str">
        <f>IFERROR(IFERROR(VLOOKUP(I20686,'DE-PARA'!B:D,3,0),VLOOKUP(I20686,'DE-PARA'!C:D,2,0)),"NÃO ENCONTRADO")</f>
        <v>Outras Saídas</v>
      </c>
      <c r="L20686" s="50" t="str">
        <f>VLOOKUP(K20686,'Base -Receita-Despesa'!$B:$AS,1,FALSE)</f>
        <v>Outras Saídas</v>
      </c>
    </row>
    <row r="20687" spans="1:12" x14ac:dyDescent="0.3">
      <c r="A20687" s="82" t="str">
        <f t="shared" si="646"/>
        <v>2020</v>
      </c>
      <c r="B20687" s="260" t="s">
        <v>2228</v>
      </c>
      <c r="C20687" s="261" t="s">
        <v>138</v>
      </c>
      <c r="D20687" s="74" t="str">
        <f t="shared" si="647"/>
        <v>nov/2020</v>
      </c>
      <c r="E20687" s="331">
        <v>44159</v>
      </c>
      <c r="F20687" s="282" t="s">
        <v>1261</v>
      </c>
      <c r="G20687" s="282" t="s">
        <v>2229</v>
      </c>
      <c r="H20687" s="265" t="s">
        <v>879</v>
      </c>
      <c r="I20687" s="265" t="s">
        <v>135</v>
      </c>
      <c r="J20687" s="270">
        <v>-10</v>
      </c>
      <c r="K20687" s="83" t="str">
        <f>IFERROR(IFERROR(VLOOKUP(I20687,'DE-PARA'!B:D,3,0),VLOOKUP(I20687,'DE-PARA'!C:D,2,0)),"NÃO ENCONTRADO")</f>
        <v>Outras Saídas</v>
      </c>
      <c r="L20687" s="50" t="str">
        <f>VLOOKUP(K20687,'Base -Receita-Despesa'!$B:$AS,1,FALSE)</f>
        <v>Outras Saídas</v>
      </c>
    </row>
    <row r="20688" spans="1:12" x14ac:dyDescent="0.3">
      <c r="A20688" s="82" t="str">
        <f t="shared" si="646"/>
        <v>2020</v>
      </c>
      <c r="B20688" s="260" t="s">
        <v>2228</v>
      </c>
      <c r="C20688" s="261" t="s">
        <v>138</v>
      </c>
      <c r="D20688" s="74" t="str">
        <f t="shared" si="647"/>
        <v>nov/2020</v>
      </c>
      <c r="E20688" s="331">
        <v>44159</v>
      </c>
      <c r="F20688" s="282" t="s">
        <v>1261</v>
      </c>
      <c r="G20688" s="282" t="s">
        <v>2229</v>
      </c>
      <c r="H20688" s="265" t="s">
        <v>879</v>
      </c>
      <c r="I20688" s="265" t="s">
        <v>135</v>
      </c>
      <c r="J20688" s="270">
        <v>-10</v>
      </c>
      <c r="K20688" s="83" t="str">
        <f>IFERROR(IFERROR(VLOOKUP(I20688,'DE-PARA'!B:D,3,0),VLOOKUP(I20688,'DE-PARA'!C:D,2,0)),"NÃO ENCONTRADO")</f>
        <v>Outras Saídas</v>
      </c>
      <c r="L20688" s="50" t="str">
        <f>VLOOKUP(K20688,'Base -Receita-Despesa'!$B:$AS,1,FALSE)</f>
        <v>Outras Saídas</v>
      </c>
    </row>
    <row r="20689" spans="1:12" x14ac:dyDescent="0.3">
      <c r="A20689" s="82" t="str">
        <f t="shared" si="646"/>
        <v>2020</v>
      </c>
      <c r="B20689" s="260" t="s">
        <v>2228</v>
      </c>
      <c r="C20689" s="261" t="s">
        <v>138</v>
      </c>
      <c r="D20689" s="74" t="str">
        <f t="shared" si="647"/>
        <v>nov/2020</v>
      </c>
      <c r="E20689" s="331">
        <v>44159</v>
      </c>
      <c r="F20689" s="282" t="s">
        <v>1261</v>
      </c>
      <c r="G20689" s="282" t="s">
        <v>2229</v>
      </c>
      <c r="H20689" s="265" t="s">
        <v>879</v>
      </c>
      <c r="I20689" s="265" t="s">
        <v>135</v>
      </c>
      <c r="J20689" s="270">
        <v>-10</v>
      </c>
      <c r="K20689" s="83" t="str">
        <f>IFERROR(IFERROR(VLOOKUP(I20689,'DE-PARA'!B:D,3,0),VLOOKUP(I20689,'DE-PARA'!C:D,2,0)),"NÃO ENCONTRADO")</f>
        <v>Outras Saídas</v>
      </c>
      <c r="L20689" s="50" t="str">
        <f>VLOOKUP(K20689,'Base -Receita-Despesa'!$B:$AS,1,FALSE)</f>
        <v>Outras Saídas</v>
      </c>
    </row>
    <row r="20690" spans="1:12" x14ac:dyDescent="0.3">
      <c r="A20690" s="82" t="str">
        <f t="shared" si="646"/>
        <v>2020</v>
      </c>
      <c r="B20690" s="260" t="s">
        <v>2228</v>
      </c>
      <c r="C20690" s="261" t="s">
        <v>138</v>
      </c>
      <c r="D20690" s="74" t="str">
        <f t="shared" si="647"/>
        <v>nov/2020</v>
      </c>
      <c r="E20690" s="331">
        <v>44159</v>
      </c>
      <c r="F20690" s="282" t="s">
        <v>1977</v>
      </c>
      <c r="G20690" s="282" t="s">
        <v>2229</v>
      </c>
      <c r="H20690" s="265" t="s">
        <v>6099</v>
      </c>
      <c r="I20690" s="265" t="s">
        <v>1979</v>
      </c>
      <c r="J20690" s="275">
        <v>-78310.59</v>
      </c>
      <c r="K20690" s="83" t="str">
        <f>IFERROR(IFERROR(VLOOKUP(I20690,'DE-PARA'!B:D,3,0),VLOOKUP(I20690,'DE-PARA'!C:D,2,0)),"NÃO ENCONTRADO")</f>
        <v>Pessoal</v>
      </c>
      <c r="L20690" s="50" t="str">
        <f>VLOOKUP(K20690,'Base -Receita-Despesa'!$B:$AS,1,FALSE)</f>
        <v>Pessoal</v>
      </c>
    </row>
    <row r="20691" spans="1:12" x14ac:dyDescent="0.3">
      <c r="A20691" s="82" t="str">
        <f t="shared" si="646"/>
        <v>2020</v>
      </c>
      <c r="B20691" s="260" t="s">
        <v>2228</v>
      </c>
      <c r="C20691" s="261" t="s">
        <v>138</v>
      </c>
      <c r="D20691" s="74" t="str">
        <f t="shared" si="647"/>
        <v>nov/2020</v>
      </c>
      <c r="E20691" s="331">
        <v>44160</v>
      </c>
      <c r="F20691" s="282">
        <v>6661</v>
      </c>
      <c r="G20691" s="282" t="s">
        <v>2229</v>
      </c>
      <c r="H20691" s="265" t="s">
        <v>6100</v>
      </c>
      <c r="I20691" s="265" t="s">
        <v>198</v>
      </c>
      <c r="J20691" s="275">
        <v>1111.2</v>
      </c>
      <c r="K20691" s="83" t="str">
        <f>IFERROR(IFERROR(VLOOKUP(I20691,'DE-PARA'!B:D,3,0),VLOOKUP(I20691,'DE-PARA'!C:D,2,0)),"NÃO ENCONTRADO")</f>
        <v>Materiais</v>
      </c>
      <c r="L20691" s="50" t="str">
        <f>VLOOKUP(K20691,'Base -Receita-Despesa'!$B:$AS,1,FALSE)</f>
        <v>Materiais</v>
      </c>
    </row>
    <row r="20692" spans="1:12" x14ac:dyDescent="0.3">
      <c r="A20692" s="82" t="str">
        <f t="shared" si="646"/>
        <v>2020</v>
      </c>
      <c r="B20692" s="260" t="s">
        <v>2228</v>
      </c>
      <c r="C20692" s="261" t="s">
        <v>138</v>
      </c>
      <c r="D20692" s="74" t="str">
        <f t="shared" si="647"/>
        <v>nov/2020</v>
      </c>
      <c r="E20692" s="331">
        <v>44160</v>
      </c>
      <c r="F20692" s="282" t="s">
        <v>304</v>
      </c>
      <c r="G20692" s="282" t="s">
        <v>2229</v>
      </c>
      <c r="H20692" s="265" t="s">
        <v>6101</v>
      </c>
      <c r="I20692" s="265" t="s">
        <v>194</v>
      </c>
      <c r="J20692" s="275">
        <v>-5138.9399999999996</v>
      </c>
      <c r="K20692" s="83" t="str">
        <f>IFERROR(IFERROR(VLOOKUP(I20692,'DE-PARA'!B:D,3,0),VLOOKUP(I20692,'DE-PARA'!C:D,2,0)),"NÃO ENCONTRADO")</f>
        <v>Encargos sobre Folha de Pagamento</v>
      </c>
      <c r="L20692" s="50" t="str">
        <f>VLOOKUP(K20692,'Base -Receita-Despesa'!$B:$AS,1,FALSE)</f>
        <v>Encargos sobre Folha de Pagamento</v>
      </c>
    </row>
    <row r="20693" spans="1:12" x14ac:dyDescent="0.3">
      <c r="A20693" s="82" t="str">
        <f t="shared" si="646"/>
        <v>2020</v>
      </c>
      <c r="B20693" s="260" t="s">
        <v>2228</v>
      </c>
      <c r="C20693" s="261" t="s">
        <v>138</v>
      </c>
      <c r="D20693" s="74" t="str">
        <f t="shared" si="647"/>
        <v>nov/2020</v>
      </c>
      <c r="E20693" s="331">
        <v>44160</v>
      </c>
      <c r="F20693" s="282">
        <v>9760</v>
      </c>
      <c r="G20693" s="282" t="s">
        <v>2229</v>
      </c>
      <c r="H20693" s="265" t="s">
        <v>5570</v>
      </c>
      <c r="I20693" s="265" t="s">
        <v>618</v>
      </c>
      <c r="J20693" s="275">
        <v>-2306.7399999999998</v>
      </c>
      <c r="K20693" s="83" t="str">
        <f>IFERROR(IFERROR(VLOOKUP(I20693,'DE-PARA'!B:D,3,0),VLOOKUP(I20693,'DE-PARA'!C:D,2,0)),"NÃO ENCONTRADO")</f>
        <v>Serviços</v>
      </c>
      <c r="L20693" s="50" t="str">
        <f>VLOOKUP(K20693,'Base -Receita-Despesa'!$B:$AS,1,FALSE)</f>
        <v>Serviços</v>
      </c>
    </row>
    <row r="20694" spans="1:12" x14ac:dyDescent="0.3">
      <c r="A20694" s="82" t="str">
        <f t="shared" si="646"/>
        <v>2020</v>
      </c>
      <c r="B20694" s="260" t="s">
        <v>2228</v>
      </c>
      <c r="C20694" s="261" t="s">
        <v>138</v>
      </c>
      <c r="D20694" s="74" t="str">
        <f t="shared" si="647"/>
        <v>nov/2020</v>
      </c>
      <c r="E20694" s="331">
        <v>44160</v>
      </c>
      <c r="F20694" s="282">
        <v>90932</v>
      </c>
      <c r="G20694" s="282" t="s">
        <v>2229</v>
      </c>
      <c r="H20694" s="265" t="s">
        <v>5792</v>
      </c>
      <c r="I20694" s="265" t="s">
        <v>2181</v>
      </c>
      <c r="J20694" s="275">
        <v>-1680</v>
      </c>
      <c r="K20694" s="83" t="str">
        <f>IFERROR(IFERROR(VLOOKUP(I20694,'DE-PARA'!B:D,3,0),VLOOKUP(I20694,'DE-PARA'!C:D,2,0)),"NÃO ENCONTRADO")</f>
        <v>Materiais</v>
      </c>
      <c r="L20694" s="50" t="str">
        <f>VLOOKUP(K20694,'Base -Receita-Despesa'!$B:$AS,1,FALSE)</f>
        <v>Materiais</v>
      </c>
    </row>
    <row r="20695" spans="1:12" x14ac:dyDescent="0.3">
      <c r="A20695" s="82" t="str">
        <f t="shared" si="646"/>
        <v>2020</v>
      </c>
      <c r="B20695" s="260" t="s">
        <v>2228</v>
      </c>
      <c r="C20695" s="261" t="s">
        <v>138</v>
      </c>
      <c r="D20695" s="74" t="str">
        <f t="shared" si="647"/>
        <v>nov/2020</v>
      </c>
      <c r="E20695" s="331">
        <v>44160</v>
      </c>
      <c r="F20695" s="282">
        <v>531936</v>
      </c>
      <c r="G20695" s="282" t="s">
        <v>2229</v>
      </c>
      <c r="H20695" s="265" t="s">
        <v>6102</v>
      </c>
      <c r="I20695" s="265" t="s">
        <v>2181</v>
      </c>
      <c r="J20695" s="270">
        <v>-580</v>
      </c>
      <c r="K20695" s="83" t="str">
        <f>IFERROR(IFERROR(VLOOKUP(I20695,'DE-PARA'!B:D,3,0),VLOOKUP(I20695,'DE-PARA'!C:D,2,0)),"NÃO ENCONTRADO")</f>
        <v>Materiais</v>
      </c>
      <c r="L20695" s="50" t="str">
        <f>VLOOKUP(K20695,'Base -Receita-Despesa'!$B:$AS,1,FALSE)</f>
        <v>Materiais</v>
      </c>
    </row>
    <row r="20696" spans="1:12" x14ac:dyDescent="0.3">
      <c r="A20696" s="82" t="str">
        <f t="shared" si="646"/>
        <v>2020</v>
      </c>
      <c r="B20696" s="260" t="s">
        <v>2228</v>
      </c>
      <c r="C20696" s="261" t="s">
        <v>138</v>
      </c>
      <c r="D20696" s="74" t="str">
        <f t="shared" si="647"/>
        <v>nov/2020</v>
      </c>
      <c r="E20696" s="331">
        <v>44160</v>
      </c>
      <c r="F20696" s="282">
        <v>23</v>
      </c>
      <c r="G20696" s="282" t="s">
        <v>2229</v>
      </c>
      <c r="H20696" s="265" t="s">
        <v>5778</v>
      </c>
      <c r="I20696" s="265" t="s">
        <v>2212</v>
      </c>
      <c r="J20696" s="275">
        <v>-11395.11</v>
      </c>
      <c r="K20696" s="83" t="str">
        <f>IFERROR(IFERROR(VLOOKUP(I20696,'DE-PARA'!B:D,3,0),VLOOKUP(I20696,'DE-PARA'!C:D,2,0)),"NÃO ENCONTRADO")</f>
        <v>Serviços</v>
      </c>
      <c r="L20696" s="50" t="str">
        <f>VLOOKUP(K20696,'Base -Receita-Despesa'!$B:$AS,1,FALSE)</f>
        <v>Serviços</v>
      </c>
    </row>
    <row r="20697" spans="1:12" x14ac:dyDescent="0.3">
      <c r="A20697" s="82" t="str">
        <f t="shared" si="646"/>
        <v>2020</v>
      </c>
      <c r="B20697" s="260" t="s">
        <v>2228</v>
      </c>
      <c r="C20697" s="261" t="s">
        <v>138</v>
      </c>
      <c r="D20697" s="74" t="str">
        <f t="shared" si="647"/>
        <v>nov/2020</v>
      </c>
      <c r="E20697" s="331">
        <v>44160</v>
      </c>
      <c r="F20697" s="282">
        <v>6661</v>
      </c>
      <c r="G20697" s="282" t="s">
        <v>2229</v>
      </c>
      <c r="H20697" s="265" t="s">
        <v>6100</v>
      </c>
      <c r="I20697" s="265" t="s">
        <v>198</v>
      </c>
      <c r="J20697" s="275">
        <v>-1111.2</v>
      </c>
      <c r="K20697" s="83" t="str">
        <f>IFERROR(IFERROR(VLOOKUP(I20697,'DE-PARA'!B:D,3,0),VLOOKUP(I20697,'DE-PARA'!C:D,2,0)),"NÃO ENCONTRADO")</f>
        <v>Materiais</v>
      </c>
      <c r="L20697" s="50" t="str">
        <f>VLOOKUP(K20697,'Base -Receita-Despesa'!$B:$AS,1,FALSE)</f>
        <v>Materiais</v>
      </c>
    </row>
    <row r="20698" spans="1:12" x14ac:dyDescent="0.3">
      <c r="A20698" s="82" t="str">
        <f t="shared" si="646"/>
        <v>2020</v>
      </c>
      <c r="B20698" s="260" t="s">
        <v>2228</v>
      </c>
      <c r="C20698" s="261" t="s">
        <v>138</v>
      </c>
      <c r="D20698" s="74" t="str">
        <f t="shared" si="647"/>
        <v>nov/2020</v>
      </c>
      <c r="E20698" s="331">
        <v>44160</v>
      </c>
      <c r="F20698" s="282">
        <v>23383</v>
      </c>
      <c r="G20698" s="282" t="s">
        <v>2229</v>
      </c>
      <c r="H20698" s="265" t="s">
        <v>2370</v>
      </c>
      <c r="I20698" s="265" t="s">
        <v>145</v>
      </c>
      <c r="J20698" s="275">
        <v>-4996.57</v>
      </c>
      <c r="K20698" s="83" t="str">
        <f>IFERROR(IFERROR(VLOOKUP(I20698,'DE-PARA'!B:D,3,0),VLOOKUP(I20698,'DE-PARA'!C:D,2,0)),"NÃO ENCONTRADO")</f>
        <v>Serviços</v>
      </c>
      <c r="L20698" s="50" t="str">
        <f>VLOOKUP(K20698,'Base -Receita-Despesa'!$B:$AS,1,FALSE)</f>
        <v>Serviços</v>
      </c>
    </row>
    <row r="20699" spans="1:12" x14ac:dyDescent="0.3">
      <c r="A20699" s="82" t="str">
        <f t="shared" si="646"/>
        <v>2020</v>
      </c>
      <c r="B20699" s="260" t="s">
        <v>2228</v>
      </c>
      <c r="C20699" s="261" t="s">
        <v>138</v>
      </c>
      <c r="D20699" s="74" t="str">
        <f t="shared" si="647"/>
        <v>nov/2020</v>
      </c>
      <c r="E20699" s="331">
        <v>44160</v>
      </c>
      <c r="F20699" s="282">
        <v>6661</v>
      </c>
      <c r="G20699" s="282" t="s">
        <v>2229</v>
      </c>
      <c r="H20699" s="265" t="s">
        <v>6100</v>
      </c>
      <c r="I20699" s="265" t="s">
        <v>198</v>
      </c>
      <c r="J20699" s="275">
        <v>-1111.2</v>
      </c>
      <c r="K20699" s="83" t="str">
        <f>IFERROR(IFERROR(VLOOKUP(I20699,'DE-PARA'!B:D,3,0),VLOOKUP(I20699,'DE-PARA'!C:D,2,0)),"NÃO ENCONTRADO")</f>
        <v>Materiais</v>
      </c>
      <c r="L20699" s="50" t="str">
        <f>VLOOKUP(K20699,'Base -Receita-Despesa'!$B:$AS,1,FALSE)</f>
        <v>Materiais</v>
      </c>
    </row>
    <row r="20700" spans="1:12" x14ac:dyDescent="0.3">
      <c r="A20700" s="82" t="str">
        <f t="shared" si="646"/>
        <v>2020</v>
      </c>
      <c r="B20700" s="260" t="s">
        <v>2228</v>
      </c>
      <c r="C20700" s="261" t="s">
        <v>138</v>
      </c>
      <c r="D20700" s="74" t="str">
        <f t="shared" si="647"/>
        <v>nov/2020</v>
      </c>
      <c r="E20700" s="331">
        <v>44160</v>
      </c>
      <c r="F20700" s="282" t="s">
        <v>1261</v>
      </c>
      <c r="G20700" s="282" t="s">
        <v>2229</v>
      </c>
      <c r="H20700" s="265" t="s">
        <v>879</v>
      </c>
      <c r="I20700" s="265" t="s">
        <v>135</v>
      </c>
      <c r="J20700" s="270">
        <v>-10</v>
      </c>
      <c r="K20700" s="83" t="str">
        <f>IFERROR(IFERROR(VLOOKUP(I20700,'DE-PARA'!B:D,3,0),VLOOKUP(I20700,'DE-PARA'!C:D,2,0)),"NÃO ENCONTRADO")</f>
        <v>Outras Saídas</v>
      </c>
      <c r="L20700" s="50" t="str">
        <f>VLOOKUP(K20700,'Base -Receita-Despesa'!$B:$AS,1,FALSE)</f>
        <v>Outras Saídas</v>
      </c>
    </row>
    <row r="20701" spans="1:12" x14ac:dyDescent="0.3">
      <c r="A20701" s="82" t="str">
        <f t="shared" si="646"/>
        <v>2020</v>
      </c>
      <c r="B20701" s="260" t="s">
        <v>2228</v>
      </c>
      <c r="C20701" s="261" t="s">
        <v>138</v>
      </c>
      <c r="D20701" s="74" t="str">
        <f t="shared" si="647"/>
        <v>nov/2020</v>
      </c>
      <c r="E20701" s="331">
        <v>44160</v>
      </c>
      <c r="F20701" s="282" t="s">
        <v>1261</v>
      </c>
      <c r="G20701" s="282" t="s">
        <v>2229</v>
      </c>
      <c r="H20701" s="265" t="s">
        <v>879</v>
      </c>
      <c r="I20701" s="265" t="s">
        <v>135</v>
      </c>
      <c r="J20701" s="270">
        <v>-10</v>
      </c>
      <c r="K20701" s="83" t="str">
        <f>IFERROR(IFERROR(VLOOKUP(I20701,'DE-PARA'!B:D,3,0),VLOOKUP(I20701,'DE-PARA'!C:D,2,0)),"NÃO ENCONTRADO")</f>
        <v>Outras Saídas</v>
      </c>
      <c r="L20701" s="50" t="str">
        <f>VLOOKUP(K20701,'Base -Receita-Despesa'!$B:$AS,1,FALSE)</f>
        <v>Outras Saídas</v>
      </c>
    </row>
    <row r="20702" spans="1:12" x14ac:dyDescent="0.3">
      <c r="A20702" s="82" t="str">
        <f t="shared" si="646"/>
        <v>2020</v>
      </c>
      <c r="B20702" s="260" t="s">
        <v>2228</v>
      </c>
      <c r="C20702" s="261" t="s">
        <v>138</v>
      </c>
      <c r="D20702" s="74" t="str">
        <f t="shared" si="647"/>
        <v>nov/2020</v>
      </c>
      <c r="E20702" s="331">
        <v>44160</v>
      </c>
      <c r="F20702" s="282" t="s">
        <v>1261</v>
      </c>
      <c r="G20702" s="282" t="s">
        <v>2229</v>
      </c>
      <c r="H20702" s="265" t="s">
        <v>879</v>
      </c>
      <c r="I20702" s="265" t="s">
        <v>135</v>
      </c>
      <c r="J20702" s="270">
        <v>-10</v>
      </c>
      <c r="K20702" s="83" t="str">
        <f>IFERROR(IFERROR(VLOOKUP(I20702,'DE-PARA'!B:D,3,0),VLOOKUP(I20702,'DE-PARA'!C:D,2,0)),"NÃO ENCONTRADO")</f>
        <v>Outras Saídas</v>
      </c>
      <c r="L20702" s="50" t="str">
        <f>VLOOKUP(K20702,'Base -Receita-Despesa'!$B:$AS,1,FALSE)</f>
        <v>Outras Saídas</v>
      </c>
    </row>
    <row r="20703" spans="1:12" x14ac:dyDescent="0.3">
      <c r="A20703" s="82" t="str">
        <f t="shared" si="646"/>
        <v>2020</v>
      </c>
      <c r="B20703" s="260" t="s">
        <v>2228</v>
      </c>
      <c r="C20703" s="261" t="s">
        <v>138</v>
      </c>
      <c r="D20703" s="74" t="str">
        <f t="shared" si="647"/>
        <v>nov/2020</v>
      </c>
      <c r="E20703" s="331">
        <v>44160</v>
      </c>
      <c r="F20703" s="282" t="s">
        <v>1261</v>
      </c>
      <c r="G20703" s="282" t="s">
        <v>2229</v>
      </c>
      <c r="H20703" s="265" t="s">
        <v>879</v>
      </c>
      <c r="I20703" s="265" t="s">
        <v>135</v>
      </c>
      <c r="J20703" s="270">
        <v>-10</v>
      </c>
      <c r="K20703" s="83" t="str">
        <f>IFERROR(IFERROR(VLOOKUP(I20703,'DE-PARA'!B:D,3,0),VLOOKUP(I20703,'DE-PARA'!C:D,2,0)),"NÃO ENCONTRADO")</f>
        <v>Outras Saídas</v>
      </c>
      <c r="L20703" s="50" t="str">
        <f>VLOOKUP(K20703,'Base -Receita-Despesa'!$B:$AS,1,FALSE)</f>
        <v>Outras Saídas</v>
      </c>
    </row>
    <row r="20704" spans="1:12" x14ac:dyDescent="0.3">
      <c r="A20704" s="82" t="str">
        <f t="shared" si="646"/>
        <v>2020</v>
      </c>
      <c r="B20704" s="260" t="s">
        <v>2228</v>
      </c>
      <c r="C20704" s="261" t="s">
        <v>138</v>
      </c>
      <c r="D20704" s="74" t="str">
        <f t="shared" si="647"/>
        <v>nov/2020</v>
      </c>
      <c r="E20704" s="331">
        <v>44160</v>
      </c>
      <c r="F20704" s="282" t="s">
        <v>1261</v>
      </c>
      <c r="G20704" s="282" t="s">
        <v>2229</v>
      </c>
      <c r="H20704" s="265" t="s">
        <v>879</v>
      </c>
      <c r="I20704" s="265" t="s">
        <v>135</v>
      </c>
      <c r="J20704" s="270">
        <v>-10</v>
      </c>
      <c r="K20704" s="83" t="str">
        <f>IFERROR(IFERROR(VLOOKUP(I20704,'DE-PARA'!B:D,3,0),VLOOKUP(I20704,'DE-PARA'!C:D,2,0)),"NÃO ENCONTRADO")</f>
        <v>Outras Saídas</v>
      </c>
      <c r="L20704" s="50" t="str">
        <f>VLOOKUP(K20704,'Base -Receita-Despesa'!$B:$AS,1,FALSE)</f>
        <v>Outras Saídas</v>
      </c>
    </row>
    <row r="20705" spans="1:12" x14ac:dyDescent="0.3">
      <c r="A20705" s="82" t="str">
        <f t="shared" si="646"/>
        <v>2020</v>
      </c>
      <c r="B20705" s="260" t="s">
        <v>2228</v>
      </c>
      <c r="C20705" s="261" t="s">
        <v>138</v>
      </c>
      <c r="D20705" s="74" t="str">
        <f t="shared" si="647"/>
        <v>nov/2020</v>
      </c>
      <c r="E20705" s="331">
        <v>44160</v>
      </c>
      <c r="F20705" s="282" t="s">
        <v>1261</v>
      </c>
      <c r="G20705" s="282" t="s">
        <v>2229</v>
      </c>
      <c r="H20705" s="265" t="s">
        <v>879</v>
      </c>
      <c r="I20705" s="265" t="s">
        <v>135</v>
      </c>
      <c r="J20705" s="270">
        <v>-10</v>
      </c>
      <c r="K20705" s="83" t="str">
        <f>IFERROR(IFERROR(VLOOKUP(I20705,'DE-PARA'!B:D,3,0),VLOOKUP(I20705,'DE-PARA'!C:D,2,0)),"NÃO ENCONTRADO")</f>
        <v>Outras Saídas</v>
      </c>
      <c r="L20705" s="50" t="str">
        <f>VLOOKUP(K20705,'Base -Receita-Despesa'!$B:$AS,1,FALSE)</f>
        <v>Outras Saídas</v>
      </c>
    </row>
    <row r="20706" spans="1:12" x14ac:dyDescent="0.3">
      <c r="A20706" s="82" t="str">
        <f t="shared" si="646"/>
        <v>2020</v>
      </c>
      <c r="B20706" s="260" t="s">
        <v>2228</v>
      </c>
      <c r="C20706" s="261" t="s">
        <v>138</v>
      </c>
      <c r="D20706" s="74" t="str">
        <f t="shared" si="647"/>
        <v>nov/2020</v>
      </c>
      <c r="E20706" s="331">
        <v>44160</v>
      </c>
      <c r="F20706" s="282" t="s">
        <v>1261</v>
      </c>
      <c r="G20706" s="282" t="s">
        <v>2229</v>
      </c>
      <c r="H20706" s="265" t="s">
        <v>879</v>
      </c>
      <c r="I20706" s="265" t="s">
        <v>135</v>
      </c>
      <c r="J20706" s="270">
        <v>-10</v>
      </c>
      <c r="K20706" s="83" t="str">
        <f>IFERROR(IFERROR(VLOOKUP(I20706,'DE-PARA'!B:D,3,0),VLOOKUP(I20706,'DE-PARA'!C:D,2,0)),"NÃO ENCONTRADO")</f>
        <v>Outras Saídas</v>
      </c>
      <c r="L20706" s="50" t="str">
        <f>VLOOKUP(K20706,'Base -Receita-Despesa'!$B:$AS,1,FALSE)</f>
        <v>Outras Saídas</v>
      </c>
    </row>
    <row r="20707" spans="1:12" x14ac:dyDescent="0.3">
      <c r="A20707" s="82" t="str">
        <f t="shared" si="646"/>
        <v>2020</v>
      </c>
      <c r="B20707" s="260" t="s">
        <v>2228</v>
      </c>
      <c r="C20707" s="261" t="s">
        <v>138</v>
      </c>
      <c r="D20707" s="74" t="str">
        <f t="shared" si="647"/>
        <v>nov/2020</v>
      </c>
      <c r="E20707" s="331">
        <v>44160</v>
      </c>
      <c r="F20707" s="282" t="s">
        <v>131</v>
      </c>
      <c r="G20707" s="282" t="s">
        <v>2229</v>
      </c>
      <c r="H20707" s="265" t="s">
        <v>1081</v>
      </c>
      <c r="I20707" s="265" t="s">
        <v>133</v>
      </c>
      <c r="J20707" s="275">
        <v>-2219.7199999999998</v>
      </c>
      <c r="K20707" s="83" t="str">
        <f>IFERROR(IFERROR(VLOOKUP(I20707,'DE-PARA'!B:D,3,0),VLOOKUP(I20707,'DE-PARA'!C:D,2,0)),"NÃO ENCONTRADO")</f>
        <v>Pessoal</v>
      </c>
      <c r="L20707" s="50" t="str">
        <f>VLOOKUP(K20707,'Base -Receita-Despesa'!$B:$AS,1,FALSE)</f>
        <v>Pessoal</v>
      </c>
    </row>
    <row r="20708" spans="1:12" x14ac:dyDescent="0.3">
      <c r="A20708" s="82" t="str">
        <f t="shared" si="646"/>
        <v>2020</v>
      </c>
      <c r="B20708" s="260" t="s">
        <v>2228</v>
      </c>
      <c r="C20708" s="261" t="s">
        <v>138</v>
      </c>
      <c r="D20708" s="74" t="str">
        <f t="shared" si="647"/>
        <v>nov/2020</v>
      </c>
      <c r="E20708" s="331">
        <v>44160</v>
      </c>
      <c r="F20708" s="282" t="s">
        <v>131</v>
      </c>
      <c r="G20708" s="282" t="s">
        <v>2229</v>
      </c>
      <c r="H20708" s="265" t="s">
        <v>6103</v>
      </c>
      <c r="I20708" s="265" t="s">
        <v>133</v>
      </c>
      <c r="J20708" s="275">
        <v>-1712.41</v>
      </c>
      <c r="K20708" s="83" t="str">
        <f>IFERROR(IFERROR(VLOOKUP(I20708,'DE-PARA'!B:D,3,0),VLOOKUP(I20708,'DE-PARA'!C:D,2,0)),"NÃO ENCONTRADO")</f>
        <v>Pessoal</v>
      </c>
      <c r="L20708" s="50" t="str">
        <f>VLOOKUP(K20708,'Base -Receita-Despesa'!$B:$AS,1,FALSE)</f>
        <v>Pessoal</v>
      </c>
    </row>
    <row r="20709" spans="1:12" x14ac:dyDescent="0.3">
      <c r="A20709" s="82" t="str">
        <f t="shared" si="646"/>
        <v>2020</v>
      </c>
      <c r="B20709" s="260" t="s">
        <v>2228</v>
      </c>
      <c r="C20709" s="261" t="s">
        <v>138</v>
      </c>
      <c r="D20709" s="74" t="str">
        <f t="shared" si="647"/>
        <v>nov/2020</v>
      </c>
      <c r="E20709" s="331">
        <v>44160</v>
      </c>
      <c r="F20709" s="282" t="s">
        <v>131</v>
      </c>
      <c r="G20709" s="282" t="s">
        <v>2229</v>
      </c>
      <c r="H20709" s="265" t="s">
        <v>3278</v>
      </c>
      <c r="I20709" s="265" t="s">
        <v>133</v>
      </c>
      <c r="J20709" s="275">
        <v>-4944.46</v>
      </c>
      <c r="K20709" s="83" t="str">
        <f>IFERROR(IFERROR(VLOOKUP(I20709,'DE-PARA'!B:D,3,0),VLOOKUP(I20709,'DE-PARA'!C:D,2,0)),"NÃO ENCONTRADO")</f>
        <v>Pessoal</v>
      </c>
      <c r="L20709" s="50" t="str">
        <f>VLOOKUP(K20709,'Base -Receita-Despesa'!$B:$AS,1,FALSE)</f>
        <v>Pessoal</v>
      </c>
    </row>
    <row r="20710" spans="1:12" x14ac:dyDescent="0.3">
      <c r="A20710" s="82" t="str">
        <f t="shared" si="646"/>
        <v>2020</v>
      </c>
      <c r="B20710" s="260" t="s">
        <v>2228</v>
      </c>
      <c r="C20710" s="261" t="s">
        <v>138</v>
      </c>
      <c r="D20710" s="74" t="str">
        <f t="shared" si="647"/>
        <v>nov/2020</v>
      </c>
      <c r="E20710" s="331">
        <v>44160</v>
      </c>
      <c r="F20710" s="282" t="s">
        <v>131</v>
      </c>
      <c r="G20710" s="282" t="s">
        <v>2229</v>
      </c>
      <c r="H20710" s="265" t="s">
        <v>6104</v>
      </c>
      <c r="I20710" s="265" t="s">
        <v>133</v>
      </c>
      <c r="J20710" s="275">
        <v>-1942.74</v>
      </c>
      <c r="K20710" s="83" t="str">
        <f>IFERROR(IFERROR(VLOOKUP(I20710,'DE-PARA'!B:D,3,0),VLOOKUP(I20710,'DE-PARA'!C:D,2,0)),"NÃO ENCONTRADO")</f>
        <v>Pessoal</v>
      </c>
      <c r="L20710" s="50" t="str">
        <f>VLOOKUP(K20710,'Base -Receita-Despesa'!$B:$AS,1,FALSE)</f>
        <v>Pessoal</v>
      </c>
    </row>
    <row r="20711" spans="1:12" x14ac:dyDescent="0.3">
      <c r="A20711" s="82" t="str">
        <f t="shared" si="646"/>
        <v>2020</v>
      </c>
      <c r="B20711" s="260" t="s">
        <v>2228</v>
      </c>
      <c r="C20711" s="261" t="s">
        <v>138</v>
      </c>
      <c r="D20711" s="74" t="str">
        <f t="shared" si="647"/>
        <v>nov/2020</v>
      </c>
      <c r="E20711" s="331">
        <v>44160</v>
      </c>
      <c r="F20711" s="282" t="s">
        <v>131</v>
      </c>
      <c r="G20711" s="282" t="s">
        <v>2229</v>
      </c>
      <c r="H20711" s="265" t="s">
        <v>4861</v>
      </c>
      <c r="I20711" s="265" t="s">
        <v>133</v>
      </c>
      <c r="J20711" s="275">
        <v>-1776.13</v>
      </c>
      <c r="K20711" s="83" t="str">
        <f>IFERROR(IFERROR(VLOOKUP(I20711,'DE-PARA'!B:D,3,0),VLOOKUP(I20711,'DE-PARA'!C:D,2,0)),"NÃO ENCONTRADO")</f>
        <v>Pessoal</v>
      </c>
      <c r="L20711" s="50" t="str">
        <f>VLOOKUP(K20711,'Base -Receita-Despesa'!$B:$AS,1,FALSE)</f>
        <v>Pessoal</v>
      </c>
    </row>
    <row r="20712" spans="1:12" x14ac:dyDescent="0.3">
      <c r="A20712" s="82" t="str">
        <f t="shared" si="646"/>
        <v>2020</v>
      </c>
      <c r="B20712" s="260" t="s">
        <v>2228</v>
      </c>
      <c r="C20712" s="261" t="s">
        <v>138</v>
      </c>
      <c r="D20712" s="74" t="str">
        <f t="shared" si="647"/>
        <v>nov/2020</v>
      </c>
      <c r="E20712" s="331">
        <v>44160</v>
      </c>
      <c r="F20712" s="282" t="s">
        <v>131</v>
      </c>
      <c r="G20712" s="282" t="s">
        <v>2229</v>
      </c>
      <c r="H20712" s="265" t="s">
        <v>6105</v>
      </c>
      <c r="I20712" s="265" t="s">
        <v>133</v>
      </c>
      <c r="J20712" s="275">
        <v>-1982.84</v>
      </c>
      <c r="K20712" s="83" t="str">
        <f>IFERROR(IFERROR(VLOOKUP(I20712,'DE-PARA'!B:D,3,0),VLOOKUP(I20712,'DE-PARA'!C:D,2,0)),"NÃO ENCONTRADO")</f>
        <v>Pessoal</v>
      </c>
      <c r="L20712" s="50" t="str">
        <f>VLOOKUP(K20712,'Base -Receita-Despesa'!$B:$AS,1,FALSE)</f>
        <v>Pessoal</v>
      </c>
    </row>
    <row r="20713" spans="1:12" x14ac:dyDescent="0.3">
      <c r="A20713" s="82" t="str">
        <f t="shared" si="646"/>
        <v>2020</v>
      </c>
      <c r="B20713" s="260" t="s">
        <v>2228</v>
      </c>
      <c r="C20713" s="261" t="s">
        <v>138</v>
      </c>
      <c r="D20713" s="74" t="str">
        <f t="shared" si="647"/>
        <v>nov/2020</v>
      </c>
      <c r="E20713" s="331">
        <v>44160</v>
      </c>
      <c r="F20713" s="282" t="s">
        <v>131</v>
      </c>
      <c r="G20713" s="282" t="s">
        <v>2229</v>
      </c>
      <c r="H20713" s="265" t="s">
        <v>6106</v>
      </c>
      <c r="I20713" s="265" t="s">
        <v>133</v>
      </c>
      <c r="J20713" s="275">
        <v>-4037.57</v>
      </c>
      <c r="K20713" s="83" t="str">
        <f>IFERROR(IFERROR(VLOOKUP(I20713,'DE-PARA'!B:D,3,0),VLOOKUP(I20713,'DE-PARA'!C:D,2,0)),"NÃO ENCONTRADO")</f>
        <v>Pessoal</v>
      </c>
      <c r="L20713" s="50" t="str">
        <f>VLOOKUP(K20713,'Base -Receita-Despesa'!$B:$AS,1,FALSE)</f>
        <v>Pessoal</v>
      </c>
    </row>
    <row r="20714" spans="1:12" x14ac:dyDescent="0.3">
      <c r="A20714" s="82" t="str">
        <f t="shared" ref="A20714:A20777" si="648">IF(K20714="NÃO ENCONTRADO",0,RIGHT(D20714,4))</f>
        <v>2020</v>
      </c>
      <c r="B20714" s="260" t="s">
        <v>2228</v>
      </c>
      <c r="C20714" s="261" t="s">
        <v>138</v>
      </c>
      <c r="D20714" s="74" t="str">
        <f t="shared" si="647"/>
        <v>nov/2020</v>
      </c>
      <c r="E20714" s="331">
        <v>44160</v>
      </c>
      <c r="F20714" s="282" t="s">
        <v>131</v>
      </c>
      <c r="G20714" s="282" t="s">
        <v>2229</v>
      </c>
      <c r="H20714" s="265" t="s">
        <v>6107</v>
      </c>
      <c r="I20714" s="265" t="s">
        <v>133</v>
      </c>
      <c r="J20714" s="275">
        <v>-2212.17</v>
      </c>
      <c r="K20714" s="83" t="str">
        <f>IFERROR(IFERROR(VLOOKUP(I20714,'DE-PARA'!B:D,3,0),VLOOKUP(I20714,'DE-PARA'!C:D,2,0)),"NÃO ENCONTRADO")</f>
        <v>Pessoal</v>
      </c>
      <c r="L20714" s="50" t="str">
        <f>VLOOKUP(K20714,'Base -Receita-Despesa'!$B:$AS,1,FALSE)</f>
        <v>Pessoal</v>
      </c>
    </row>
    <row r="20715" spans="1:12" x14ac:dyDescent="0.3">
      <c r="A20715" s="82" t="str">
        <f t="shared" si="648"/>
        <v>2020</v>
      </c>
      <c r="B20715" s="260" t="s">
        <v>2228</v>
      </c>
      <c r="C20715" s="261" t="s">
        <v>138</v>
      </c>
      <c r="D20715" s="74" t="str">
        <f t="shared" si="647"/>
        <v>nov/2020</v>
      </c>
      <c r="E20715" s="331">
        <v>44160</v>
      </c>
      <c r="F20715" s="282" t="s">
        <v>131</v>
      </c>
      <c r="G20715" s="282" t="s">
        <v>2229</v>
      </c>
      <c r="H20715" s="265" t="s">
        <v>4862</v>
      </c>
      <c r="I20715" s="265" t="s">
        <v>133</v>
      </c>
      <c r="J20715" s="275">
        <v>-2055.58</v>
      </c>
      <c r="K20715" s="83" t="str">
        <f>IFERROR(IFERROR(VLOOKUP(I20715,'DE-PARA'!B:D,3,0),VLOOKUP(I20715,'DE-PARA'!C:D,2,0)),"NÃO ENCONTRADO")</f>
        <v>Pessoal</v>
      </c>
      <c r="L20715" s="50" t="str">
        <f>VLOOKUP(K20715,'Base -Receita-Despesa'!$B:$AS,1,FALSE)</f>
        <v>Pessoal</v>
      </c>
    </row>
    <row r="20716" spans="1:12" x14ac:dyDescent="0.3">
      <c r="A20716" s="82" t="str">
        <f t="shared" si="648"/>
        <v>2020</v>
      </c>
      <c r="B20716" s="260" t="s">
        <v>2228</v>
      </c>
      <c r="C20716" s="261" t="s">
        <v>138</v>
      </c>
      <c r="D20716" s="74" t="str">
        <f t="shared" si="647"/>
        <v>nov/2020</v>
      </c>
      <c r="E20716" s="331">
        <v>44160</v>
      </c>
      <c r="F20716" s="282" t="s">
        <v>131</v>
      </c>
      <c r="G20716" s="282" t="s">
        <v>2229</v>
      </c>
      <c r="H20716" s="265" t="s">
        <v>4819</v>
      </c>
      <c r="I20716" s="265" t="s">
        <v>133</v>
      </c>
      <c r="J20716" s="275">
        <v>-1950.67</v>
      </c>
      <c r="K20716" s="83" t="str">
        <f>IFERROR(IFERROR(VLOOKUP(I20716,'DE-PARA'!B:D,3,0),VLOOKUP(I20716,'DE-PARA'!C:D,2,0)),"NÃO ENCONTRADO")</f>
        <v>Pessoal</v>
      </c>
      <c r="L20716" s="50" t="str">
        <f>VLOOKUP(K20716,'Base -Receita-Despesa'!$B:$AS,1,FALSE)</f>
        <v>Pessoal</v>
      </c>
    </row>
    <row r="20717" spans="1:12" x14ac:dyDescent="0.3">
      <c r="A20717" s="82" t="str">
        <f t="shared" si="648"/>
        <v>2020</v>
      </c>
      <c r="B20717" s="260" t="s">
        <v>2228</v>
      </c>
      <c r="C20717" s="261" t="s">
        <v>138</v>
      </c>
      <c r="D20717" s="74" t="str">
        <f t="shared" si="647"/>
        <v>nov/2020</v>
      </c>
      <c r="E20717" s="331">
        <v>44160</v>
      </c>
      <c r="F20717" s="282" t="s">
        <v>131</v>
      </c>
      <c r="G20717" s="282" t="s">
        <v>2229</v>
      </c>
      <c r="H20717" s="265" t="s">
        <v>4846</v>
      </c>
      <c r="I20717" s="265" t="s">
        <v>133</v>
      </c>
      <c r="J20717" s="275">
        <v>-1944.81</v>
      </c>
      <c r="K20717" s="83" t="str">
        <f>IFERROR(IFERROR(VLOOKUP(I20717,'DE-PARA'!B:D,3,0),VLOOKUP(I20717,'DE-PARA'!C:D,2,0)),"NÃO ENCONTRADO")</f>
        <v>Pessoal</v>
      </c>
      <c r="L20717" s="50" t="str">
        <f>VLOOKUP(K20717,'Base -Receita-Despesa'!$B:$AS,1,FALSE)</f>
        <v>Pessoal</v>
      </c>
    </row>
    <row r="20718" spans="1:12" x14ac:dyDescent="0.3">
      <c r="A20718" s="82" t="str">
        <f t="shared" si="648"/>
        <v>2020</v>
      </c>
      <c r="B20718" s="260" t="s">
        <v>2228</v>
      </c>
      <c r="C20718" s="261" t="s">
        <v>138</v>
      </c>
      <c r="D20718" s="74" t="str">
        <f t="shared" si="647"/>
        <v>nov/2020</v>
      </c>
      <c r="E20718" s="331">
        <v>44161</v>
      </c>
      <c r="F20718" s="282">
        <v>539</v>
      </c>
      <c r="G20718" s="282" t="s">
        <v>2229</v>
      </c>
      <c r="H20718" s="265" t="s">
        <v>5945</v>
      </c>
      <c r="I20718" s="265" t="s">
        <v>2183</v>
      </c>
      <c r="J20718" s="275">
        <v>-1031.96</v>
      </c>
      <c r="K20718" s="83" t="str">
        <f>IFERROR(IFERROR(VLOOKUP(I20718,'DE-PARA'!B:D,3,0),VLOOKUP(I20718,'DE-PARA'!C:D,2,0)),"NÃO ENCONTRADO")</f>
        <v>Materiais</v>
      </c>
      <c r="L20718" s="50" t="str">
        <f>VLOOKUP(K20718,'Base -Receita-Despesa'!$B:$AS,1,FALSE)</f>
        <v>Materiais</v>
      </c>
    </row>
    <row r="20719" spans="1:12" x14ac:dyDescent="0.3">
      <c r="A20719" s="82" t="str">
        <f t="shared" si="648"/>
        <v>2020</v>
      </c>
      <c r="B20719" s="260" t="s">
        <v>2228</v>
      </c>
      <c r="C20719" s="261" t="s">
        <v>138</v>
      </c>
      <c r="D20719" s="74" t="str">
        <f t="shared" si="647"/>
        <v>nov/2020</v>
      </c>
      <c r="E20719" s="331">
        <v>44161</v>
      </c>
      <c r="F20719" s="282">
        <v>44191</v>
      </c>
      <c r="G20719" s="282" t="s">
        <v>2229</v>
      </c>
      <c r="H20719" s="265" t="s">
        <v>2654</v>
      </c>
      <c r="I20719" s="265" t="s">
        <v>120</v>
      </c>
      <c r="J20719" s="275">
        <v>-1574.64</v>
      </c>
      <c r="K20719" s="83" t="str">
        <f>IFERROR(IFERROR(VLOOKUP(I20719,'DE-PARA'!B:D,3,0),VLOOKUP(I20719,'DE-PARA'!C:D,2,0)),"NÃO ENCONTRADO")</f>
        <v>Serviços</v>
      </c>
      <c r="L20719" s="50" t="str">
        <f>VLOOKUP(K20719,'Base -Receita-Despesa'!$B:$AS,1,FALSE)</f>
        <v>Serviços</v>
      </c>
    </row>
    <row r="20720" spans="1:12" x14ac:dyDescent="0.3">
      <c r="A20720" s="82" t="str">
        <f t="shared" si="648"/>
        <v>2020</v>
      </c>
      <c r="B20720" s="260" t="s">
        <v>2228</v>
      </c>
      <c r="C20720" s="261" t="s">
        <v>138</v>
      </c>
      <c r="D20720" s="74" t="str">
        <f t="shared" si="647"/>
        <v>nov/2020</v>
      </c>
      <c r="E20720" s="331">
        <v>44161</v>
      </c>
      <c r="F20720" s="282">
        <v>1621</v>
      </c>
      <c r="G20720" s="282" t="s">
        <v>2229</v>
      </c>
      <c r="H20720" s="265" t="s">
        <v>2231</v>
      </c>
      <c r="I20720" s="265" t="s">
        <v>2185</v>
      </c>
      <c r="J20720" s="275">
        <v>-1358.39</v>
      </c>
      <c r="K20720" s="83" t="str">
        <f>IFERROR(IFERROR(VLOOKUP(I20720,'DE-PARA'!B:D,3,0),VLOOKUP(I20720,'DE-PARA'!C:D,2,0)),"NÃO ENCONTRADO")</f>
        <v>Materiais</v>
      </c>
      <c r="L20720" s="50" t="str">
        <f>VLOOKUP(K20720,'Base -Receita-Despesa'!$B:$AS,1,FALSE)</f>
        <v>Materiais</v>
      </c>
    </row>
    <row r="20721" spans="1:12" x14ac:dyDescent="0.3">
      <c r="A20721" s="82" t="str">
        <f t="shared" si="648"/>
        <v>2020</v>
      </c>
      <c r="B20721" s="260" t="s">
        <v>2228</v>
      </c>
      <c r="C20721" s="261" t="s">
        <v>138</v>
      </c>
      <c r="D20721" s="74" t="str">
        <f t="shared" si="647"/>
        <v>nov/2020</v>
      </c>
      <c r="E20721" s="331">
        <v>44161</v>
      </c>
      <c r="F20721" s="282">
        <v>195</v>
      </c>
      <c r="G20721" s="282" t="s">
        <v>2324</v>
      </c>
      <c r="H20721" s="265" t="s">
        <v>6038</v>
      </c>
      <c r="I20721" s="265" t="s">
        <v>2182</v>
      </c>
      <c r="J20721" s="275">
        <v>-2733.33</v>
      </c>
      <c r="K20721" s="83" t="str">
        <f>IFERROR(IFERROR(VLOOKUP(I20721,'DE-PARA'!B:D,3,0),VLOOKUP(I20721,'DE-PARA'!C:D,2,0)),"NÃO ENCONTRADO")</f>
        <v>Materiais</v>
      </c>
      <c r="L20721" s="50" t="str">
        <f>VLOOKUP(K20721,'Base -Receita-Despesa'!$B:$AS,1,FALSE)</f>
        <v>Materiais</v>
      </c>
    </row>
    <row r="20722" spans="1:12" x14ac:dyDescent="0.3">
      <c r="A20722" s="82" t="str">
        <f t="shared" si="648"/>
        <v>2020</v>
      </c>
      <c r="B20722" s="260" t="s">
        <v>2228</v>
      </c>
      <c r="C20722" s="261" t="s">
        <v>138</v>
      </c>
      <c r="D20722" s="74" t="str">
        <f t="shared" si="647"/>
        <v>nov/2020</v>
      </c>
      <c r="E20722" s="331">
        <v>44161</v>
      </c>
      <c r="F20722" s="282">
        <v>136139</v>
      </c>
      <c r="G20722" s="282" t="s">
        <v>2229</v>
      </c>
      <c r="H20722" s="265" t="s">
        <v>528</v>
      </c>
      <c r="I20722" s="265" t="s">
        <v>2181</v>
      </c>
      <c r="J20722" s="270">
        <v>-162</v>
      </c>
      <c r="K20722" s="83" t="str">
        <f>IFERROR(IFERROR(VLOOKUP(I20722,'DE-PARA'!B:D,3,0),VLOOKUP(I20722,'DE-PARA'!C:D,2,0)),"NÃO ENCONTRADO")</f>
        <v>Materiais</v>
      </c>
      <c r="L20722" s="50" t="str">
        <f>VLOOKUP(K20722,'Base -Receita-Despesa'!$B:$AS,1,FALSE)</f>
        <v>Materiais</v>
      </c>
    </row>
    <row r="20723" spans="1:12" x14ac:dyDescent="0.3">
      <c r="A20723" s="82" t="str">
        <f t="shared" si="648"/>
        <v>2020</v>
      </c>
      <c r="B20723" s="260" t="s">
        <v>2228</v>
      </c>
      <c r="C20723" s="261" t="s">
        <v>138</v>
      </c>
      <c r="D20723" s="74" t="str">
        <f t="shared" si="647"/>
        <v>nov/2020</v>
      </c>
      <c r="E20723" s="331">
        <v>44161</v>
      </c>
      <c r="F20723" s="282">
        <v>334</v>
      </c>
      <c r="G20723" s="282" t="s">
        <v>2229</v>
      </c>
      <c r="H20723" s="265" t="s">
        <v>5709</v>
      </c>
      <c r="I20723" s="265" t="s">
        <v>2186</v>
      </c>
      <c r="J20723" s="275">
        <v>-2443.6</v>
      </c>
      <c r="K20723" s="83" t="str">
        <f>IFERROR(IFERROR(VLOOKUP(I20723,'DE-PARA'!B:D,3,0),VLOOKUP(I20723,'DE-PARA'!C:D,2,0)),"NÃO ENCONTRADO")</f>
        <v>Materiais</v>
      </c>
      <c r="L20723" s="50" t="str">
        <f>VLOOKUP(K20723,'Base -Receita-Despesa'!$B:$AS,1,FALSE)</f>
        <v>Materiais</v>
      </c>
    </row>
    <row r="20724" spans="1:12" x14ac:dyDescent="0.3">
      <c r="A20724" s="82" t="str">
        <f t="shared" si="648"/>
        <v>2020</v>
      </c>
      <c r="B20724" s="260" t="s">
        <v>2228</v>
      </c>
      <c r="C20724" s="261" t="s">
        <v>138</v>
      </c>
      <c r="D20724" s="74" t="str">
        <f t="shared" si="647"/>
        <v>nov/2020</v>
      </c>
      <c r="E20724" s="331">
        <v>44161</v>
      </c>
      <c r="F20724" s="282" t="s">
        <v>1261</v>
      </c>
      <c r="G20724" s="282" t="s">
        <v>2229</v>
      </c>
      <c r="H20724" s="265" t="s">
        <v>879</v>
      </c>
      <c r="I20724" s="265" t="s">
        <v>135</v>
      </c>
      <c r="J20724" s="270">
        <v>-10</v>
      </c>
      <c r="K20724" s="83" t="str">
        <f>IFERROR(IFERROR(VLOOKUP(I20724,'DE-PARA'!B:D,3,0),VLOOKUP(I20724,'DE-PARA'!C:D,2,0)),"NÃO ENCONTRADO")</f>
        <v>Outras Saídas</v>
      </c>
      <c r="L20724" s="50" t="str">
        <f>VLOOKUP(K20724,'Base -Receita-Despesa'!$B:$AS,1,FALSE)</f>
        <v>Outras Saídas</v>
      </c>
    </row>
    <row r="20725" spans="1:12" x14ac:dyDescent="0.3">
      <c r="A20725" s="82" t="str">
        <f t="shared" si="648"/>
        <v>2020</v>
      </c>
      <c r="B20725" s="260" t="s">
        <v>2228</v>
      </c>
      <c r="C20725" s="261" t="s">
        <v>138</v>
      </c>
      <c r="D20725" s="74" t="str">
        <f t="shared" si="647"/>
        <v>nov/2020</v>
      </c>
      <c r="E20725" s="331">
        <v>44161</v>
      </c>
      <c r="F20725" s="282" t="s">
        <v>1261</v>
      </c>
      <c r="G20725" s="282" t="s">
        <v>2229</v>
      </c>
      <c r="H20725" s="265" t="s">
        <v>262</v>
      </c>
      <c r="I20725" s="265" t="s">
        <v>135</v>
      </c>
      <c r="J20725" s="270">
        <v>-99.63</v>
      </c>
      <c r="K20725" s="83" t="str">
        <f>IFERROR(IFERROR(VLOOKUP(I20725,'DE-PARA'!B:D,3,0),VLOOKUP(I20725,'DE-PARA'!C:D,2,0)),"NÃO ENCONTRADO")</f>
        <v>Outras Saídas</v>
      </c>
      <c r="L20725" s="50" t="str">
        <f>VLOOKUP(K20725,'Base -Receita-Despesa'!$B:$AS,1,FALSE)</f>
        <v>Outras Saídas</v>
      </c>
    </row>
    <row r="20726" spans="1:12" x14ac:dyDescent="0.3">
      <c r="A20726" s="82" t="str">
        <f t="shared" si="648"/>
        <v>2020</v>
      </c>
      <c r="B20726" s="260" t="s">
        <v>2228</v>
      </c>
      <c r="C20726" s="261" t="s">
        <v>138</v>
      </c>
      <c r="D20726" s="74" t="str">
        <f t="shared" si="647"/>
        <v>nov/2020</v>
      </c>
      <c r="E20726" s="331">
        <v>44162</v>
      </c>
      <c r="F20726" s="282" t="s">
        <v>5127</v>
      </c>
      <c r="G20726" s="282" t="s">
        <v>2229</v>
      </c>
      <c r="H20726" s="265" t="s">
        <v>2251</v>
      </c>
      <c r="I20726" s="265" t="s">
        <v>126</v>
      </c>
      <c r="J20726" s="275">
        <v>100000</v>
      </c>
      <c r="K20726" s="83" t="str">
        <f>IFERROR(IFERROR(VLOOKUP(I20726,'DE-PARA'!B:D,3,0),VLOOKUP(I20726,'DE-PARA'!C:D,2,0)),"NÃO ENCONTRADO")</f>
        <v>TEV – Transferências Entre Contas (Entradas)</v>
      </c>
      <c r="L20726" s="50" t="str">
        <f>VLOOKUP(K20726,'Base -Receita-Despesa'!$B:$AS,1,FALSE)</f>
        <v>TEV – Transferências Entre Contas (Entradas)</v>
      </c>
    </row>
    <row r="20727" spans="1:12" x14ac:dyDescent="0.3">
      <c r="A20727" s="82" t="str">
        <f t="shared" si="648"/>
        <v>2020</v>
      </c>
      <c r="B20727" s="260" t="s">
        <v>2228</v>
      </c>
      <c r="C20727" s="261" t="s">
        <v>138</v>
      </c>
      <c r="D20727" s="74" t="str">
        <f t="shared" si="647"/>
        <v>nov/2020</v>
      </c>
      <c r="E20727" s="331">
        <v>44162</v>
      </c>
      <c r="F20727" s="282">
        <v>43401</v>
      </c>
      <c r="G20727" s="282" t="s">
        <v>2229</v>
      </c>
      <c r="H20727" s="265" t="s">
        <v>5700</v>
      </c>
      <c r="I20727" s="265" t="s">
        <v>2182</v>
      </c>
      <c r="J20727" s="275">
        <v>-3294</v>
      </c>
      <c r="K20727" s="83" t="str">
        <f>IFERROR(IFERROR(VLOOKUP(I20727,'DE-PARA'!B:D,3,0),VLOOKUP(I20727,'DE-PARA'!C:D,2,0)),"NÃO ENCONTRADO")</f>
        <v>Materiais</v>
      </c>
      <c r="L20727" s="50" t="str">
        <f>VLOOKUP(K20727,'Base -Receita-Despesa'!$B:$AS,1,FALSE)</f>
        <v>Materiais</v>
      </c>
    </row>
    <row r="20728" spans="1:12" x14ac:dyDescent="0.3">
      <c r="A20728" s="82" t="str">
        <f t="shared" si="648"/>
        <v>2020</v>
      </c>
      <c r="B20728" s="260" t="s">
        <v>2228</v>
      </c>
      <c r="C20728" s="261" t="s">
        <v>138</v>
      </c>
      <c r="D20728" s="74" t="str">
        <f t="shared" si="647"/>
        <v>nov/2020</v>
      </c>
      <c r="E20728" s="331">
        <v>44162</v>
      </c>
      <c r="F20728" s="282">
        <v>67243</v>
      </c>
      <c r="G20728" s="282" t="s">
        <v>2229</v>
      </c>
      <c r="H20728" s="265" t="s">
        <v>6108</v>
      </c>
      <c r="I20728" s="265" t="s">
        <v>2181</v>
      </c>
      <c r="J20728" s="275">
        <v>-2491.1999999999998</v>
      </c>
      <c r="K20728" s="83" t="str">
        <f>IFERROR(IFERROR(VLOOKUP(I20728,'DE-PARA'!B:D,3,0),VLOOKUP(I20728,'DE-PARA'!C:D,2,0)),"NÃO ENCONTRADO")</f>
        <v>Materiais</v>
      </c>
      <c r="L20728" s="50" t="str">
        <f>VLOOKUP(K20728,'Base -Receita-Despesa'!$B:$AS,1,FALSE)</f>
        <v>Materiais</v>
      </c>
    </row>
    <row r="20729" spans="1:12" x14ac:dyDescent="0.3">
      <c r="A20729" s="82" t="str">
        <f t="shared" si="648"/>
        <v>2020</v>
      </c>
      <c r="B20729" s="260" t="s">
        <v>2228</v>
      </c>
      <c r="C20729" s="261" t="s">
        <v>138</v>
      </c>
      <c r="D20729" s="74" t="str">
        <f t="shared" si="647"/>
        <v>nov/2020</v>
      </c>
      <c r="E20729" s="331">
        <v>44162</v>
      </c>
      <c r="F20729" s="282">
        <v>7122</v>
      </c>
      <c r="G20729" s="282" t="s">
        <v>2229</v>
      </c>
      <c r="H20729" s="265" t="s">
        <v>5996</v>
      </c>
      <c r="I20729" s="265" t="s">
        <v>2182</v>
      </c>
      <c r="J20729" s="270">
        <v>-638</v>
      </c>
      <c r="K20729" s="83" t="str">
        <f>IFERROR(IFERROR(VLOOKUP(I20729,'DE-PARA'!B:D,3,0),VLOOKUP(I20729,'DE-PARA'!C:D,2,0)),"NÃO ENCONTRADO")</f>
        <v>Materiais</v>
      </c>
      <c r="L20729" s="50" t="str">
        <f>VLOOKUP(K20729,'Base -Receita-Despesa'!$B:$AS,1,FALSE)</f>
        <v>Materiais</v>
      </c>
    </row>
    <row r="20730" spans="1:12" x14ac:dyDescent="0.3">
      <c r="A20730" s="82" t="str">
        <f t="shared" si="648"/>
        <v>2020</v>
      </c>
      <c r="B20730" s="260" t="s">
        <v>2228</v>
      </c>
      <c r="C20730" s="261" t="s">
        <v>138</v>
      </c>
      <c r="D20730" s="74" t="str">
        <f t="shared" si="647"/>
        <v>nov/2020</v>
      </c>
      <c r="E20730" s="331">
        <v>44162</v>
      </c>
      <c r="F20730" s="282" t="s">
        <v>1261</v>
      </c>
      <c r="G20730" s="282" t="s">
        <v>2229</v>
      </c>
      <c r="H20730" s="265" t="s">
        <v>879</v>
      </c>
      <c r="I20730" s="265" t="s">
        <v>135</v>
      </c>
      <c r="J20730" s="270">
        <v>-10</v>
      </c>
      <c r="K20730" s="83" t="str">
        <f>IFERROR(IFERROR(VLOOKUP(I20730,'DE-PARA'!B:D,3,0),VLOOKUP(I20730,'DE-PARA'!C:D,2,0)),"NÃO ENCONTRADO")</f>
        <v>Outras Saídas</v>
      </c>
      <c r="L20730" s="50" t="str">
        <f>VLOOKUP(K20730,'Base -Receita-Despesa'!$B:$AS,1,FALSE)</f>
        <v>Outras Saídas</v>
      </c>
    </row>
    <row r="20731" spans="1:12" x14ac:dyDescent="0.3">
      <c r="A20731" s="82" t="str">
        <f t="shared" si="648"/>
        <v>2020</v>
      </c>
      <c r="B20731" s="260" t="s">
        <v>2228</v>
      </c>
      <c r="C20731" s="261" t="s">
        <v>138</v>
      </c>
      <c r="D20731" s="74" t="str">
        <f t="shared" si="647"/>
        <v>nov/2020</v>
      </c>
      <c r="E20731" s="331">
        <v>44162</v>
      </c>
      <c r="F20731" s="282" t="s">
        <v>1261</v>
      </c>
      <c r="G20731" s="282" t="s">
        <v>2229</v>
      </c>
      <c r="H20731" s="265" t="s">
        <v>879</v>
      </c>
      <c r="I20731" s="265" t="s">
        <v>135</v>
      </c>
      <c r="J20731" s="270">
        <v>-10</v>
      </c>
      <c r="K20731" s="83" t="str">
        <f>IFERROR(IFERROR(VLOOKUP(I20731,'DE-PARA'!B:D,3,0),VLOOKUP(I20731,'DE-PARA'!C:D,2,0)),"NÃO ENCONTRADO")</f>
        <v>Outras Saídas</v>
      </c>
      <c r="L20731" s="50" t="str">
        <f>VLOOKUP(K20731,'Base -Receita-Despesa'!$B:$AS,1,FALSE)</f>
        <v>Outras Saídas</v>
      </c>
    </row>
    <row r="20732" spans="1:12" x14ac:dyDescent="0.3">
      <c r="A20732" s="82" t="str">
        <f t="shared" si="648"/>
        <v>2020</v>
      </c>
      <c r="B20732" s="260" t="s">
        <v>2228</v>
      </c>
      <c r="C20732" s="261" t="s">
        <v>138</v>
      </c>
      <c r="D20732" s="74" t="str">
        <f t="shared" si="647"/>
        <v>nov/2020</v>
      </c>
      <c r="E20732" s="331">
        <v>44162</v>
      </c>
      <c r="F20732" s="282" t="s">
        <v>1261</v>
      </c>
      <c r="G20732" s="282" t="s">
        <v>2229</v>
      </c>
      <c r="H20732" s="265" t="s">
        <v>262</v>
      </c>
      <c r="I20732" s="265" t="s">
        <v>135</v>
      </c>
      <c r="J20732" s="270">
        <v>-13.53</v>
      </c>
      <c r="K20732" s="83" t="str">
        <f>IFERROR(IFERROR(VLOOKUP(I20732,'DE-PARA'!B:D,3,0),VLOOKUP(I20732,'DE-PARA'!C:D,2,0)),"NÃO ENCONTRADO")</f>
        <v>Outras Saídas</v>
      </c>
      <c r="L20732" s="50" t="str">
        <f>VLOOKUP(K20732,'Base -Receita-Despesa'!$B:$AS,1,FALSE)</f>
        <v>Outras Saídas</v>
      </c>
    </row>
    <row r="20733" spans="1:12" x14ac:dyDescent="0.3">
      <c r="A20733" s="82" t="str">
        <f t="shared" si="648"/>
        <v>2020</v>
      </c>
      <c r="B20733" s="260" t="s">
        <v>2228</v>
      </c>
      <c r="C20733" s="261" t="s">
        <v>138</v>
      </c>
      <c r="D20733" s="74" t="str">
        <f t="shared" si="647"/>
        <v>nov/2020</v>
      </c>
      <c r="E20733" s="331">
        <v>44165</v>
      </c>
      <c r="F20733" s="282" t="s">
        <v>1267</v>
      </c>
      <c r="G20733" s="282" t="s">
        <v>2229</v>
      </c>
      <c r="H20733" s="265" t="s">
        <v>6109</v>
      </c>
      <c r="I20733" s="265" t="s">
        <v>160</v>
      </c>
      <c r="J20733" s="270">
        <v>194.6</v>
      </c>
      <c r="K20733" s="83" t="str">
        <f>IFERROR(IFERROR(VLOOKUP(I20733,'DE-PARA'!B:D,3,0),VLOOKUP(I20733,'DE-PARA'!C:D,2,0)),"NÃO ENCONTRADO")</f>
        <v>Outras Saídas</v>
      </c>
      <c r="L20733" s="50" t="str">
        <f>VLOOKUP(K20733,'Base -Receita-Despesa'!$B:$AS,1,FALSE)</f>
        <v>Outras Saídas</v>
      </c>
    </row>
    <row r="20734" spans="1:12" x14ac:dyDescent="0.3">
      <c r="A20734" s="82" t="str">
        <f t="shared" si="648"/>
        <v>2020</v>
      </c>
      <c r="B20734" s="260" t="s">
        <v>2228</v>
      </c>
      <c r="C20734" s="261" t="s">
        <v>138</v>
      </c>
      <c r="D20734" s="74" t="str">
        <f t="shared" si="647"/>
        <v>nov/2020</v>
      </c>
      <c r="E20734" s="331">
        <v>44165</v>
      </c>
      <c r="F20734" s="282">
        <v>452</v>
      </c>
      <c r="G20734" s="282" t="s">
        <v>2229</v>
      </c>
      <c r="H20734" s="265" t="s">
        <v>5749</v>
      </c>
      <c r="I20734" s="265" t="s">
        <v>145</v>
      </c>
      <c r="J20734" s="275">
        <v>-5631</v>
      </c>
      <c r="K20734" s="83" t="str">
        <f>IFERROR(IFERROR(VLOOKUP(I20734,'DE-PARA'!B:D,3,0),VLOOKUP(I20734,'DE-PARA'!C:D,2,0)),"NÃO ENCONTRADO")</f>
        <v>Serviços</v>
      </c>
      <c r="L20734" s="50" t="str">
        <f>VLOOKUP(K20734,'Base -Receita-Despesa'!$B:$AS,1,FALSE)</f>
        <v>Serviços</v>
      </c>
    </row>
    <row r="20735" spans="1:12" x14ac:dyDescent="0.3">
      <c r="A20735" s="82" t="str">
        <f t="shared" si="648"/>
        <v>2020</v>
      </c>
      <c r="B20735" s="260" t="s">
        <v>2228</v>
      </c>
      <c r="C20735" s="261" t="s">
        <v>138</v>
      </c>
      <c r="D20735" s="74" t="str">
        <f t="shared" si="647"/>
        <v>nov/2020</v>
      </c>
      <c r="E20735" s="331">
        <v>44165</v>
      </c>
      <c r="F20735" s="282">
        <v>8363</v>
      </c>
      <c r="G20735" s="282" t="s">
        <v>2229</v>
      </c>
      <c r="H20735" s="265" t="s">
        <v>5931</v>
      </c>
      <c r="I20735" s="265" t="s">
        <v>2207</v>
      </c>
      <c r="J20735" s="275">
        <v>-3500</v>
      </c>
      <c r="K20735" s="83" t="str">
        <f>IFERROR(IFERROR(VLOOKUP(I20735,'DE-PARA'!B:D,3,0),VLOOKUP(I20735,'DE-PARA'!C:D,2,0)),"NÃO ENCONTRADO")</f>
        <v>Serviços</v>
      </c>
      <c r="L20735" s="50" t="str">
        <f>VLOOKUP(K20735,'Base -Receita-Despesa'!$B:$AS,1,FALSE)</f>
        <v>Serviços</v>
      </c>
    </row>
    <row r="20736" spans="1:12" x14ac:dyDescent="0.3">
      <c r="A20736" s="82" t="str">
        <f t="shared" si="648"/>
        <v>2020</v>
      </c>
      <c r="B20736" s="260" t="s">
        <v>2228</v>
      </c>
      <c r="C20736" s="261" t="s">
        <v>138</v>
      </c>
      <c r="D20736" s="74" t="str">
        <f t="shared" si="647"/>
        <v>nov/2020</v>
      </c>
      <c r="E20736" s="331">
        <v>44165</v>
      </c>
      <c r="F20736" s="282">
        <v>957</v>
      </c>
      <c r="G20736" s="282" t="s">
        <v>2229</v>
      </c>
      <c r="H20736" s="265" t="s">
        <v>5165</v>
      </c>
      <c r="I20736" s="265" t="s">
        <v>200</v>
      </c>
      <c r="J20736" s="275">
        <v>-3507.84</v>
      </c>
      <c r="K20736" s="83" t="str">
        <f>IFERROR(IFERROR(VLOOKUP(I20736,'DE-PARA'!B:D,3,0),VLOOKUP(I20736,'DE-PARA'!C:D,2,0)),"NÃO ENCONTRADO")</f>
        <v>Serviços</v>
      </c>
      <c r="L20736" s="50" t="str">
        <f>VLOOKUP(K20736,'Base -Receita-Despesa'!$B:$AS,1,FALSE)</f>
        <v>Serviços</v>
      </c>
    </row>
    <row r="20737" spans="1:12" x14ac:dyDescent="0.3">
      <c r="A20737" s="82" t="str">
        <f t="shared" si="648"/>
        <v>2020</v>
      </c>
      <c r="B20737" s="260" t="s">
        <v>2228</v>
      </c>
      <c r="C20737" s="261" t="s">
        <v>138</v>
      </c>
      <c r="D20737" s="74" t="str">
        <f t="shared" si="647"/>
        <v>nov/2020</v>
      </c>
      <c r="E20737" s="331">
        <v>44165</v>
      </c>
      <c r="F20737" s="282">
        <v>2596</v>
      </c>
      <c r="G20737" s="282" t="s">
        <v>2229</v>
      </c>
      <c r="H20737" s="265" t="s">
        <v>5456</v>
      </c>
      <c r="I20737" s="265" t="s">
        <v>200</v>
      </c>
      <c r="J20737" s="275">
        <v>-10233.5</v>
      </c>
      <c r="K20737" s="83" t="str">
        <f>IFERROR(IFERROR(VLOOKUP(I20737,'DE-PARA'!B:D,3,0),VLOOKUP(I20737,'DE-PARA'!C:D,2,0)),"NÃO ENCONTRADO")</f>
        <v>Serviços</v>
      </c>
      <c r="L20737" s="50" t="str">
        <f>VLOOKUP(K20737,'Base -Receita-Despesa'!$B:$AS,1,FALSE)</f>
        <v>Serviços</v>
      </c>
    </row>
    <row r="20738" spans="1:12" x14ac:dyDescent="0.3">
      <c r="A20738" s="82" t="str">
        <f t="shared" si="648"/>
        <v>2020</v>
      </c>
      <c r="B20738" s="260" t="s">
        <v>2228</v>
      </c>
      <c r="C20738" s="261" t="s">
        <v>138</v>
      </c>
      <c r="D20738" s="74" t="str">
        <f t="shared" si="647"/>
        <v>nov/2020</v>
      </c>
      <c r="E20738" s="331">
        <v>44165</v>
      </c>
      <c r="F20738" s="282">
        <v>2595</v>
      </c>
      <c r="G20738" s="282" t="s">
        <v>2229</v>
      </c>
      <c r="H20738" s="265" t="s">
        <v>5456</v>
      </c>
      <c r="I20738" s="265" t="s">
        <v>200</v>
      </c>
      <c r="J20738" s="275">
        <v>-17300</v>
      </c>
      <c r="K20738" s="83" t="str">
        <f>IFERROR(IFERROR(VLOOKUP(I20738,'DE-PARA'!B:D,3,0),VLOOKUP(I20738,'DE-PARA'!C:D,2,0)),"NÃO ENCONTRADO")</f>
        <v>Serviços</v>
      </c>
      <c r="L20738" s="50" t="str">
        <f>VLOOKUP(K20738,'Base -Receita-Despesa'!$B:$AS,1,FALSE)</f>
        <v>Serviços</v>
      </c>
    </row>
    <row r="20739" spans="1:12" x14ac:dyDescent="0.3">
      <c r="A20739" s="82" t="str">
        <f t="shared" si="648"/>
        <v>2020</v>
      </c>
      <c r="B20739" s="260" t="s">
        <v>2228</v>
      </c>
      <c r="C20739" s="261" t="s">
        <v>138</v>
      </c>
      <c r="D20739" s="74" t="str">
        <f t="shared" si="647"/>
        <v>nov/2020</v>
      </c>
      <c r="E20739" s="331">
        <v>44165</v>
      </c>
      <c r="F20739" s="282">
        <v>958</v>
      </c>
      <c r="G20739" s="282" t="s">
        <v>2229</v>
      </c>
      <c r="H20739" s="265" t="s">
        <v>5165</v>
      </c>
      <c r="I20739" s="265" t="s">
        <v>200</v>
      </c>
      <c r="J20739" s="275">
        <v>-3507.85</v>
      </c>
      <c r="K20739" s="83" t="str">
        <f>IFERROR(IFERROR(VLOOKUP(I20739,'DE-PARA'!B:D,3,0),VLOOKUP(I20739,'DE-PARA'!C:D,2,0)),"NÃO ENCONTRADO")</f>
        <v>Serviços</v>
      </c>
      <c r="L20739" s="50" t="str">
        <f>VLOOKUP(K20739,'Base -Receita-Despesa'!$B:$AS,1,FALSE)</f>
        <v>Serviços</v>
      </c>
    </row>
    <row r="20740" spans="1:12" x14ac:dyDescent="0.3">
      <c r="A20740" s="82" t="str">
        <f t="shared" si="648"/>
        <v>2020</v>
      </c>
      <c r="B20740" s="260" t="s">
        <v>2228</v>
      </c>
      <c r="C20740" s="261" t="s">
        <v>138</v>
      </c>
      <c r="D20740" s="74" t="str">
        <f t="shared" ref="D20740:D20803" si="649">TEXT(E20740,"mmm/aaaa")</f>
        <v>nov/2020</v>
      </c>
      <c r="E20740" s="331">
        <v>44165</v>
      </c>
      <c r="F20740" s="282">
        <v>1672</v>
      </c>
      <c r="G20740" s="282" t="s">
        <v>2229</v>
      </c>
      <c r="H20740" s="265" t="s">
        <v>5265</v>
      </c>
      <c r="I20740" s="265" t="s">
        <v>526</v>
      </c>
      <c r="J20740" s="275">
        <v>-22000</v>
      </c>
      <c r="K20740" s="83" t="str">
        <f>IFERROR(IFERROR(VLOOKUP(I20740,'DE-PARA'!B:D,3,0),VLOOKUP(I20740,'DE-PARA'!C:D,2,0)),"NÃO ENCONTRADO")</f>
        <v>Serviços</v>
      </c>
      <c r="L20740" s="50" t="str">
        <f>VLOOKUP(K20740,'Base -Receita-Despesa'!$B:$AS,1,FALSE)</f>
        <v>Serviços</v>
      </c>
    </row>
    <row r="20741" spans="1:12" x14ac:dyDescent="0.3">
      <c r="A20741" s="82" t="str">
        <f t="shared" si="648"/>
        <v>2020</v>
      </c>
      <c r="B20741" s="260" t="s">
        <v>2228</v>
      </c>
      <c r="C20741" s="261" t="s">
        <v>138</v>
      </c>
      <c r="D20741" s="74" t="str">
        <f t="shared" si="649"/>
        <v>nov/2020</v>
      </c>
      <c r="E20741" s="331">
        <v>44165</v>
      </c>
      <c r="F20741" s="282">
        <v>10229</v>
      </c>
      <c r="G20741" s="282" t="s">
        <v>2229</v>
      </c>
      <c r="H20741" s="265" t="s">
        <v>5739</v>
      </c>
      <c r="I20741" s="265" t="s">
        <v>2190</v>
      </c>
      <c r="J20741" s="270">
        <v>-270</v>
      </c>
      <c r="K20741" s="83" t="str">
        <f>IFERROR(IFERROR(VLOOKUP(I20741,'DE-PARA'!B:D,3,0),VLOOKUP(I20741,'DE-PARA'!C:D,2,0)),"NÃO ENCONTRADO")</f>
        <v>Materiais</v>
      </c>
      <c r="L20741" s="50" t="str">
        <f>VLOOKUP(K20741,'Base -Receita-Despesa'!$B:$AS,1,FALSE)</f>
        <v>Materiais</v>
      </c>
    </row>
    <row r="20742" spans="1:12" x14ac:dyDescent="0.3">
      <c r="A20742" s="82" t="str">
        <f t="shared" si="648"/>
        <v>2020</v>
      </c>
      <c r="B20742" s="260" t="s">
        <v>2228</v>
      </c>
      <c r="C20742" s="261" t="s">
        <v>138</v>
      </c>
      <c r="D20742" s="74" t="str">
        <f t="shared" si="649"/>
        <v>nov/2020</v>
      </c>
      <c r="E20742" s="331">
        <v>44165</v>
      </c>
      <c r="F20742" s="282">
        <v>71675</v>
      </c>
      <c r="G20742" s="282" t="s">
        <v>2229</v>
      </c>
      <c r="H20742" s="265" t="s">
        <v>6039</v>
      </c>
      <c r="I20742" s="265" t="s">
        <v>2181</v>
      </c>
      <c r="J20742" s="270">
        <v>-156.41999999999999</v>
      </c>
      <c r="K20742" s="83" t="str">
        <f>IFERROR(IFERROR(VLOOKUP(I20742,'DE-PARA'!B:D,3,0),VLOOKUP(I20742,'DE-PARA'!C:D,2,0)),"NÃO ENCONTRADO")</f>
        <v>Materiais</v>
      </c>
      <c r="L20742" s="50" t="str">
        <f>VLOOKUP(K20742,'Base -Receita-Despesa'!$B:$AS,1,FALSE)</f>
        <v>Materiais</v>
      </c>
    </row>
    <row r="20743" spans="1:12" x14ac:dyDescent="0.3">
      <c r="A20743" s="82" t="str">
        <f t="shared" si="648"/>
        <v>2020</v>
      </c>
      <c r="B20743" s="260" t="s">
        <v>2228</v>
      </c>
      <c r="C20743" s="261" t="s">
        <v>138</v>
      </c>
      <c r="D20743" s="74" t="str">
        <f t="shared" si="649"/>
        <v>nov/2020</v>
      </c>
      <c r="E20743" s="331">
        <v>44165</v>
      </c>
      <c r="F20743" s="282" t="s">
        <v>1261</v>
      </c>
      <c r="G20743" s="282" t="s">
        <v>2229</v>
      </c>
      <c r="H20743" s="265" t="s">
        <v>879</v>
      </c>
      <c r="I20743" s="265" t="s">
        <v>135</v>
      </c>
      <c r="J20743" s="270">
        <v>-10</v>
      </c>
      <c r="K20743" s="83" t="str">
        <f>IFERROR(IFERROR(VLOOKUP(I20743,'DE-PARA'!B:D,3,0),VLOOKUP(I20743,'DE-PARA'!C:D,2,0)),"NÃO ENCONTRADO")</f>
        <v>Outras Saídas</v>
      </c>
      <c r="L20743" s="50" t="str">
        <f>VLOOKUP(K20743,'Base -Receita-Despesa'!$B:$AS,1,FALSE)</f>
        <v>Outras Saídas</v>
      </c>
    </row>
    <row r="20744" spans="1:12" x14ac:dyDescent="0.3">
      <c r="A20744" s="82" t="str">
        <f t="shared" si="648"/>
        <v>2020</v>
      </c>
      <c r="B20744" s="260" t="s">
        <v>2228</v>
      </c>
      <c r="C20744" s="261" t="s">
        <v>138</v>
      </c>
      <c r="D20744" s="74" t="str">
        <f t="shared" si="649"/>
        <v>nov/2020</v>
      </c>
      <c r="E20744" s="331">
        <v>44165</v>
      </c>
      <c r="F20744" s="282" t="s">
        <v>1261</v>
      </c>
      <c r="G20744" s="282" t="s">
        <v>2229</v>
      </c>
      <c r="H20744" s="265" t="s">
        <v>879</v>
      </c>
      <c r="I20744" s="265" t="s">
        <v>135</v>
      </c>
      <c r="J20744" s="270">
        <v>-10</v>
      </c>
      <c r="K20744" s="83" t="str">
        <f>IFERROR(IFERROR(VLOOKUP(I20744,'DE-PARA'!B:D,3,0),VLOOKUP(I20744,'DE-PARA'!C:D,2,0)),"NÃO ENCONTRADO")</f>
        <v>Outras Saídas</v>
      </c>
      <c r="L20744" s="50" t="str">
        <f>VLOOKUP(K20744,'Base -Receita-Despesa'!$B:$AS,1,FALSE)</f>
        <v>Outras Saídas</v>
      </c>
    </row>
    <row r="20745" spans="1:12" x14ac:dyDescent="0.3">
      <c r="A20745" s="82" t="str">
        <f t="shared" si="648"/>
        <v>2020</v>
      </c>
      <c r="B20745" s="260" t="s">
        <v>2228</v>
      </c>
      <c r="C20745" s="261" t="s">
        <v>138</v>
      </c>
      <c r="D20745" s="74" t="str">
        <f t="shared" si="649"/>
        <v>nov/2020</v>
      </c>
      <c r="E20745" s="331">
        <v>44165</v>
      </c>
      <c r="F20745" s="282" t="s">
        <v>1261</v>
      </c>
      <c r="G20745" s="282" t="s">
        <v>2229</v>
      </c>
      <c r="H20745" s="265" t="s">
        <v>879</v>
      </c>
      <c r="I20745" s="265" t="s">
        <v>135</v>
      </c>
      <c r="J20745" s="270">
        <v>-10</v>
      </c>
      <c r="K20745" s="83" t="str">
        <f>IFERROR(IFERROR(VLOOKUP(I20745,'DE-PARA'!B:D,3,0),VLOOKUP(I20745,'DE-PARA'!C:D,2,0)),"NÃO ENCONTRADO")</f>
        <v>Outras Saídas</v>
      </c>
      <c r="L20745" s="50" t="str">
        <f>VLOOKUP(K20745,'Base -Receita-Despesa'!$B:$AS,1,FALSE)</f>
        <v>Outras Saídas</v>
      </c>
    </row>
    <row r="20746" spans="1:12" x14ac:dyDescent="0.3">
      <c r="A20746" s="82" t="str">
        <f t="shared" si="648"/>
        <v>2020</v>
      </c>
      <c r="B20746" s="260" t="s">
        <v>2228</v>
      </c>
      <c r="C20746" s="261" t="s">
        <v>138</v>
      </c>
      <c r="D20746" s="74" t="str">
        <f t="shared" si="649"/>
        <v>nov/2020</v>
      </c>
      <c r="E20746" s="331">
        <v>44165</v>
      </c>
      <c r="F20746" s="282" t="s">
        <v>1261</v>
      </c>
      <c r="G20746" s="282" t="s">
        <v>2229</v>
      </c>
      <c r="H20746" s="265" t="s">
        <v>879</v>
      </c>
      <c r="I20746" s="265" t="s">
        <v>135</v>
      </c>
      <c r="J20746" s="270">
        <v>-10</v>
      </c>
      <c r="K20746" s="83" t="str">
        <f>IFERROR(IFERROR(VLOOKUP(I20746,'DE-PARA'!B:D,3,0),VLOOKUP(I20746,'DE-PARA'!C:D,2,0)),"NÃO ENCONTRADO")</f>
        <v>Outras Saídas</v>
      </c>
      <c r="L20746" s="50" t="str">
        <f>VLOOKUP(K20746,'Base -Receita-Despesa'!$B:$AS,1,FALSE)</f>
        <v>Outras Saídas</v>
      </c>
    </row>
    <row r="20747" spans="1:12" x14ac:dyDescent="0.3">
      <c r="A20747" s="82" t="str">
        <f t="shared" si="648"/>
        <v>2020</v>
      </c>
      <c r="B20747" s="260" t="s">
        <v>2228</v>
      </c>
      <c r="C20747" s="261" t="s">
        <v>138</v>
      </c>
      <c r="D20747" s="74" t="str">
        <f t="shared" si="649"/>
        <v>nov/2020</v>
      </c>
      <c r="E20747" s="331">
        <v>44165</v>
      </c>
      <c r="F20747" s="282" t="s">
        <v>1261</v>
      </c>
      <c r="G20747" s="282" t="s">
        <v>2229</v>
      </c>
      <c r="H20747" s="265" t="s">
        <v>879</v>
      </c>
      <c r="I20747" s="265" t="s">
        <v>135</v>
      </c>
      <c r="J20747" s="270">
        <v>-10</v>
      </c>
      <c r="K20747" s="83" t="str">
        <f>IFERROR(IFERROR(VLOOKUP(I20747,'DE-PARA'!B:D,3,0),VLOOKUP(I20747,'DE-PARA'!C:D,2,0)),"NÃO ENCONTRADO")</f>
        <v>Outras Saídas</v>
      </c>
      <c r="L20747" s="50" t="str">
        <f>VLOOKUP(K20747,'Base -Receita-Despesa'!$B:$AS,1,FALSE)</f>
        <v>Outras Saídas</v>
      </c>
    </row>
    <row r="20748" spans="1:12" x14ac:dyDescent="0.3">
      <c r="A20748" s="82" t="str">
        <f t="shared" si="648"/>
        <v>2020</v>
      </c>
      <c r="B20748" s="260" t="s">
        <v>2228</v>
      </c>
      <c r="C20748" s="261" t="s">
        <v>138</v>
      </c>
      <c r="D20748" s="74" t="str">
        <f t="shared" si="649"/>
        <v>nov/2020</v>
      </c>
      <c r="E20748" s="331">
        <v>44165</v>
      </c>
      <c r="F20748" s="282" t="s">
        <v>1261</v>
      </c>
      <c r="G20748" s="282" t="s">
        <v>2229</v>
      </c>
      <c r="H20748" s="265" t="s">
        <v>879</v>
      </c>
      <c r="I20748" s="265" t="s">
        <v>135</v>
      </c>
      <c r="J20748" s="270">
        <v>-10</v>
      </c>
      <c r="K20748" s="83" t="str">
        <f>IFERROR(IFERROR(VLOOKUP(I20748,'DE-PARA'!B:D,3,0),VLOOKUP(I20748,'DE-PARA'!C:D,2,0)),"NÃO ENCONTRADO")</f>
        <v>Outras Saídas</v>
      </c>
      <c r="L20748" s="50" t="str">
        <f>VLOOKUP(K20748,'Base -Receita-Despesa'!$B:$AS,1,FALSE)</f>
        <v>Outras Saídas</v>
      </c>
    </row>
    <row r="20749" spans="1:12" x14ac:dyDescent="0.3">
      <c r="A20749" s="82" t="str">
        <f t="shared" si="648"/>
        <v>2020</v>
      </c>
      <c r="B20749" s="260" t="s">
        <v>2228</v>
      </c>
      <c r="C20749" s="261" t="s">
        <v>138</v>
      </c>
      <c r="D20749" s="74" t="str">
        <f t="shared" si="649"/>
        <v>nov/2020</v>
      </c>
      <c r="E20749" s="331">
        <v>44165</v>
      </c>
      <c r="F20749" s="282" t="s">
        <v>5181</v>
      </c>
      <c r="G20749" s="282" t="s">
        <v>2229</v>
      </c>
      <c r="H20749" s="265" t="s">
        <v>6110</v>
      </c>
      <c r="I20749" s="265" t="s">
        <v>2171</v>
      </c>
      <c r="J20749" s="275">
        <v>1231.26</v>
      </c>
      <c r="K20749" s="83" t="str">
        <f>IFERROR(IFERROR(VLOOKUP(I20749,'DE-PARA'!B:D,3,0),VLOOKUP(I20749,'DE-PARA'!C:D,2,0)),"NÃO ENCONTRADO")</f>
        <v>Rendimentos sobre Aplicações Financeiras</v>
      </c>
      <c r="L20749" s="50" t="str">
        <f>VLOOKUP(K20749,'Base -Receita-Despesa'!$B:$AS,1,FALSE)</f>
        <v>Rendimentos sobre Aplicações Financeiras</v>
      </c>
    </row>
    <row r="20750" spans="1:12" x14ac:dyDescent="0.3">
      <c r="A20750" s="82" t="str">
        <f t="shared" si="648"/>
        <v>2020</v>
      </c>
      <c r="B20750" s="260" t="s">
        <v>2240</v>
      </c>
      <c r="C20750" s="261" t="s">
        <v>138</v>
      </c>
      <c r="D20750" s="74" t="str">
        <f t="shared" si="649"/>
        <v>nov/2020</v>
      </c>
      <c r="E20750" s="331">
        <v>44165</v>
      </c>
      <c r="F20750" s="282" t="s">
        <v>5181</v>
      </c>
      <c r="G20750" s="282" t="s">
        <v>2229</v>
      </c>
      <c r="H20750" s="265" t="s">
        <v>6110</v>
      </c>
      <c r="I20750" s="265" t="s">
        <v>2171</v>
      </c>
      <c r="J20750" s="275">
        <v>3776.17</v>
      </c>
      <c r="K20750" s="83" t="str">
        <f>IFERROR(IFERROR(VLOOKUP(I20750,'DE-PARA'!B:D,3,0),VLOOKUP(I20750,'DE-PARA'!C:D,2,0)),"NÃO ENCONTRADO")</f>
        <v>Rendimentos sobre Aplicações Financeiras</v>
      </c>
      <c r="L20750" s="50" t="str">
        <f>VLOOKUP(K20750,'Base -Receita-Despesa'!$B:$AS,1,FALSE)</f>
        <v>Rendimentos sobre Aplicações Financeiras</v>
      </c>
    </row>
    <row r="20751" spans="1:12" x14ac:dyDescent="0.3">
      <c r="A20751" s="82" t="str">
        <f t="shared" si="648"/>
        <v>2020</v>
      </c>
      <c r="B20751" s="260" t="s">
        <v>2228</v>
      </c>
      <c r="C20751" s="261" t="s">
        <v>138</v>
      </c>
      <c r="D20751" s="74" t="str">
        <f t="shared" si="649"/>
        <v>dez/2020</v>
      </c>
      <c r="E20751" s="331">
        <v>44166</v>
      </c>
      <c r="F20751" s="282">
        <v>1420</v>
      </c>
      <c r="G20751" s="282" t="s">
        <v>2229</v>
      </c>
      <c r="H20751" s="265" t="s">
        <v>5716</v>
      </c>
      <c r="I20751" s="265" t="s">
        <v>157</v>
      </c>
      <c r="J20751" s="270">
        <v>-654.15</v>
      </c>
      <c r="K20751" s="83" t="str">
        <f>IFERROR(IFERROR(VLOOKUP(I20751,'DE-PARA'!B:D,3,0),VLOOKUP(I20751,'DE-PARA'!C:D,2,0)),"NÃO ENCONTRADO")</f>
        <v>Materiais</v>
      </c>
      <c r="L20751" s="50" t="str">
        <f>VLOOKUP(K20751,'Base -Receita-Despesa'!$B:$AS,1,FALSE)</f>
        <v>Materiais</v>
      </c>
    </row>
    <row r="20752" spans="1:12" x14ac:dyDescent="0.3">
      <c r="A20752" s="82" t="str">
        <f t="shared" si="648"/>
        <v>2020</v>
      </c>
      <c r="B20752" s="260" t="s">
        <v>2228</v>
      </c>
      <c r="C20752" s="261" t="s">
        <v>138</v>
      </c>
      <c r="D20752" s="74" t="str">
        <f t="shared" si="649"/>
        <v>dez/2020</v>
      </c>
      <c r="E20752" s="331">
        <v>44166</v>
      </c>
      <c r="F20752" s="282">
        <v>1418</v>
      </c>
      <c r="G20752" s="282" t="s">
        <v>2229</v>
      </c>
      <c r="H20752" s="265" t="s">
        <v>5716</v>
      </c>
      <c r="I20752" s="265" t="s">
        <v>157</v>
      </c>
      <c r="J20752" s="270">
        <v>-136.91999999999999</v>
      </c>
      <c r="K20752" s="83" t="str">
        <f>IFERROR(IFERROR(VLOOKUP(I20752,'DE-PARA'!B:D,3,0),VLOOKUP(I20752,'DE-PARA'!C:D,2,0)),"NÃO ENCONTRADO")</f>
        <v>Materiais</v>
      </c>
      <c r="L20752" s="50" t="str">
        <f>VLOOKUP(K20752,'Base -Receita-Despesa'!$B:$AS,1,FALSE)</f>
        <v>Materiais</v>
      </c>
    </row>
    <row r="20753" spans="1:12" x14ac:dyDescent="0.3">
      <c r="A20753" s="82" t="str">
        <f t="shared" si="648"/>
        <v>2020</v>
      </c>
      <c r="B20753" s="260" t="s">
        <v>2228</v>
      </c>
      <c r="C20753" s="261" t="s">
        <v>138</v>
      </c>
      <c r="D20753" s="74" t="str">
        <f t="shared" si="649"/>
        <v>dez/2020</v>
      </c>
      <c r="E20753" s="331">
        <v>44166</v>
      </c>
      <c r="F20753" s="282">
        <v>1421</v>
      </c>
      <c r="G20753" s="282" t="s">
        <v>2229</v>
      </c>
      <c r="H20753" s="265" t="s">
        <v>5716</v>
      </c>
      <c r="I20753" s="265" t="s">
        <v>157</v>
      </c>
      <c r="J20753" s="275">
        <v>-4857.68</v>
      </c>
      <c r="K20753" s="83" t="str">
        <f>IFERROR(IFERROR(VLOOKUP(I20753,'DE-PARA'!B:D,3,0),VLOOKUP(I20753,'DE-PARA'!C:D,2,0)),"NÃO ENCONTRADO")</f>
        <v>Materiais</v>
      </c>
      <c r="L20753" s="50" t="str">
        <f>VLOOKUP(K20753,'Base -Receita-Despesa'!$B:$AS,1,FALSE)</f>
        <v>Materiais</v>
      </c>
    </row>
    <row r="20754" spans="1:12" x14ac:dyDescent="0.3">
      <c r="A20754" s="82" t="str">
        <f t="shared" si="648"/>
        <v>2020</v>
      </c>
      <c r="B20754" s="260" t="s">
        <v>2228</v>
      </c>
      <c r="C20754" s="261" t="s">
        <v>138</v>
      </c>
      <c r="D20754" s="74" t="str">
        <f t="shared" si="649"/>
        <v>dez/2020</v>
      </c>
      <c r="E20754" s="331">
        <v>44166</v>
      </c>
      <c r="F20754" s="282">
        <v>1419</v>
      </c>
      <c r="G20754" s="282" t="s">
        <v>2229</v>
      </c>
      <c r="H20754" s="265" t="s">
        <v>5716</v>
      </c>
      <c r="I20754" s="265" t="s">
        <v>157</v>
      </c>
      <c r="J20754" s="275">
        <v>-3283.3</v>
      </c>
      <c r="K20754" s="83" t="str">
        <f>IFERROR(IFERROR(VLOOKUP(I20754,'DE-PARA'!B:D,3,0),VLOOKUP(I20754,'DE-PARA'!C:D,2,0)),"NÃO ENCONTRADO")</f>
        <v>Materiais</v>
      </c>
      <c r="L20754" s="50" t="str">
        <f>VLOOKUP(K20754,'Base -Receita-Despesa'!$B:$AS,1,FALSE)</f>
        <v>Materiais</v>
      </c>
    </row>
    <row r="20755" spans="1:12" x14ac:dyDescent="0.3">
      <c r="A20755" s="82" t="str">
        <f t="shared" si="648"/>
        <v>2020</v>
      </c>
      <c r="B20755" s="260" t="s">
        <v>2228</v>
      </c>
      <c r="C20755" s="261" t="s">
        <v>138</v>
      </c>
      <c r="D20755" s="74" t="str">
        <f t="shared" si="649"/>
        <v>dez/2020</v>
      </c>
      <c r="E20755" s="331">
        <v>44166</v>
      </c>
      <c r="F20755" s="282">
        <v>24493</v>
      </c>
      <c r="G20755" s="282" t="s">
        <v>2229</v>
      </c>
      <c r="H20755" s="265" t="s">
        <v>2846</v>
      </c>
      <c r="I20755" s="265" t="s">
        <v>2189</v>
      </c>
      <c r="J20755" s="270">
        <v>-245.3</v>
      </c>
      <c r="K20755" s="83" t="str">
        <f>IFERROR(IFERROR(VLOOKUP(I20755,'DE-PARA'!B:D,3,0),VLOOKUP(I20755,'DE-PARA'!C:D,2,0)),"NÃO ENCONTRADO")</f>
        <v>Materiais</v>
      </c>
      <c r="L20755" s="50" t="str">
        <f>VLOOKUP(K20755,'Base -Receita-Despesa'!$B:$AS,1,FALSE)</f>
        <v>Materiais</v>
      </c>
    </row>
    <row r="20756" spans="1:12" x14ac:dyDescent="0.3">
      <c r="A20756" s="82" t="str">
        <f t="shared" si="648"/>
        <v>2020</v>
      </c>
      <c r="B20756" s="260" t="s">
        <v>2228</v>
      </c>
      <c r="C20756" s="261" t="s">
        <v>138</v>
      </c>
      <c r="D20756" s="74" t="str">
        <f t="shared" si="649"/>
        <v>dez/2020</v>
      </c>
      <c r="E20756" s="331">
        <v>44166</v>
      </c>
      <c r="F20756" s="282" t="s">
        <v>2326</v>
      </c>
      <c r="G20756" s="282" t="s">
        <v>2229</v>
      </c>
      <c r="H20756" s="265" t="s">
        <v>6111</v>
      </c>
      <c r="I20756" s="265" t="s">
        <v>2209</v>
      </c>
      <c r="J20756" s="270">
        <v>-200</v>
      </c>
      <c r="K20756" s="83" t="str">
        <f>IFERROR(IFERROR(VLOOKUP(I20756,'DE-PARA'!B:D,3,0),VLOOKUP(I20756,'DE-PARA'!C:D,2,0)),"NÃO ENCONTRADO")</f>
        <v>Despesas com Viagens</v>
      </c>
      <c r="L20756" s="50" t="str">
        <f>VLOOKUP(K20756,'Base -Receita-Despesa'!$B:$AS,1,FALSE)</f>
        <v>Despesas com Viagens</v>
      </c>
    </row>
    <row r="20757" spans="1:12" x14ac:dyDescent="0.3">
      <c r="A20757" s="82" t="str">
        <f t="shared" si="648"/>
        <v>2020</v>
      </c>
      <c r="B20757" s="260" t="s">
        <v>2228</v>
      </c>
      <c r="C20757" s="261" t="s">
        <v>138</v>
      </c>
      <c r="D20757" s="74" t="str">
        <f t="shared" si="649"/>
        <v>dez/2020</v>
      </c>
      <c r="E20757" s="331">
        <v>44166</v>
      </c>
      <c r="F20757" s="282" t="s">
        <v>2326</v>
      </c>
      <c r="G20757" s="282" t="s">
        <v>2229</v>
      </c>
      <c r="H20757" s="265" t="s">
        <v>6112</v>
      </c>
      <c r="I20757" s="265" t="s">
        <v>2209</v>
      </c>
      <c r="J20757" s="270">
        <v>-200</v>
      </c>
      <c r="K20757" s="83" t="str">
        <f>IFERROR(IFERROR(VLOOKUP(I20757,'DE-PARA'!B:D,3,0),VLOOKUP(I20757,'DE-PARA'!C:D,2,0)),"NÃO ENCONTRADO")</f>
        <v>Despesas com Viagens</v>
      </c>
      <c r="L20757" s="50" t="str">
        <f>VLOOKUP(K20757,'Base -Receita-Despesa'!$B:$AS,1,FALSE)</f>
        <v>Despesas com Viagens</v>
      </c>
    </row>
    <row r="20758" spans="1:12" x14ac:dyDescent="0.3">
      <c r="A20758" s="82" t="str">
        <f t="shared" si="648"/>
        <v>2020</v>
      </c>
      <c r="B20758" s="260" t="s">
        <v>2228</v>
      </c>
      <c r="C20758" s="261" t="s">
        <v>138</v>
      </c>
      <c r="D20758" s="74" t="str">
        <f t="shared" si="649"/>
        <v>dez/2020</v>
      </c>
      <c r="E20758" s="331">
        <v>44166</v>
      </c>
      <c r="F20758" s="282" t="s">
        <v>2326</v>
      </c>
      <c r="G20758" s="282" t="s">
        <v>2229</v>
      </c>
      <c r="H20758" s="265" t="s">
        <v>6113</v>
      </c>
      <c r="I20758" s="265" t="s">
        <v>2209</v>
      </c>
      <c r="J20758" s="270">
        <v>-200</v>
      </c>
      <c r="K20758" s="83" t="str">
        <f>IFERROR(IFERROR(VLOOKUP(I20758,'DE-PARA'!B:D,3,0),VLOOKUP(I20758,'DE-PARA'!C:D,2,0)),"NÃO ENCONTRADO")</f>
        <v>Despesas com Viagens</v>
      </c>
      <c r="L20758" s="50" t="str">
        <f>VLOOKUP(K20758,'Base -Receita-Despesa'!$B:$AS,1,FALSE)</f>
        <v>Despesas com Viagens</v>
      </c>
    </row>
    <row r="20759" spans="1:12" x14ac:dyDescent="0.3">
      <c r="A20759" s="82" t="str">
        <f t="shared" si="648"/>
        <v>2020</v>
      </c>
      <c r="B20759" s="260" t="s">
        <v>2228</v>
      </c>
      <c r="C20759" s="261" t="s">
        <v>138</v>
      </c>
      <c r="D20759" s="74" t="str">
        <f t="shared" si="649"/>
        <v>dez/2020</v>
      </c>
      <c r="E20759" s="331">
        <v>44166</v>
      </c>
      <c r="F20759" s="282">
        <v>103</v>
      </c>
      <c r="G20759" s="282" t="s">
        <v>2229</v>
      </c>
      <c r="H20759" s="265" t="s">
        <v>5115</v>
      </c>
      <c r="I20759" s="265" t="s">
        <v>118</v>
      </c>
      <c r="J20759" s="275">
        <v>-116277.44</v>
      </c>
      <c r="K20759" s="83" t="str">
        <f>IFERROR(IFERROR(VLOOKUP(I20759,'DE-PARA'!B:D,3,0),VLOOKUP(I20759,'DE-PARA'!C:D,2,0)),"NÃO ENCONTRADO")</f>
        <v>Serviços</v>
      </c>
      <c r="L20759" s="50" t="str">
        <f>VLOOKUP(K20759,'Base -Receita-Despesa'!$B:$AS,1,FALSE)</f>
        <v>Serviços</v>
      </c>
    </row>
    <row r="20760" spans="1:12" x14ac:dyDescent="0.3">
      <c r="A20760" s="82" t="str">
        <f t="shared" si="648"/>
        <v>2020</v>
      </c>
      <c r="B20760" s="260" t="s">
        <v>2228</v>
      </c>
      <c r="C20760" s="261" t="s">
        <v>138</v>
      </c>
      <c r="D20760" s="74" t="str">
        <f t="shared" si="649"/>
        <v>dez/2020</v>
      </c>
      <c r="E20760" s="331">
        <v>44166</v>
      </c>
      <c r="F20760" s="282" t="s">
        <v>2326</v>
      </c>
      <c r="G20760" s="282" t="s">
        <v>2229</v>
      </c>
      <c r="H20760" s="265" t="s">
        <v>5223</v>
      </c>
      <c r="I20760" s="265" t="s">
        <v>2209</v>
      </c>
      <c r="J20760" s="270">
        <v>-200</v>
      </c>
      <c r="K20760" s="83" t="str">
        <f>IFERROR(IFERROR(VLOOKUP(I20760,'DE-PARA'!B:D,3,0),VLOOKUP(I20760,'DE-PARA'!C:D,2,0)),"NÃO ENCONTRADO")</f>
        <v>Despesas com Viagens</v>
      </c>
      <c r="L20760" s="50" t="str">
        <f>VLOOKUP(K20760,'Base -Receita-Despesa'!$B:$AS,1,FALSE)</f>
        <v>Despesas com Viagens</v>
      </c>
    </row>
    <row r="20761" spans="1:12" x14ac:dyDescent="0.3">
      <c r="A20761" s="82" t="str">
        <f t="shared" si="648"/>
        <v>2020</v>
      </c>
      <c r="B20761" s="260" t="s">
        <v>2228</v>
      </c>
      <c r="C20761" s="261" t="s">
        <v>138</v>
      </c>
      <c r="D20761" s="74" t="str">
        <f t="shared" si="649"/>
        <v>dez/2020</v>
      </c>
      <c r="E20761" s="331">
        <v>44166</v>
      </c>
      <c r="F20761" s="282">
        <v>267</v>
      </c>
      <c r="G20761" s="282" t="s">
        <v>2229</v>
      </c>
      <c r="H20761" s="265" t="s">
        <v>6114</v>
      </c>
      <c r="I20761" s="265" t="s">
        <v>2181</v>
      </c>
      <c r="J20761" s="275">
        <v>-1270.7</v>
      </c>
      <c r="K20761" s="83" t="str">
        <f>IFERROR(IFERROR(VLOOKUP(I20761,'DE-PARA'!B:D,3,0),VLOOKUP(I20761,'DE-PARA'!C:D,2,0)),"NÃO ENCONTRADO")</f>
        <v>Materiais</v>
      </c>
      <c r="L20761" s="50" t="str">
        <f>VLOOKUP(K20761,'Base -Receita-Despesa'!$B:$AS,1,FALSE)</f>
        <v>Materiais</v>
      </c>
    </row>
    <row r="20762" spans="1:12" x14ac:dyDescent="0.3">
      <c r="A20762" s="82" t="str">
        <f t="shared" si="648"/>
        <v>2020</v>
      </c>
      <c r="B20762" s="260" t="s">
        <v>2228</v>
      </c>
      <c r="C20762" s="261" t="s">
        <v>138</v>
      </c>
      <c r="D20762" s="74" t="str">
        <f t="shared" si="649"/>
        <v>dez/2020</v>
      </c>
      <c r="E20762" s="331">
        <v>44166</v>
      </c>
      <c r="F20762" s="282">
        <v>469</v>
      </c>
      <c r="G20762" s="282" t="s">
        <v>2229</v>
      </c>
      <c r="H20762" s="265" t="s">
        <v>5765</v>
      </c>
      <c r="I20762" s="265" t="s">
        <v>120</v>
      </c>
      <c r="J20762" s="275">
        <v>-1458</v>
      </c>
      <c r="K20762" s="83" t="str">
        <f>IFERROR(IFERROR(VLOOKUP(I20762,'DE-PARA'!B:D,3,0),VLOOKUP(I20762,'DE-PARA'!C:D,2,0)),"NÃO ENCONTRADO")</f>
        <v>Serviços</v>
      </c>
      <c r="L20762" s="50" t="str">
        <f>VLOOKUP(K20762,'Base -Receita-Despesa'!$B:$AS,1,FALSE)</f>
        <v>Serviços</v>
      </c>
    </row>
    <row r="20763" spans="1:12" x14ac:dyDescent="0.3">
      <c r="A20763" s="82" t="str">
        <f t="shared" si="648"/>
        <v>2020</v>
      </c>
      <c r="B20763" s="260" t="s">
        <v>2228</v>
      </c>
      <c r="C20763" s="261" t="s">
        <v>138</v>
      </c>
      <c r="D20763" s="74" t="str">
        <f t="shared" si="649"/>
        <v>dez/2020</v>
      </c>
      <c r="E20763" s="331">
        <v>44166</v>
      </c>
      <c r="F20763" s="282" t="s">
        <v>1267</v>
      </c>
      <c r="G20763" s="282" t="s">
        <v>2229</v>
      </c>
      <c r="H20763" s="265" t="s">
        <v>6115</v>
      </c>
      <c r="I20763" s="265" t="s">
        <v>160</v>
      </c>
      <c r="J20763" s="275">
        <v>-3000</v>
      </c>
      <c r="K20763" s="83" t="str">
        <f>IFERROR(IFERROR(VLOOKUP(I20763,'DE-PARA'!B:D,3,0),VLOOKUP(I20763,'DE-PARA'!C:D,2,0)),"NÃO ENCONTRADO")</f>
        <v>Outras Saídas</v>
      </c>
      <c r="L20763" s="50" t="str">
        <f>VLOOKUP(K20763,'Base -Receita-Despesa'!$B:$AS,1,FALSE)</f>
        <v>Outras Saídas</v>
      </c>
    </row>
    <row r="20764" spans="1:12" x14ac:dyDescent="0.3">
      <c r="A20764" s="82" t="str">
        <f t="shared" si="648"/>
        <v>2020</v>
      </c>
      <c r="B20764" s="260" t="s">
        <v>2240</v>
      </c>
      <c r="C20764" s="261" t="s">
        <v>138</v>
      </c>
      <c r="D20764" s="74" t="str">
        <f t="shared" si="649"/>
        <v>dez/2020</v>
      </c>
      <c r="E20764" s="331">
        <v>44167</v>
      </c>
      <c r="F20764" s="282" t="s">
        <v>161</v>
      </c>
      <c r="G20764" s="282" t="s">
        <v>2229</v>
      </c>
      <c r="H20764" s="265" t="s">
        <v>161</v>
      </c>
      <c r="I20764" s="265" t="s">
        <v>2168</v>
      </c>
      <c r="J20764" s="275">
        <v>21972.41</v>
      </c>
      <c r="K20764" s="83" t="str">
        <f>IFERROR(IFERROR(VLOOKUP(I20764,'DE-PARA'!B:D,3,0),VLOOKUP(I20764,'DE-PARA'!C:D,2,0)),"NÃO ENCONTRADO")</f>
        <v>Repasses Contrato de Gestão</v>
      </c>
      <c r="L20764" s="50" t="str">
        <f>VLOOKUP(K20764,'Base -Receita-Despesa'!$B:$AS,1,FALSE)</f>
        <v>Repasses Contrato de Gestão</v>
      </c>
    </row>
    <row r="20765" spans="1:12" x14ac:dyDescent="0.3">
      <c r="A20765" s="82" t="str">
        <f t="shared" si="648"/>
        <v>2020</v>
      </c>
      <c r="B20765" s="260" t="s">
        <v>2240</v>
      </c>
      <c r="C20765" s="261" t="s">
        <v>138</v>
      </c>
      <c r="D20765" s="74" t="str">
        <f t="shared" si="649"/>
        <v>dez/2020</v>
      </c>
      <c r="E20765" s="331">
        <v>44167</v>
      </c>
      <c r="F20765" s="282" t="s">
        <v>161</v>
      </c>
      <c r="G20765" s="282" t="s">
        <v>2229</v>
      </c>
      <c r="H20765" s="265" t="s">
        <v>161</v>
      </c>
      <c r="I20765" s="265" t="s">
        <v>2168</v>
      </c>
      <c r="J20765" s="275">
        <v>291422.06</v>
      </c>
      <c r="K20765" s="83" t="str">
        <f>IFERROR(IFERROR(VLOOKUP(I20765,'DE-PARA'!B:D,3,0),VLOOKUP(I20765,'DE-PARA'!C:D,2,0)),"NÃO ENCONTRADO")</f>
        <v>Repasses Contrato de Gestão</v>
      </c>
      <c r="L20765" s="50" t="str">
        <f>VLOOKUP(K20765,'Base -Receita-Despesa'!$B:$AS,1,FALSE)</f>
        <v>Repasses Contrato de Gestão</v>
      </c>
    </row>
    <row r="20766" spans="1:12" x14ac:dyDescent="0.3">
      <c r="A20766" s="82" t="str">
        <f t="shared" si="648"/>
        <v>2020</v>
      </c>
      <c r="B20766" s="260" t="s">
        <v>2228</v>
      </c>
      <c r="C20766" s="261" t="s">
        <v>138</v>
      </c>
      <c r="D20766" s="74" t="str">
        <f t="shared" si="649"/>
        <v>dez/2020</v>
      </c>
      <c r="E20766" s="331">
        <v>44167</v>
      </c>
      <c r="F20766" s="282" t="s">
        <v>6116</v>
      </c>
      <c r="G20766" s="282" t="s">
        <v>2229</v>
      </c>
      <c r="H20766" s="265" t="s">
        <v>2586</v>
      </c>
      <c r="I20766" s="265" t="s">
        <v>540</v>
      </c>
      <c r="J20766" s="270">
        <v>-201.25</v>
      </c>
      <c r="K20766" s="83" t="str">
        <f>IFERROR(IFERROR(VLOOKUP(I20766,'DE-PARA'!B:D,3,0),VLOOKUP(I20766,'DE-PARA'!C:D,2,0)),"NÃO ENCONTRADO")</f>
        <v>Tributos, Taxas e Contribuições</v>
      </c>
      <c r="L20766" s="50" t="str">
        <f>VLOOKUP(K20766,'Base -Receita-Despesa'!$B:$AS,1,FALSE)</f>
        <v>Tributos, Taxas e Contribuições</v>
      </c>
    </row>
    <row r="20767" spans="1:12" x14ac:dyDescent="0.3">
      <c r="A20767" s="82" t="str">
        <f t="shared" si="648"/>
        <v>2020</v>
      </c>
      <c r="B20767" s="260" t="s">
        <v>2228</v>
      </c>
      <c r="C20767" s="261" t="s">
        <v>138</v>
      </c>
      <c r="D20767" s="74" t="str">
        <f t="shared" si="649"/>
        <v>dez/2020</v>
      </c>
      <c r="E20767" s="331">
        <v>44167</v>
      </c>
      <c r="F20767" s="282">
        <v>1636</v>
      </c>
      <c r="G20767" s="282" t="s">
        <v>2229</v>
      </c>
      <c r="H20767" s="265" t="s">
        <v>2231</v>
      </c>
      <c r="I20767" s="265" t="s">
        <v>2185</v>
      </c>
      <c r="J20767" s="275">
        <v>-1195</v>
      </c>
      <c r="K20767" s="83" t="str">
        <f>IFERROR(IFERROR(VLOOKUP(I20767,'DE-PARA'!B:D,3,0),VLOOKUP(I20767,'DE-PARA'!C:D,2,0)),"NÃO ENCONTRADO")</f>
        <v>Materiais</v>
      </c>
      <c r="L20767" s="50" t="str">
        <f>VLOOKUP(K20767,'Base -Receita-Despesa'!$B:$AS,1,FALSE)</f>
        <v>Materiais</v>
      </c>
    </row>
    <row r="20768" spans="1:12" x14ac:dyDescent="0.3">
      <c r="A20768" s="82" t="str">
        <f t="shared" si="648"/>
        <v>2020</v>
      </c>
      <c r="B20768" s="260" t="s">
        <v>2228</v>
      </c>
      <c r="C20768" s="261" t="s">
        <v>138</v>
      </c>
      <c r="D20768" s="74" t="str">
        <f t="shared" si="649"/>
        <v>dez/2020</v>
      </c>
      <c r="E20768" s="331">
        <v>44167</v>
      </c>
      <c r="F20768" s="282">
        <v>16716917</v>
      </c>
      <c r="G20768" s="282" t="s">
        <v>2229</v>
      </c>
      <c r="H20768" s="265" t="s">
        <v>5962</v>
      </c>
      <c r="I20768" s="265" t="s">
        <v>2191</v>
      </c>
      <c r="J20768" s="270">
        <v>-784</v>
      </c>
      <c r="K20768" s="83" t="str">
        <f>IFERROR(IFERROR(VLOOKUP(I20768,'DE-PARA'!B:D,3,0),VLOOKUP(I20768,'DE-PARA'!C:D,2,0)),"NÃO ENCONTRADO")</f>
        <v>Materiais</v>
      </c>
      <c r="L20768" s="50" t="str">
        <f>VLOOKUP(K20768,'Base -Receita-Despesa'!$B:$AS,1,FALSE)</f>
        <v>Materiais</v>
      </c>
    </row>
    <row r="20769" spans="1:12" x14ac:dyDescent="0.3">
      <c r="A20769" s="82" t="str">
        <f t="shared" si="648"/>
        <v>2020</v>
      </c>
      <c r="B20769" s="260" t="s">
        <v>2228</v>
      </c>
      <c r="C20769" s="261" t="s">
        <v>138</v>
      </c>
      <c r="D20769" s="74" t="str">
        <f t="shared" si="649"/>
        <v>dez/2020</v>
      </c>
      <c r="E20769" s="331">
        <v>44167</v>
      </c>
      <c r="F20769" s="282" t="s">
        <v>1261</v>
      </c>
      <c r="G20769" s="282" t="s">
        <v>2229</v>
      </c>
      <c r="H20769" s="265" t="s">
        <v>879</v>
      </c>
      <c r="I20769" s="265" t="s">
        <v>135</v>
      </c>
      <c r="J20769" s="270">
        <v>-10</v>
      </c>
      <c r="K20769" s="83" t="str">
        <f>IFERROR(IFERROR(VLOOKUP(I20769,'DE-PARA'!B:D,3,0),VLOOKUP(I20769,'DE-PARA'!C:D,2,0)),"NÃO ENCONTRADO")</f>
        <v>Outras Saídas</v>
      </c>
      <c r="L20769" s="50" t="str">
        <f>VLOOKUP(K20769,'Base -Receita-Despesa'!$B:$AS,1,FALSE)</f>
        <v>Outras Saídas</v>
      </c>
    </row>
    <row r="20770" spans="1:12" x14ac:dyDescent="0.3">
      <c r="A20770" s="82" t="str">
        <f t="shared" si="648"/>
        <v>2020</v>
      </c>
      <c r="B20770" s="260" t="s">
        <v>2228</v>
      </c>
      <c r="C20770" s="261" t="s">
        <v>138</v>
      </c>
      <c r="D20770" s="74" t="str">
        <f t="shared" si="649"/>
        <v>dez/2020</v>
      </c>
      <c r="E20770" s="331">
        <v>44168</v>
      </c>
      <c r="F20770" s="282">
        <v>85544</v>
      </c>
      <c r="G20770" s="282" t="s">
        <v>2324</v>
      </c>
      <c r="H20770" s="265" t="s">
        <v>5881</v>
      </c>
      <c r="I20770" s="265" t="s">
        <v>2181</v>
      </c>
      <c r="J20770" s="270">
        <v>-685.3</v>
      </c>
      <c r="K20770" s="83" t="str">
        <f>IFERROR(IFERROR(VLOOKUP(I20770,'DE-PARA'!B:D,3,0),VLOOKUP(I20770,'DE-PARA'!C:D,2,0)),"NÃO ENCONTRADO")</f>
        <v>Materiais</v>
      </c>
      <c r="L20770" s="50" t="str">
        <f>VLOOKUP(K20770,'Base -Receita-Despesa'!$B:$AS,1,FALSE)</f>
        <v>Materiais</v>
      </c>
    </row>
    <row r="20771" spans="1:12" x14ac:dyDescent="0.3">
      <c r="A20771" s="82" t="str">
        <f t="shared" si="648"/>
        <v>2020</v>
      </c>
      <c r="B20771" s="260" t="s">
        <v>2228</v>
      </c>
      <c r="C20771" s="261" t="s">
        <v>138</v>
      </c>
      <c r="D20771" s="74" t="str">
        <f t="shared" si="649"/>
        <v>dez/2020</v>
      </c>
      <c r="E20771" s="331">
        <v>44168</v>
      </c>
      <c r="F20771" s="282">
        <v>2212</v>
      </c>
      <c r="G20771" s="282" t="s">
        <v>2229</v>
      </c>
      <c r="H20771" s="265" t="s">
        <v>6117</v>
      </c>
      <c r="I20771" s="265" t="s">
        <v>2189</v>
      </c>
      <c r="J20771" s="270">
        <v>-457.8</v>
      </c>
      <c r="K20771" s="83" t="str">
        <f>IFERROR(IFERROR(VLOOKUP(I20771,'DE-PARA'!B:D,3,0),VLOOKUP(I20771,'DE-PARA'!C:D,2,0)),"NÃO ENCONTRADO")</f>
        <v>Materiais</v>
      </c>
      <c r="L20771" s="50" t="str">
        <f>VLOOKUP(K20771,'Base -Receita-Despesa'!$B:$AS,1,FALSE)</f>
        <v>Materiais</v>
      </c>
    </row>
    <row r="20772" spans="1:12" x14ac:dyDescent="0.3">
      <c r="A20772" s="82" t="str">
        <f t="shared" si="648"/>
        <v>2020</v>
      </c>
      <c r="B20772" s="260" t="s">
        <v>2228</v>
      </c>
      <c r="C20772" s="261" t="s">
        <v>138</v>
      </c>
      <c r="D20772" s="74" t="str">
        <f t="shared" si="649"/>
        <v>dez/2020</v>
      </c>
      <c r="E20772" s="331">
        <v>44168</v>
      </c>
      <c r="F20772" s="282">
        <v>910354</v>
      </c>
      <c r="G20772" s="282" t="s">
        <v>2232</v>
      </c>
      <c r="H20772" s="265" t="s">
        <v>5696</v>
      </c>
      <c r="I20772" s="265" t="s">
        <v>2182</v>
      </c>
      <c r="J20772" s="270">
        <v>-468.75</v>
      </c>
      <c r="K20772" s="83" t="str">
        <f>IFERROR(IFERROR(VLOOKUP(I20772,'DE-PARA'!B:D,3,0),VLOOKUP(I20772,'DE-PARA'!C:D,2,0)),"NÃO ENCONTRADO")</f>
        <v>Materiais</v>
      </c>
      <c r="L20772" s="50" t="str">
        <f>VLOOKUP(K20772,'Base -Receita-Despesa'!$B:$AS,1,FALSE)</f>
        <v>Materiais</v>
      </c>
    </row>
    <row r="20773" spans="1:12" x14ac:dyDescent="0.3">
      <c r="A20773" s="82" t="str">
        <f t="shared" si="648"/>
        <v>2020</v>
      </c>
      <c r="B20773" s="260" t="s">
        <v>2228</v>
      </c>
      <c r="C20773" s="261" t="s">
        <v>138</v>
      </c>
      <c r="D20773" s="74" t="str">
        <f t="shared" si="649"/>
        <v>dez/2020</v>
      </c>
      <c r="E20773" s="331">
        <v>44168</v>
      </c>
      <c r="F20773" s="282" t="s">
        <v>139</v>
      </c>
      <c r="G20773" s="282" t="s">
        <v>2229</v>
      </c>
      <c r="H20773" s="265" t="s">
        <v>6093</v>
      </c>
      <c r="I20773" s="265" t="s">
        <v>141</v>
      </c>
      <c r="J20773" s="275">
        <v>-1579.7</v>
      </c>
      <c r="K20773" s="83" t="str">
        <f>IFERROR(IFERROR(VLOOKUP(I20773,'DE-PARA'!B:D,3,0),VLOOKUP(I20773,'DE-PARA'!C:D,2,0)),"NÃO ENCONTRADO")</f>
        <v>Pessoal</v>
      </c>
      <c r="L20773" s="50" t="str">
        <f>VLOOKUP(K20773,'Base -Receita-Despesa'!$B:$AS,1,FALSE)</f>
        <v>Pessoal</v>
      </c>
    </row>
    <row r="20774" spans="1:12" x14ac:dyDescent="0.3">
      <c r="A20774" s="82" t="str">
        <f t="shared" si="648"/>
        <v>2020</v>
      </c>
      <c r="B20774" s="260" t="s">
        <v>2228</v>
      </c>
      <c r="C20774" s="261" t="s">
        <v>138</v>
      </c>
      <c r="D20774" s="74" t="str">
        <f t="shared" si="649"/>
        <v>dez/2020</v>
      </c>
      <c r="E20774" s="331">
        <v>44168</v>
      </c>
      <c r="F20774" s="282" t="s">
        <v>139</v>
      </c>
      <c r="G20774" s="282" t="s">
        <v>2229</v>
      </c>
      <c r="H20774" s="265" t="s">
        <v>6095</v>
      </c>
      <c r="I20774" s="265" t="s">
        <v>141</v>
      </c>
      <c r="J20774" s="275">
        <v>-1182.69</v>
      </c>
      <c r="K20774" s="83" t="str">
        <f>IFERROR(IFERROR(VLOOKUP(I20774,'DE-PARA'!B:D,3,0),VLOOKUP(I20774,'DE-PARA'!C:D,2,0)),"NÃO ENCONTRADO")</f>
        <v>Pessoal</v>
      </c>
      <c r="L20774" s="50" t="str">
        <f>VLOOKUP(K20774,'Base -Receita-Despesa'!$B:$AS,1,FALSE)</f>
        <v>Pessoal</v>
      </c>
    </row>
    <row r="20775" spans="1:12" x14ac:dyDescent="0.3">
      <c r="A20775" s="82" t="str">
        <f t="shared" si="648"/>
        <v>2020</v>
      </c>
      <c r="B20775" s="260" t="s">
        <v>2228</v>
      </c>
      <c r="C20775" s="261" t="s">
        <v>138</v>
      </c>
      <c r="D20775" s="74" t="str">
        <f t="shared" si="649"/>
        <v>dez/2020</v>
      </c>
      <c r="E20775" s="331">
        <v>44168</v>
      </c>
      <c r="F20775" s="282">
        <v>14</v>
      </c>
      <c r="G20775" s="282" t="s">
        <v>2229</v>
      </c>
      <c r="H20775" s="265" t="s">
        <v>5293</v>
      </c>
      <c r="I20775" s="265" t="s">
        <v>2177</v>
      </c>
      <c r="J20775" s="275">
        <v>-14000</v>
      </c>
      <c r="K20775" s="83" t="str">
        <f>IFERROR(IFERROR(VLOOKUP(I20775,'DE-PARA'!B:D,3,0),VLOOKUP(I20775,'DE-PARA'!C:D,2,0)),"NÃO ENCONTRADO")</f>
        <v>Pessoal</v>
      </c>
      <c r="L20775" s="50" t="str">
        <f>VLOOKUP(K20775,'Base -Receita-Despesa'!$B:$AS,1,FALSE)</f>
        <v>Pessoal</v>
      </c>
    </row>
    <row r="20776" spans="1:12" x14ac:dyDescent="0.3">
      <c r="A20776" s="82" t="str">
        <f t="shared" si="648"/>
        <v>2020</v>
      </c>
      <c r="B20776" s="260" t="s">
        <v>2228</v>
      </c>
      <c r="C20776" s="261" t="s">
        <v>138</v>
      </c>
      <c r="D20776" s="74" t="str">
        <f t="shared" si="649"/>
        <v>dez/2020</v>
      </c>
      <c r="E20776" s="331">
        <v>44168</v>
      </c>
      <c r="F20776" s="282">
        <v>87</v>
      </c>
      <c r="G20776" s="282" t="s">
        <v>2229</v>
      </c>
      <c r="H20776" s="265" t="s">
        <v>5869</v>
      </c>
      <c r="I20776" s="265" t="s">
        <v>2177</v>
      </c>
      <c r="J20776" s="275">
        <v>-20000</v>
      </c>
      <c r="K20776" s="83" t="str">
        <f>IFERROR(IFERROR(VLOOKUP(I20776,'DE-PARA'!B:D,3,0),VLOOKUP(I20776,'DE-PARA'!C:D,2,0)),"NÃO ENCONTRADO")</f>
        <v>Pessoal</v>
      </c>
      <c r="L20776" s="50" t="str">
        <f>VLOOKUP(K20776,'Base -Receita-Despesa'!$B:$AS,1,FALSE)</f>
        <v>Pessoal</v>
      </c>
    </row>
    <row r="20777" spans="1:12" x14ac:dyDescent="0.3">
      <c r="A20777" s="82" t="str">
        <f t="shared" si="648"/>
        <v>2020</v>
      </c>
      <c r="B20777" s="260" t="s">
        <v>2228</v>
      </c>
      <c r="C20777" s="261" t="s">
        <v>138</v>
      </c>
      <c r="D20777" s="74" t="str">
        <f t="shared" si="649"/>
        <v>dez/2020</v>
      </c>
      <c r="E20777" s="331">
        <v>44168</v>
      </c>
      <c r="F20777" s="282" t="s">
        <v>139</v>
      </c>
      <c r="G20777" s="282" t="s">
        <v>2229</v>
      </c>
      <c r="H20777" s="265" t="s">
        <v>542</v>
      </c>
      <c r="I20777" s="265" t="s">
        <v>141</v>
      </c>
      <c r="J20777" s="275">
        <v>-4002.06</v>
      </c>
      <c r="K20777" s="83" t="str">
        <f>IFERROR(IFERROR(VLOOKUP(I20777,'DE-PARA'!B:D,3,0),VLOOKUP(I20777,'DE-PARA'!C:D,2,0)),"NÃO ENCONTRADO")</f>
        <v>Pessoal</v>
      </c>
      <c r="L20777" s="50" t="str">
        <f>VLOOKUP(K20777,'Base -Receita-Despesa'!$B:$AS,1,FALSE)</f>
        <v>Pessoal</v>
      </c>
    </row>
    <row r="20778" spans="1:12" x14ac:dyDescent="0.3">
      <c r="A20778" s="82" t="str">
        <f t="shared" ref="A20778:A20841" si="650">IF(K20778="NÃO ENCONTRADO",0,RIGHT(D20778,4))</f>
        <v>2020</v>
      </c>
      <c r="B20778" s="260" t="s">
        <v>2228</v>
      </c>
      <c r="C20778" s="261" t="s">
        <v>138</v>
      </c>
      <c r="D20778" s="74" t="str">
        <f t="shared" si="649"/>
        <v>dez/2020</v>
      </c>
      <c r="E20778" s="331">
        <v>44168</v>
      </c>
      <c r="F20778" s="282" t="s">
        <v>139</v>
      </c>
      <c r="G20778" s="282" t="s">
        <v>2229</v>
      </c>
      <c r="H20778" s="265" t="s">
        <v>6098</v>
      </c>
      <c r="I20778" s="265" t="s">
        <v>141</v>
      </c>
      <c r="J20778" s="275">
        <v>-1391.97</v>
      </c>
      <c r="K20778" s="83" t="str">
        <f>IFERROR(IFERROR(VLOOKUP(I20778,'DE-PARA'!B:D,3,0),VLOOKUP(I20778,'DE-PARA'!C:D,2,0)),"NÃO ENCONTRADO")</f>
        <v>Pessoal</v>
      </c>
      <c r="L20778" s="50" t="str">
        <f>VLOOKUP(K20778,'Base -Receita-Despesa'!$B:$AS,1,FALSE)</f>
        <v>Pessoal</v>
      </c>
    </row>
    <row r="20779" spans="1:12" x14ac:dyDescent="0.3">
      <c r="A20779" s="82" t="str">
        <f t="shared" si="650"/>
        <v>2020</v>
      </c>
      <c r="B20779" s="260" t="s">
        <v>2228</v>
      </c>
      <c r="C20779" s="261" t="s">
        <v>138</v>
      </c>
      <c r="D20779" s="74" t="str">
        <f t="shared" si="649"/>
        <v>dez/2020</v>
      </c>
      <c r="E20779" s="331">
        <v>44168</v>
      </c>
      <c r="F20779" s="282" t="s">
        <v>139</v>
      </c>
      <c r="G20779" s="282" t="s">
        <v>2229</v>
      </c>
      <c r="H20779" s="265" t="s">
        <v>6118</v>
      </c>
      <c r="I20779" s="265" t="s">
        <v>141</v>
      </c>
      <c r="J20779" s="270">
        <v>-608.19000000000005</v>
      </c>
      <c r="K20779" s="83" t="str">
        <f>IFERROR(IFERROR(VLOOKUP(I20779,'DE-PARA'!B:D,3,0),VLOOKUP(I20779,'DE-PARA'!C:D,2,0)),"NÃO ENCONTRADO")</f>
        <v>Pessoal</v>
      </c>
      <c r="L20779" s="50" t="str">
        <f>VLOOKUP(K20779,'Base -Receita-Despesa'!$B:$AS,1,FALSE)</f>
        <v>Pessoal</v>
      </c>
    </row>
    <row r="20780" spans="1:12" x14ac:dyDescent="0.3">
      <c r="A20780" s="82" t="str">
        <f t="shared" si="650"/>
        <v>2020</v>
      </c>
      <c r="B20780" s="260" t="s">
        <v>2228</v>
      </c>
      <c r="C20780" s="261" t="s">
        <v>138</v>
      </c>
      <c r="D20780" s="74" t="str">
        <f t="shared" si="649"/>
        <v>dez/2020</v>
      </c>
      <c r="E20780" s="331">
        <v>44168</v>
      </c>
      <c r="F20780" s="282" t="s">
        <v>139</v>
      </c>
      <c r="G20780" s="282" t="s">
        <v>2229</v>
      </c>
      <c r="H20780" s="265" t="s">
        <v>3532</v>
      </c>
      <c r="I20780" s="265" t="s">
        <v>141</v>
      </c>
      <c r="J20780" s="275">
        <v>-1245.22</v>
      </c>
      <c r="K20780" s="83" t="str">
        <f>IFERROR(IFERROR(VLOOKUP(I20780,'DE-PARA'!B:D,3,0),VLOOKUP(I20780,'DE-PARA'!C:D,2,0)),"NÃO ENCONTRADO")</f>
        <v>Pessoal</v>
      </c>
      <c r="L20780" s="50" t="str">
        <f>VLOOKUP(K20780,'Base -Receita-Despesa'!$B:$AS,1,FALSE)</f>
        <v>Pessoal</v>
      </c>
    </row>
    <row r="20781" spans="1:12" x14ac:dyDescent="0.3">
      <c r="A20781" s="82" t="str">
        <f t="shared" si="650"/>
        <v>2020</v>
      </c>
      <c r="B20781" s="260" t="s">
        <v>2228</v>
      </c>
      <c r="C20781" s="261" t="s">
        <v>138</v>
      </c>
      <c r="D20781" s="74" t="str">
        <f t="shared" si="649"/>
        <v>dez/2020</v>
      </c>
      <c r="E20781" s="331">
        <v>44168</v>
      </c>
      <c r="F20781" s="282" t="s">
        <v>139</v>
      </c>
      <c r="G20781" s="282" t="s">
        <v>2229</v>
      </c>
      <c r="H20781" s="265" t="s">
        <v>6119</v>
      </c>
      <c r="I20781" s="265" t="s">
        <v>141</v>
      </c>
      <c r="J20781" s="270">
        <v>-267.58</v>
      </c>
      <c r="K20781" s="83" t="str">
        <f>IFERROR(IFERROR(VLOOKUP(I20781,'DE-PARA'!B:D,3,0),VLOOKUP(I20781,'DE-PARA'!C:D,2,0)),"NÃO ENCONTRADO")</f>
        <v>Pessoal</v>
      </c>
      <c r="L20781" s="50" t="str">
        <f>VLOOKUP(K20781,'Base -Receita-Despesa'!$B:$AS,1,FALSE)</f>
        <v>Pessoal</v>
      </c>
    </row>
    <row r="20782" spans="1:12" x14ac:dyDescent="0.3">
      <c r="A20782" s="82" t="str">
        <f t="shared" si="650"/>
        <v>2020</v>
      </c>
      <c r="B20782" s="260" t="s">
        <v>2228</v>
      </c>
      <c r="C20782" s="261" t="s">
        <v>138</v>
      </c>
      <c r="D20782" s="74" t="str">
        <f t="shared" si="649"/>
        <v>dez/2020</v>
      </c>
      <c r="E20782" s="331">
        <v>44168</v>
      </c>
      <c r="F20782" s="282" t="s">
        <v>139</v>
      </c>
      <c r="G20782" s="282" t="s">
        <v>2229</v>
      </c>
      <c r="H20782" s="265" t="s">
        <v>6120</v>
      </c>
      <c r="I20782" s="265" t="s">
        <v>141</v>
      </c>
      <c r="J20782" s="270">
        <v>-385.96</v>
      </c>
      <c r="K20782" s="83" t="str">
        <f>IFERROR(IFERROR(VLOOKUP(I20782,'DE-PARA'!B:D,3,0),VLOOKUP(I20782,'DE-PARA'!C:D,2,0)),"NÃO ENCONTRADO")</f>
        <v>Pessoal</v>
      </c>
      <c r="L20782" s="50" t="str">
        <f>VLOOKUP(K20782,'Base -Receita-Despesa'!$B:$AS,1,FALSE)</f>
        <v>Pessoal</v>
      </c>
    </row>
    <row r="20783" spans="1:12" x14ac:dyDescent="0.3">
      <c r="A20783" s="82" t="str">
        <f t="shared" si="650"/>
        <v>2020</v>
      </c>
      <c r="B20783" s="260" t="s">
        <v>2228</v>
      </c>
      <c r="C20783" s="261" t="s">
        <v>138</v>
      </c>
      <c r="D20783" s="74" t="str">
        <f t="shared" si="649"/>
        <v>dez/2020</v>
      </c>
      <c r="E20783" s="331">
        <v>44168</v>
      </c>
      <c r="F20783" s="282" t="s">
        <v>1261</v>
      </c>
      <c r="G20783" s="282" t="s">
        <v>2229</v>
      </c>
      <c r="H20783" s="265" t="s">
        <v>879</v>
      </c>
      <c r="I20783" s="265" t="s">
        <v>135</v>
      </c>
      <c r="J20783" s="270">
        <v>-10</v>
      </c>
      <c r="K20783" s="83" t="str">
        <f>IFERROR(IFERROR(VLOOKUP(I20783,'DE-PARA'!B:D,3,0),VLOOKUP(I20783,'DE-PARA'!C:D,2,0)),"NÃO ENCONTRADO")</f>
        <v>Outras Saídas</v>
      </c>
      <c r="L20783" s="50" t="str">
        <f>VLOOKUP(K20783,'Base -Receita-Despesa'!$B:$AS,1,FALSE)</f>
        <v>Outras Saídas</v>
      </c>
    </row>
    <row r="20784" spans="1:12" x14ac:dyDescent="0.3">
      <c r="A20784" s="82" t="str">
        <f t="shared" si="650"/>
        <v>2020</v>
      </c>
      <c r="B20784" s="260" t="s">
        <v>2228</v>
      </c>
      <c r="C20784" s="261" t="s">
        <v>138</v>
      </c>
      <c r="D20784" s="74" t="str">
        <f t="shared" si="649"/>
        <v>dez/2020</v>
      </c>
      <c r="E20784" s="331">
        <v>44168</v>
      </c>
      <c r="F20784" s="282" t="s">
        <v>1261</v>
      </c>
      <c r="G20784" s="282" t="s">
        <v>2229</v>
      </c>
      <c r="H20784" s="265" t="s">
        <v>879</v>
      </c>
      <c r="I20784" s="265" t="s">
        <v>135</v>
      </c>
      <c r="J20784" s="270">
        <v>-10</v>
      </c>
      <c r="K20784" s="83" t="str">
        <f>IFERROR(IFERROR(VLOOKUP(I20784,'DE-PARA'!B:D,3,0),VLOOKUP(I20784,'DE-PARA'!C:D,2,0)),"NÃO ENCONTRADO")</f>
        <v>Outras Saídas</v>
      </c>
      <c r="L20784" s="50" t="str">
        <f>VLOOKUP(K20784,'Base -Receita-Despesa'!$B:$AS,1,FALSE)</f>
        <v>Outras Saídas</v>
      </c>
    </row>
    <row r="20785" spans="1:12" x14ac:dyDescent="0.3">
      <c r="A20785" s="82" t="str">
        <f t="shared" si="650"/>
        <v>2020</v>
      </c>
      <c r="B20785" s="260" t="s">
        <v>2228</v>
      </c>
      <c r="C20785" s="261" t="s">
        <v>138</v>
      </c>
      <c r="D20785" s="74" t="str">
        <f t="shared" si="649"/>
        <v>dez/2020</v>
      </c>
      <c r="E20785" s="331">
        <v>44168</v>
      </c>
      <c r="F20785" s="282" t="s">
        <v>1261</v>
      </c>
      <c r="G20785" s="282" t="s">
        <v>2229</v>
      </c>
      <c r="H20785" s="265" t="s">
        <v>879</v>
      </c>
      <c r="I20785" s="265" t="s">
        <v>135</v>
      </c>
      <c r="J20785" s="270">
        <v>-10</v>
      </c>
      <c r="K20785" s="83" t="str">
        <f>IFERROR(IFERROR(VLOOKUP(I20785,'DE-PARA'!B:D,3,0),VLOOKUP(I20785,'DE-PARA'!C:D,2,0)),"NÃO ENCONTRADO")</f>
        <v>Outras Saídas</v>
      </c>
      <c r="L20785" s="50" t="str">
        <f>VLOOKUP(K20785,'Base -Receita-Despesa'!$B:$AS,1,FALSE)</f>
        <v>Outras Saídas</v>
      </c>
    </row>
    <row r="20786" spans="1:12" x14ac:dyDescent="0.3">
      <c r="A20786" s="82" t="str">
        <f t="shared" si="650"/>
        <v>2020</v>
      </c>
      <c r="B20786" s="260" t="s">
        <v>2228</v>
      </c>
      <c r="C20786" s="261" t="s">
        <v>138</v>
      </c>
      <c r="D20786" s="74" t="str">
        <f t="shared" si="649"/>
        <v>dez/2020</v>
      </c>
      <c r="E20786" s="331">
        <v>44168</v>
      </c>
      <c r="F20786" s="282" t="s">
        <v>139</v>
      </c>
      <c r="G20786" s="282" t="s">
        <v>2229</v>
      </c>
      <c r="H20786" s="265" t="s">
        <v>6121</v>
      </c>
      <c r="I20786" s="265" t="s">
        <v>141</v>
      </c>
      <c r="J20786" s="275">
        <v>-331719.34999999998</v>
      </c>
      <c r="K20786" s="83" t="str">
        <f>IFERROR(IFERROR(VLOOKUP(I20786,'DE-PARA'!B:D,3,0),VLOOKUP(I20786,'DE-PARA'!C:D,2,0)),"NÃO ENCONTRADO")</f>
        <v>Pessoal</v>
      </c>
      <c r="L20786" s="50" t="str">
        <f>VLOOKUP(K20786,'Base -Receita-Despesa'!$B:$AS,1,FALSE)</f>
        <v>Pessoal</v>
      </c>
    </row>
    <row r="20787" spans="1:12" x14ac:dyDescent="0.3">
      <c r="A20787" s="82" t="str">
        <f t="shared" si="650"/>
        <v>2020</v>
      </c>
      <c r="B20787" s="260" t="s">
        <v>2228</v>
      </c>
      <c r="C20787" s="261" t="s">
        <v>138</v>
      </c>
      <c r="D20787" s="74" t="str">
        <f t="shared" si="649"/>
        <v>dez/2020</v>
      </c>
      <c r="E20787" s="331">
        <v>44169</v>
      </c>
      <c r="F20787" s="282">
        <v>97924</v>
      </c>
      <c r="G20787" s="282" t="s">
        <v>2229</v>
      </c>
      <c r="H20787" s="265" t="s">
        <v>5856</v>
      </c>
      <c r="I20787" s="265" t="s">
        <v>2182</v>
      </c>
      <c r="J20787" s="275">
        <v>4300</v>
      </c>
      <c r="K20787" s="83" t="str">
        <f>IFERROR(IFERROR(VLOOKUP(I20787,'DE-PARA'!B:D,3,0),VLOOKUP(I20787,'DE-PARA'!C:D,2,0)),"NÃO ENCONTRADO")</f>
        <v>Materiais</v>
      </c>
      <c r="L20787" s="50" t="str">
        <f>VLOOKUP(K20787,'Base -Receita-Despesa'!$B:$AS,1,FALSE)</f>
        <v>Materiais</v>
      </c>
    </row>
    <row r="20788" spans="1:12" x14ac:dyDescent="0.3">
      <c r="A20788" s="82" t="str">
        <f t="shared" si="650"/>
        <v>2020</v>
      </c>
      <c r="B20788" s="260" t="s">
        <v>2228</v>
      </c>
      <c r="C20788" s="261" t="s">
        <v>138</v>
      </c>
      <c r="D20788" s="74" t="str">
        <f t="shared" si="649"/>
        <v>dez/2020</v>
      </c>
      <c r="E20788" s="331">
        <v>44169</v>
      </c>
      <c r="F20788" s="282">
        <v>2847107</v>
      </c>
      <c r="G20788" s="282" t="s">
        <v>2229</v>
      </c>
      <c r="H20788" s="265" t="s">
        <v>5794</v>
      </c>
      <c r="I20788" s="265" t="s">
        <v>164</v>
      </c>
      <c r="J20788" s="270">
        <v>-45.57</v>
      </c>
      <c r="K20788" s="83" t="str">
        <f>IFERROR(IFERROR(VLOOKUP(I20788,'DE-PARA'!B:D,3,0),VLOOKUP(I20788,'DE-PARA'!C:D,2,0)),"NÃO ENCONTRADO")</f>
        <v>Concessionárias (água, luz e telefone)</v>
      </c>
      <c r="L20788" s="50" t="str">
        <f>VLOOKUP(K20788,'Base -Receita-Despesa'!$B:$AS,1,FALSE)</f>
        <v>Concessionárias (água, luz e telefone)</v>
      </c>
    </row>
    <row r="20789" spans="1:12" x14ac:dyDescent="0.3">
      <c r="A20789" s="82" t="str">
        <f t="shared" si="650"/>
        <v>2020</v>
      </c>
      <c r="B20789" s="260" t="s">
        <v>2228</v>
      </c>
      <c r="C20789" s="261" t="s">
        <v>138</v>
      </c>
      <c r="D20789" s="74" t="str">
        <f t="shared" si="649"/>
        <v>dez/2020</v>
      </c>
      <c r="E20789" s="331">
        <v>44169</v>
      </c>
      <c r="F20789" s="282">
        <v>132988</v>
      </c>
      <c r="G20789" s="282" t="s">
        <v>2229</v>
      </c>
      <c r="H20789" s="265" t="s">
        <v>5140</v>
      </c>
      <c r="I20789" s="265" t="s">
        <v>2192</v>
      </c>
      <c r="J20789" s="275">
        <v>-4999.46</v>
      </c>
      <c r="K20789" s="83" t="str">
        <f>IFERROR(IFERROR(VLOOKUP(I20789,'DE-PARA'!B:D,3,0),VLOOKUP(I20789,'DE-PARA'!C:D,2,0)),"NÃO ENCONTRADO")</f>
        <v>Materiais</v>
      </c>
      <c r="L20789" s="50" t="str">
        <f>VLOOKUP(K20789,'Base -Receita-Despesa'!$B:$AS,1,FALSE)</f>
        <v>Materiais</v>
      </c>
    </row>
    <row r="20790" spans="1:12" x14ac:dyDescent="0.3">
      <c r="A20790" s="82" t="str">
        <f t="shared" si="650"/>
        <v>2020</v>
      </c>
      <c r="B20790" s="260" t="s">
        <v>2228</v>
      </c>
      <c r="C20790" s="261" t="s">
        <v>138</v>
      </c>
      <c r="D20790" s="74" t="str">
        <f t="shared" si="649"/>
        <v>dez/2020</v>
      </c>
      <c r="E20790" s="331">
        <v>44169</v>
      </c>
      <c r="F20790" s="282" t="s">
        <v>4377</v>
      </c>
      <c r="G20790" s="282" t="s">
        <v>2229</v>
      </c>
      <c r="H20790" s="265" t="s">
        <v>6122</v>
      </c>
      <c r="I20790" s="265" t="s">
        <v>128</v>
      </c>
      <c r="J20790" s="275">
        <v>-48968.84</v>
      </c>
      <c r="K20790" s="83" t="str">
        <f>IFERROR(IFERROR(VLOOKUP(I20790,'DE-PARA'!B:D,3,0),VLOOKUP(I20790,'DE-PARA'!C:D,2,0)),"NÃO ENCONTRADO")</f>
        <v>Encargos sobre Folha de Pagamento</v>
      </c>
      <c r="L20790" s="50" t="str">
        <f>VLOOKUP(K20790,'Base -Receita-Despesa'!$B:$AS,1,FALSE)</f>
        <v>Encargos sobre Folha de Pagamento</v>
      </c>
    </row>
    <row r="20791" spans="1:12" x14ac:dyDescent="0.3">
      <c r="A20791" s="82" t="str">
        <f t="shared" si="650"/>
        <v>2020</v>
      </c>
      <c r="B20791" s="260" t="s">
        <v>2228</v>
      </c>
      <c r="C20791" s="261" t="s">
        <v>138</v>
      </c>
      <c r="D20791" s="74" t="str">
        <f t="shared" si="649"/>
        <v>dez/2020</v>
      </c>
      <c r="E20791" s="331">
        <v>44169</v>
      </c>
      <c r="F20791" s="282" t="s">
        <v>139</v>
      </c>
      <c r="G20791" s="282" t="s">
        <v>2229</v>
      </c>
      <c r="H20791" s="265" t="s">
        <v>6097</v>
      </c>
      <c r="I20791" s="265" t="s">
        <v>141</v>
      </c>
      <c r="J20791" s="275">
        <v>-1072.26</v>
      </c>
      <c r="K20791" s="83" t="str">
        <f>IFERROR(IFERROR(VLOOKUP(I20791,'DE-PARA'!B:D,3,0),VLOOKUP(I20791,'DE-PARA'!C:D,2,0)),"NÃO ENCONTRADO")</f>
        <v>Pessoal</v>
      </c>
      <c r="L20791" s="50" t="str">
        <f>VLOOKUP(K20791,'Base -Receita-Despesa'!$B:$AS,1,FALSE)</f>
        <v>Pessoal</v>
      </c>
    </row>
    <row r="20792" spans="1:12" x14ac:dyDescent="0.3">
      <c r="A20792" s="82" t="str">
        <f t="shared" si="650"/>
        <v>2020</v>
      </c>
      <c r="B20792" s="260" t="s">
        <v>2240</v>
      </c>
      <c r="C20792" s="261" t="s">
        <v>138</v>
      </c>
      <c r="D20792" s="74" t="str">
        <f t="shared" si="649"/>
        <v>dez/2020</v>
      </c>
      <c r="E20792" s="331">
        <v>44172</v>
      </c>
      <c r="F20792" s="282" t="s">
        <v>161</v>
      </c>
      <c r="G20792" s="282" t="s">
        <v>2229</v>
      </c>
      <c r="H20792" s="265" t="s">
        <v>161</v>
      </c>
      <c r="I20792" s="265" t="s">
        <v>2168</v>
      </c>
      <c r="J20792" s="275">
        <v>592849.66</v>
      </c>
      <c r="K20792" s="83" t="str">
        <f>IFERROR(IFERROR(VLOOKUP(I20792,'DE-PARA'!B:D,3,0),VLOOKUP(I20792,'DE-PARA'!C:D,2,0)),"NÃO ENCONTRADO")</f>
        <v>Repasses Contrato de Gestão</v>
      </c>
      <c r="L20792" s="50" t="str">
        <f>VLOOKUP(K20792,'Base -Receita-Despesa'!$B:$AS,1,FALSE)</f>
        <v>Repasses Contrato de Gestão</v>
      </c>
    </row>
    <row r="20793" spans="1:12" x14ac:dyDescent="0.3">
      <c r="A20793" s="82" t="str">
        <f t="shared" si="650"/>
        <v>2020</v>
      </c>
      <c r="B20793" s="260" t="s">
        <v>2228</v>
      </c>
      <c r="C20793" s="261" t="s">
        <v>138</v>
      </c>
      <c r="D20793" s="74" t="str">
        <f t="shared" si="649"/>
        <v>dez/2020</v>
      </c>
      <c r="E20793" s="331">
        <v>44172</v>
      </c>
      <c r="F20793" s="282">
        <v>560159</v>
      </c>
      <c r="G20793" s="282" t="s">
        <v>2229</v>
      </c>
      <c r="H20793" s="265" t="s">
        <v>257</v>
      </c>
      <c r="I20793" s="265" t="s">
        <v>120</v>
      </c>
      <c r="J20793" s="270">
        <v>-989.6</v>
      </c>
      <c r="K20793" s="83" t="str">
        <f>IFERROR(IFERROR(VLOOKUP(I20793,'DE-PARA'!B:D,3,0),VLOOKUP(I20793,'DE-PARA'!C:D,2,0)),"NÃO ENCONTRADO")</f>
        <v>Serviços</v>
      </c>
      <c r="L20793" s="50" t="str">
        <f>VLOOKUP(K20793,'Base -Receita-Despesa'!$B:$AS,1,FALSE)</f>
        <v>Serviços</v>
      </c>
    </row>
    <row r="20794" spans="1:12" x14ac:dyDescent="0.3">
      <c r="A20794" s="82" t="str">
        <f t="shared" si="650"/>
        <v>2020</v>
      </c>
      <c r="B20794" s="260" t="s">
        <v>2228</v>
      </c>
      <c r="C20794" s="261" t="s">
        <v>138</v>
      </c>
      <c r="D20794" s="74" t="str">
        <f t="shared" si="649"/>
        <v>dez/2020</v>
      </c>
      <c r="E20794" s="331">
        <v>44172</v>
      </c>
      <c r="F20794" s="282">
        <v>554894</v>
      </c>
      <c r="G20794" s="282" t="s">
        <v>2229</v>
      </c>
      <c r="H20794" s="265" t="s">
        <v>257</v>
      </c>
      <c r="I20794" s="265" t="s">
        <v>120</v>
      </c>
      <c r="J20794" s="270">
        <v>-685.1</v>
      </c>
      <c r="K20794" s="83" t="str">
        <f>IFERROR(IFERROR(VLOOKUP(I20794,'DE-PARA'!B:D,3,0),VLOOKUP(I20794,'DE-PARA'!C:D,2,0)),"NÃO ENCONTRADO")</f>
        <v>Serviços</v>
      </c>
      <c r="L20794" s="50" t="str">
        <f>VLOOKUP(K20794,'Base -Receita-Despesa'!$B:$AS,1,FALSE)</f>
        <v>Serviços</v>
      </c>
    </row>
    <row r="20795" spans="1:12" x14ac:dyDescent="0.3">
      <c r="A20795" s="82" t="str">
        <f t="shared" si="650"/>
        <v>2020</v>
      </c>
      <c r="B20795" s="260" t="s">
        <v>2228</v>
      </c>
      <c r="C20795" s="261" t="s">
        <v>138</v>
      </c>
      <c r="D20795" s="74" t="str">
        <f t="shared" si="649"/>
        <v>dez/2020</v>
      </c>
      <c r="E20795" s="331">
        <v>44172</v>
      </c>
      <c r="F20795" s="282">
        <v>284</v>
      </c>
      <c r="G20795" s="282" t="s">
        <v>2229</v>
      </c>
      <c r="H20795" s="265" t="s">
        <v>6001</v>
      </c>
      <c r="I20795" s="265" t="s">
        <v>2182</v>
      </c>
      <c r="J20795" s="270">
        <v>-305.60000000000002</v>
      </c>
      <c r="K20795" s="83" t="str">
        <f>IFERROR(IFERROR(VLOOKUP(I20795,'DE-PARA'!B:D,3,0),VLOOKUP(I20795,'DE-PARA'!C:D,2,0)),"NÃO ENCONTRADO")</f>
        <v>Materiais</v>
      </c>
      <c r="L20795" s="50" t="str">
        <f>VLOOKUP(K20795,'Base -Receita-Despesa'!$B:$AS,1,FALSE)</f>
        <v>Materiais</v>
      </c>
    </row>
    <row r="20796" spans="1:12" x14ac:dyDescent="0.3">
      <c r="A20796" s="82" t="str">
        <f t="shared" si="650"/>
        <v>2020</v>
      </c>
      <c r="B20796" s="260" t="s">
        <v>2228</v>
      </c>
      <c r="C20796" s="261" t="s">
        <v>138</v>
      </c>
      <c r="D20796" s="74" t="str">
        <f t="shared" si="649"/>
        <v>dez/2020</v>
      </c>
      <c r="E20796" s="331">
        <v>44172</v>
      </c>
      <c r="F20796" s="282">
        <v>283</v>
      </c>
      <c r="G20796" s="282" t="s">
        <v>2229</v>
      </c>
      <c r="H20796" s="265" t="s">
        <v>6001</v>
      </c>
      <c r="I20796" s="265" t="s">
        <v>2189</v>
      </c>
      <c r="J20796" s="270">
        <v>-632</v>
      </c>
      <c r="K20796" s="83" t="str">
        <f>IFERROR(IFERROR(VLOOKUP(I20796,'DE-PARA'!B:D,3,0),VLOOKUP(I20796,'DE-PARA'!C:D,2,0)),"NÃO ENCONTRADO")</f>
        <v>Materiais</v>
      </c>
      <c r="L20796" s="50" t="str">
        <f>VLOOKUP(K20796,'Base -Receita-Despesa'!$B:$AS,1,FALSE)</f>
        <v>Materiais</v>
      </c>
    </row>
    <row r="20797" spans="1:12" x14ac:dyDescent="0.3">
      <c r="A20797" s="82" t="str">
        <f t="shared" si="650"/>
        <v>2020</v>
      </c>
      <c r="B20797" s="260" t="s">
        <v>2228</v>
      </c>
      <c r="C20797" s="261" t="s">
        <v>138</v>
      </c>
      <c r="D20797" s="74" t="str">
        <f t="shared" si="649"/>
        <v>dez/2020</v>
      </c>
      <c r="E20797" s="331">
        <v>44172</v>
      </c>
      <c r="F20797" s="282">
        <v>244</v>
      </c>
      <c r="G20797" s="282" t="s">
        <v>2229</v>
      </c>
      <c r="H20797" s="265" t="s">
        <v>6001</v>
      </c>
      <c r="I20797" s="265" t="s">
        <v>2189</v>
      </c>
      <c r="J20797" s="270">
        <v>-20</v>
      </c>
      <c r="K20797" s="83" t="str">
        <f>IFERROR(IFERROR(VLOOKUP(I20797,'DE-PARA'!B:D,3,0),VLOOKUP(I20797,'DE-PARA'!C:D,2,0)),"NÃO ENCONTRADO")</f>
        <v>Materiais</v>
      </c>
      <c r="L20797" s="50" t="str">
        <f>VLOOKUP(K20797,'Base -Receita-Despesa'!$B:$AS,1,FALSE)</f>
        <v>Materiais</v>
      </c>
    </row>
    <row r="20798" spans="1:12" x14ac:dyDescent="0.3">
      <c r="A20798" s="82" t="str">
        <f t="shared" si="650"/>
        <v>2020</v>
      </c>
      <c r="B20798" s="260" t="s">
        <v>2228</v>
      </c>
      <c r="C20798" s="261" t="s">
        <v>138</v>
      </c>
      <c r="D20798" s="74" t="str">
        <f t="shared" si="649"/>
        <v>dez/2020</v>
      </c>
      <c r="E20798" s="331">
        <v>44172</v>
      </c>
      <c r="F20798" s="282">
        <v>17</v>
      </c>
      <c r="G20798" s="282" t="s">
        <v>2229</v>
      </c>
      <c r="H20798" s="265" t="s">
        <v>6030</v>
      </c>
      <c r="I20798" s="265" t="s">
        <v>2177</v>
      </c>
      <c r="J20798" s="275">
        <v>-3000</v>
      </c>
      <c r="K20798" s="83" t="str">
        <f>IFERROR(IFERROR(VLOOKUP(I20798,'DE-PARA'!B:D,3,0),VLOOKUP(I20798,'DE-PARA'!C:D,2,0)),"NÃO ENCONTRADO")</f>
        <v>Pessoal</v>
      </c>
      <c r="L20798" s="50" t="str">
        <f>VLOOKUP(K20798,'Base -Receita-Despesa'!$B:$AS,1,FALSE)</f>
        <v>Pessoal</v>
      </c>
    </row>
    <row r="20799" spans="1:12" x14ac:dyDescent="0.3">
      <c r="A20799" s="82" t="str">
        <f t="shared" si="650"/>
        <v>2020</v>
      </c>
      <c r="B20799" s="260" t="s">
        <v>2228</v>
      </c>
      <c r="C20799" s="261" t="s">
        <v>138</v>
      </c>
      <c r="D20799" s="74" t="str">
        <f t="shared" si="649"/>
        <v>dez/2020</v>
      </c>
      <c r="E20799" s="331">
        <v>44172</v>
      </c>
      <c r="F20799" s="282" t="s">
        <v>1261</v>
      </c>
      <c r="G20799" s="282" t="s">
        <v>2229</v>
      </c>
      <c r="H20799" s="265" t="s">
        <v>879</v>
      </c>
      <c r="I20799" s="265" t="s">
        <v>135</v>
      </c>
      <c r="J20799" s="270">
        <v>-10</v>
      </c>
      <c r="K20799" s="83" t="str">
        <f>IFERROR(IFERROR(VLOOKUP(I20799,'DE-PARA'!B:D,3,0),VLOOKUP(I20799,'DE-PARA'!C:D,2,0)),"NÃO ENCONTRADO")</f>
        <v>Outras Saídas</v>
      </c>
      <c r="L20799" s="50" t="str">
        <f>VLOOKUP(K20799,'Base -Receita-Despesa'!$B:$AS,1,FALSE)</f>
        <v>Outras Saídas</v>
      </c>
    </row>
    <row r="20800" spans="1:12" x14ac:dyDescent="0.3">
      <c r="A20800" s="82" t="str">
        <f t="shared" si="650"/>
        <v>2020</v>
      </c>
      <c r="B20800" s="260" t="s">
        <v>2228</v>
      </c>
      <c r="C20800" s="261" t="s">
        <v>138</v>
      </c>
      <c r="D20800" s="74" t="str">
        <f t="shared" si="649"/>
        <v>dez/2020</v>
      </c>
      <c r="E20800" s="331">
        <v>44172</v>
      </c>
      <c r="F20800" s="282" t="s">
        <v>1261</v>
      </c>
      <c r="G20800" s="282" t="s">
        <v>2229</v>
      </c>
      <c r="H20800" s="265" t="s">
        <v>262</v>
      </c>
      <c r="I20800" s="265" t="s">
        <v>135</v>
      </c>
      <c r="J20800" s="270">
        <v>-233.7</v>
      </c>
      <c r="K20800" s="83" t="str">
        <f>IFERROR(IFERROR(VLOOKUP(I20800,'DE-PARA'!B:D,3,0),VLOOKUP(I20800,'DE-PARA'!C:D,2,0)),"NÃO ENCONTRADO")</f>
        <v>Outras Saídas</v>
      </c>
      <c r="L20800" s="50" t="str">
        <f>VLOOKUP(K20800,'Base -Receita-Despesa'!$B:$AS,1,FALSE)</f>
        <v>Outras Saídas</v>
      </c>
    </row>
    <row r="20801" spans="1:12" x14ac:dyDescent="0.3">
      <c r="A20801" s="82" t="str">
        <f t="shared" si="650"/>
        <v>2020</v>
      </c>
      <c r="B20801" s="260" t="s">
        <v>2228</v>
      </c>
      <c r="C20801" s="261" t="s">
        <v>138</v>
      </c>
      <c r="D20801" s="74" t="str">
        <f t="shared" si="649"/>
        <v>dez/2020</v>
      </c>
      <c r="E20801" s="331">
        <v>44173</v>
      </c>
      <c r="F20801" s="282">
        <v>2127507882</v>
      </c>
      <c r="G20801" s="282" t="s">
        <v>2229</v>
      </c>
      <c r="H20801" s="265" t="s">
        <v>4529</v>
      </c>
      <c r="I20801" s="265" t="s">
        <v>155</v>
      </c>
      <c r="J20801" s="275">
        <v>-3581.8</v>
      </c>
      <c r="K20801" s="83" t="str">
        <f>IFERROR(IFERROR(VLOOKUP(I20801,'DE-PARA'!B:D,3,0),VLOOKUP(I20801,'DE-PARA'!C:D,2,0)),"NÃO ENCONTRADO")</f>
        <v>Concessionárias (água, luz e telefone)</v>
      </c>
      <c r="L20801" s="50" t="str">
        <f>VLOOKUP(K20801,'Base -Receita-Despesa'!$B:$AS,1,FALSE)</f>
        <v>Concessionárias (água, luz e telefone)</v>
      </c>
    </row>
    <row r="20802" spans="1:12" x14ac:dyDescent="0.3">
      <c r="A20802" s="82" t="str">
        <f t="shared" si="650"/>
        <v>2020</v>
      </c>
      <c r="B20802" s="260" t="s">
        <v>2228</v>
      </c>
      <c r="C20802" s="261" t="s">
        <v>138</v>
      </c>
      <c r="D20802" s="74" t="str">
        <f t="shared" si="649"/>
        <v>dez/2020</v>
      </c>
      <c r="E20802" s="331">
        <v>44173</v>
      </c>
      <c r="F20802" s="282" t="s">
        <v>5807</v>
      </c>
      <c r="G20802" s="282" t="s">
        <v>2229</v>
      </c>
      <c r="H20802" s="265" t="s">
        <v>837</v>
      </c>
      <c r="I20802" s="265" t="s">
        <v>2214</v>
      </c>
      <c r="J20802" s="270">
        <v>-145.9</v>
      </c>
      <c r="K20802" s="83" t="str">
        <f>IFERROR(IFERROR(VLOOKUP(I20802,'DE-PARA'!B:D,3,0),VLOOKUP(I20802,'DE-PARA'!C:D,2,0)),"NÃO ENCONTRADO")</f>
        <v>Outras Saídas</v>
      </c>
      <c r="L20802" s="50" t="str">
        <f>VLOOKUP(K20802,'Base -Receita-Despesa'!$B:$AS,1,FALSE)</f>
        <v>Outras Saídas</v>
      </c>
    </row>
    <row r="20803" spans="1:12" x14ac:dyDescent="0.3">
      <c r="A20803" s="82" t="str">
        <f t="shared" si="650"/>
        <v>2020</v>
      </c>
      <c r="B20803" s="260" t="s">
        <v>2228</v>
      </c>
      <c r="C20803" s="261" t="s">
        <v>138</v>
      </c>
      <c r="D20803" s="74" t="str">
        <f t="shared" si="649"/>
        <v>dez/2020</v>
      </c>
      <c r="E20803" s="331">
        <v>44173</v>
      </c>
      <c r="F20803" s="282" t="s">
        <v>5807</v>
      </c>
      <c r="G20803" s="282" t="s">
        <v>2229</v>
      </c>
      <c r="H20803" s="265" t="s">
        <v>1044</v>
      </c>
      <c r="I20803" s="265" t="s">
        <v>2214</v>
      </c>
      <c r="J20803" s="270">
        <v>-600</v>
      </c>
      <c r="K20803" s="83" t="str">
        <f>IFERROR(IFERROR(VLOOKUP(I20803,'DE-PARA'!B:D,3,0),VLOOKUP(I20803,'DE-PARA'!C:D,2,0)),"NÃO ENCONTRADO")</f>
        <v>Outras Saídas</v>
      </c>
      <c r="L20803" s="50" t="str">
        <f>VLOOKUP(K20803,'Base -Receita-Despesa'!$B:$AS,1,FALSE)</f>
        <v>Outras Saídas</v>
      </c>
    </row>
    <row r="20804" spans="1:12" x14ac:dyDescent="0.3">
      <c r="A20804" s="82" t="str">
        <f t="shared" si="650"/>
        <v>2020</v>
      </c>
      <c r="B20804" s="260" t="s">
        <v>2228</v>
      </c>
      <c r="C20804" s="261" t="s">
        <v>138</v>
      </c>
      <c r="D20804" s="74" t="str">
        <f t="shared" ref="D20804:D20867" si="651">TEXT(E20804,"mmm/aaaa")</f>
        <v>dez/2020</v>
      </c>
      <c r="E20804" s="331">
        <v>44173</v>
      </c>
      <c r="F20804" s="282">
        <v>572</v>
      </c>
      <c r="G20804" s="282" t="s">
        <v>2284</v>
      </c>
      <c r="H20804" s="265" t="s">
        <v>6090</v>
      </c>
      <c r="I20804" s="265" t="s">
        <v>2190</v>
      </c>
      <c r="J20804" s="275">
        <v>-1148.75</v>
      </c>
      <c r="K20804" s="83" t="str">
        <f>IFERROR(IFERROR(VLOOKUP(I20804,'DE-PARA'!B:D,3,0),VLOOKUP(I20804,'DE-PARA'!C:D,2,0)),"NÃO ENCONTRADO")</f>
        <v>Materiais</v>
      </c>
      <c r="L20804" s="50" t="str">
        <f>VLOOKUP(K20804,'Base -Receita-Despesa'!$B:$AS,1,FALSE)</f>
        <v>Materiais</v>
      </c>
    </row>
    <row r="20805" spans="1:12" x14ac:dyDescent="0.3">
      <c r="A20805" s="82" t="str">
        <f t="shared" si="650"/>
        <v>2020</v>
      </c>
      <c r="B20805" s="260" t="s">
        <v>2228</v>
      </c>
      <c r="C20805" s="261" t="s">
        <v>138</v>
      </c>
      <c r="D20805" s="74" t="str">
        <f t="shared" si="651"/>
        <v>dez/2020</v>
      </c>
      <c r="E20805" s="331">
        <v>44173</v>
      </c>
      <c r="F20805" s="282">
        <v>195</v>
      </c>
      <c r="G20805" s="282" t="s">
        <v>2238</v>
      </c>
      <c r="H20805" s="265" t="s">
        <v>6038</v>
      </c>
      <c r="I20805" s="265" t="s">
        <v>2182</v>
      </c>
      <c r="J20805" s="275">
        <v>-2733.34</v>
      </c>
      <c r="K20805" s="83" t="str">
        <f>IFERROR(IFERROR(VLOOKUP(I20805,'DE-PARA'!B:D,3,0),VLOOKUP(I20805,'DE-PARA'!C:D,2,0)),"NÃO ENCONTRADO")</f>
        <v>Materiais</v>
      </c>
      <c r="L20805" s="50" t="str">
        <f>VLOOKUP(K20805,'Base -Receita-Despesa'!$B:$AS,1,FALSE)</f>
        <v>Materiais</v>
      </c>
    </row>
    <row r="20806" spans="1:12" x14ac:dyDescent="0.3">
      <c r="A20806" s="82" t="str">
        <f t="shared" si="650"/>
        <v>2020</v>
      </c>
      <c r="B20806" s="260" t="s">
        <v>2228</v>
      </c>
      <c r="C20806" s="261" t="s">
        <v>138</v>
      </c>
      <c r="D20806" s="74" t="str">
        <f t="shared" si="651"/>
        <v>dez/2020</v>
      </c>
      <c r="E20806" s="331">
        <v>44173</v>
      </c>
      <c r="F20806" s="282">
        <v>12</v>
      </c>
      <c r="G20806" s="282" t="s">
        <v>2229</v>
      </c>
      <c r="H20806" s="265" t="s">
        <v>6029</v>
      </c>
      <c r="I20806" s="265" t="s">
        <v>2210</v>
      </c>
      <c r="J20806" s="275">
        <v>-36615.75</v>
      </c>
      <c r="K20806" s="83" t="str">
        <f>IFERROR(IFERROR(VLOOKUP(I20806,'DE-PARA'!B:D,3,0),VLOOKUP(I20806,'DE-PARA'!C:D,2,0)),"NÃO ENCONTRADO")</f>
        <v>Serviços</v>
      </c>
      <c r="L20806" s="50" t="str">
        <f>VLOOKUP(K20806,'Base -Receita-Despesa'!$B:$AS,1,FALSE)</f>
        <v>Serviços</v>
      </c>
    </row>
    <row r="20807" spans="1:12" x14ac:dyDescent="0.3">
      <c r="A20807" s="82" t="str">
        <f t="shared" si="650"/>
        <v>2020</v>
      </c>
      <c r="B20807" s="260" t="s">
        <v>2228</v>
      </c>
      <c r="C20807" s="261" t="s">
        <v>138</v>
      </c>
      <c r="D20807" s="74" t="str">
        <f t="shared" si="651"/>
        <v>dez/2020</v>
      </c>
      <c r="E20807" s="331">
        <v>44173</v>
      </c>
      <c r="F20807" s="282" t="s">
        <v>6123</v>
      </c>
      <c r="G20807" s="282" t="s">
        <v>2229</v>
      </c>
      <c r="H20807" s="265" t="s">
        <v>6019</v>
      </c>
      <c r="I20807" s="265" t="s">
        <v>176</v>
      </c>
      <c r="J20807" s="275">
        <v>-1288.1400000000001</v>
      </c>
      <c r="K20807" s="83" t="str">
        <f>IFERROR(IFERROR(VLOOKUP(I20807,'DE-PARA'!B:D,3,0),VLOOKUP(I20807,'DE-PARA'!C:D,2,0)),"NÃO ENCONTRADO")</f>
        <v>Pessoal</v>
      </c>
      <c r="L20807" s="50" t="str">
        <f>VLOOKUP(K20807,'Base -Receita-Despesa'!$B:$AS,1,FALSE)</f>
        <v>Pessoal</v>
      </c>
    </row>
    <row r="20808" spans="1:12" x14ac:dyDescent="0.3">
      <c r="A20808" s="82" t="str">
        <f t="shared" si="650"/>
        <v>2020</v>
      </c>
      <c r="B20808" s="260" t="s">
        <v>2228</v>
      </c>
      <c r="C20808" s="261" t="s">
        <v>138</v>
      </c>
      <c r="D20808" s="74" t="str">
        <f t="shared" si="651"/>
        <v>dez/2020</v>
      </c>
      <c r="E20808" s="331">
        <v>44173</v>
      </c>
      <c r="F20808" s="282" t="s">
        <v>6124</v>
      </c>
      <c r="G20808" s="282" t="s">
        <v>2229</v>
      </c>
      <c r="H20808" s="265" t="s">
        <v>6125</v>
      </c>
      <c r="I20808" s="265" t="s">
        <v>176</v>
      </c>
      <c r="J20808" s="275">
        <v>-1513.28</v>
      </c>
      <c r="K20808" s="83" t="str">
        <f>IFERROR(IFERROR(VLOOKUP(I20808,'DE-PARA'!B:D,3,0),VLOOKUP(I20808,'DE-PARA'!C:D,2,0)),"NÃO ENCONTRADO")</f>
        <v>Pessoal</v>
      </c>
      <c r="L20808" s="50" t="str">
        <f>VLOOKUP(K20808,'Base -Receita-Despesa'!$B:$AS,1,FALSE)</f>
        <v>Pessoal</v>
      </c>
    </row>
    <row r="20809" spans="1:12" x14ac:dyDescent="0.3">
      <c r="A20809" s="82" t="str">
        <f t="shared" si="650"/>
        <v>2020</v>
      </c>
      <c r="B20809" s="260" t="s">
        <v>2228</v>
      </c>
      <c r="C20809" s="261" t="s">
        <v>138</v>
      </c>
      <c r="D20809" s="74" t="str">
        <f t="shared" si="651"/>
        <v>dez/2020</v>
      </c>
      <c r="E20809" s="331">
        <v>44173</v>
      </c>
      <c r="F20809" s="282" t="s">
        <v>6126</v>
      </c>
      <c r="G20809" s="282" t="s">
        <v>2229</v>
      </c>
      <c r="H20809" s="265" t="s">
        <v>5952</v>
      </c>
      <c r="I20809" s="265" t="s">
        <v>176</v>
      </c>
      <c r="J20809" s="275">
        <v>-7329.71</v>
      </c>
      <c r="K20809" s="83" t="str">
        <f>IFERROR(IFERROR(VLOOKUP(I20809,'DE-PARA'!B:D,3,0),VLOOKUP(I20809,'DE-PARA'!C:D,2,0)),"NÃO ENCONTRADO")</f>
        <v>Pessoal</v>
      </c>
      <c r="L20809" s="50" t="str">
        <f>VLOOKUP(K20809,'Base -Receita-Despesa'!$B:$AS,1,FALSE)</f>
        <v>Pessoal</v>
      </c>
    </row>
    <row r="20810" spans="1:12" x14ac:dyDescent="0.3">
      <c r="A20810" s="82" t="str">
        <f t="shared" si="650"/>
        <v>2020</v>
      </c>
      <c r="B20810" s="260" t="s">
        <v>2228</v>
      </c>
      <c r="C20810" s="261" t="s">
        <v>138</v>
      </c>
      <c r="D20810" s="74" t="str">
        <f t="shared" si="651"/>
        <v>dez/2020</v>
      </c>
      <c r="E20810" s="331">
        <v>44173</v>
      </c>
      <c r="F20810" s="282" t="s">
        <v>6127</v>
      </c>
      <c r="G20810" s="282" t="s">
        <v>2229</v>
      </c>
      <c r="H20810" s="265" t="s">
        <v>6021</v>
      </c>
      <c r="I20810" s="265" t="s">
        <v>176</v>
      </c>
      <c r="J20810" s="275">
        <v>-3126.87</v>
      </c>
      <c r="K20810" s="83" t="str">
        <f>IFERROR(IFERROR(VLOOKUP(I20810,'DE-PARA'!B:D,3,0),VLOOKUP(I20810,'DE-PARA'!C:D,2,0)),"NÃO ENCONTRADO")</f>
        <v>Pessoal</v>
      </c>
      <c r="L20810" s="50" t="str">
        <f>VLOOKUP(K20810,'Base -Receita-Despesa'!$B:$AS,1,FALSE)</f>
        <v>Pessoal</v>
      </c>
    </row>
    <row r="20811" spans="1:12" x14ac:dyDescent="0.3">
      <c r="A20811" s="82" t="str">
        <f t="shared" si="650"/>
        <v>2020</v>
      </c>
      <c r="B20811" s="260" t="s">
        <v>2228</v>
      </c>
      <c r="C20811" s="261" t="s">
        <v>138</v>
      </c>
      <c r="D20811" s="74" t="str">
        <f t="shared" si="651"/>
        <v>dez/2020</v>
      </c>
      <c r="E20811" s="331">
        <v>44173</v>
      </c>
      <c r="F20811" s="282" t="s">
        <v>6128</v>
      </c>
      <c r="G20811" s="282" t="s">
        <v>2229</v>
      </c>
      <c r="H20811" s="265" t="s">
        <v>6024</v>
      </c>
      <c r="I20811" s="265" t="s">
        <v>176</v>
      </c>
      <c r="J20811" s="275">
        <v>-1462.07</v>
      </c>
      <c r="K20811" s="83" t="str">
        <f>IFERROR(IFERROR(VLOOKUP(I20811,'DE-PARA'!B:D,3,0),VLOOKUP(I20811,'DE-PARA'!C:D,2,0)),"NÃO ENCONTRADO")</f>
        <v>Pessoal</v>
      </c>
      <c r="L20811" s="50" t="str">
        <f>VLOOKUP(K20811,'Base -Receita-Despesa'!$B:$AS,1,FALSE)</f>
        <v>Pessoal</v>
      </c>
    </row>
    <row r="20812" spans="1:12" x14ac:dyDescent="0.3">
      <c r="A20812" s="82" t="str">
        <f t="shared" si="650"/>
        <v>2020</v>
      </c>
      <c r="B20812" s="260" t="s">
        <v>2228</v>
      </c>
      <c r="C20812" s="261" t="s">
        <v>138</v>
      </c>
      <c r="D20812" s="74" t="str">
        <f t="shared" si="651"/>
        <v>dez/2020</v>
      </c>
      <c r="E20812" s="331">
        <v>44173</v>
      </c>
      <c r="F20812" s="282" t="s">
        <v>6129</v>
      </c>
      <c r="G20812" s="282" t="s">
        <v>2229</v>
      </c>
      <c r="H20812" s="265" t="s">
        <v>6026</v>
      </c>
      <c r="I20812" s="265" t="s">
        <v>176</v>
      </c>
      <c r="J20812" s="275">
        <v>-7329.71</v>
      </c>
      <c r="K20812" s="83" t="str">
        <f>IFERROR(IFERROR(VLOOKUP(I20812,'DE-PARA'!B:D,3,0),VLOOKUP(I20812,'DE-PARA'!C:D,2,0)),"NÃO ENCONTRADO")</f>
        <v>Pessoal</v>
      </c>
      <c r="L20812" s="50" t="str">
        <f>VLOOKUP(K20812,'Base -Receita-Despesa'!$B:$AS,1,FALSE)</f>
        <v>Pessoal</v>
      </c>
    </row>
    <row r="20813" spans="1:12" x14ac:dyDescent="0.3">
      <c r="A20813" s="82" t="str">
        <f t="shared" si="650"/>
        <v>2020</v>
      </c>
      <c r="B20813" s="260" t="s">
        <v>2228</v>
      </c>
      <c r="C20813" s="261" t="s">
        <v>138</v>
      </c>
      <c r="D20813" s="74" t="str">
        <f t="shared" si="651"/>
        <v>dez/2020</v>
      </c>
      <c r="E20813" s="331">
        <v>44173</v>
      </c>
      <c r="F20813" s="282" t="s">
        <v>6130</v>
      </c>
      <c r="G20813" s="282" t="s">
        <v>2229</v>
      </c>
      <c r="H20813" s="265" t="s">
        <v>4461</v>
      </c>
      <c r="I20813" s="265" t="s">
        <v>176</v>
      </c>
      <c r="J20813" s="275">
        <v>-1510.08</v>
      </c>
      <c r="K20813" s="83" t="str">
        <f>IFERROR(IFERROR(VLOOKUP(I20813,'DE-PARA'!B:D,3,0),VLOOKUP(I20813,'DE-PARA'!C:D,2,0)),"NÃO ENCONTRADO")</f>
        <v>Pessoal</v>
      </c>
      <c r="L20813" s="50" t="str">
        <f>VLOOKUP(K20813,'Base -Receita-Despesa'!$B:$AS,1,FALSE)</f>
        <v>Pessoal</v>
      </c>
    </row>
    <row r="20814" spans="1:12" x14ac:dyDescent="0.3">
      <c r="A20814" s="82" t="str">
        <f t="shared" si="650"/>
        <v>2020</v>
      </c>
      <c r="B20814" s="260" t="s">
        <v>2228</v>
      </c>
      <c r="C20814" s="261" t="s">
        <v>138</v>
      </c>
      <c r="D20814" s="74" t="str">
        <f t="shared" si="651"/>
        <v>dez/2020</v>
      </c>
      <c r="E20814" s="331">
        <v>44173</v>
      </c>
      <c r="F20814" s="282" t="s">
        <v>6131</v>
      </c>
      <c r="G20814" s="282" t="s">
        <v>2229</v>
      </c>
      <c r="H20814" s="265" t="s">
        <v>6132</v>
      </c>
      <c r="I20814" s="265" t="s">
        <v>176</v>
      </c>
      <c r="J20814" s="275">
        <v>-1799.06</v>
      </c>
      <c r="K20814" s="83" t="str">
        <f>IFERROR(IFERROR(VLOOKUP(I20814,'DE-PARA'!B:D,3,0),VLOOKUP(I20814,'DE-PARA'!C:D,2,0)),"NÃO ENCONTRADO")</f>
        <v>Pessoal</v>
      </c>
      <c r="L20814" s="50" t="str">
        <f>VLOOKUP(K20814,'Base -Receita-Despesa'!$B:$AS,1,FALSE)</f>
        <v>Pessoal</v>
      </c>
    </row>
    <row r="20815" spans="1:12" x14ac:dyDescent="0.3">
      <c r="A20815" s="82" t="str">
        <f t="shared" si="650"/>
        <v>2020</v>
      </c>
      <c r="B20815" s="260" t="s">
        <v>2228</v>
      </c>
      <c r="C20815" s="261" t="s">
        <v>138</v>
      </c>
      <c r="D20815" s="74" t="str">
        <f t="shared" si="651"/>
        <v>dez/2020</v>
      </c>
      <c r="E20815" s="331">
        <v>44173</v>
      </c>
      <c r="F20815" s="282" t="s">
        <v>1261</v>
      </c>
      <c r="G20815" s="282" t="s">
        <v>2229</v>
      </c>
      <c r="H20815" s="265" t="s">
        <v>879</v>
      </c>
      <c r="I20815" s="265" t="s">
        <v>135</v>
      </c>
      <c r="J20815" s="270">
        <v>-10</v>
      </c>
      <c r="K20815" s="83" t="str">
        <f>IFERROR(IFERROR(VLOOKUP(I20815,'DE-PARA'!B:D,3,0),VLOOKUP(I20815,'DE-PARA'!C:D,2,0)),"NÃO ENCONTRADO")</f>
        <v>Outras Saídas</v>
      </c>
      <c r="L20815" s="50" t="str">
        <f>VLOOKUP(K20815,'Base -Receita-Despesa'!$B:$AS,1,FALSE)</f>
        <v>Outras Saídas</v>
      </c>
    </row>
    <row r="20816" spans="1:12" x14ac:dyDescent="0.3">
      <c r="A20816" s="82" t="str">
        <f t="shared" si="650"/>
        <v>2020</v>
      </c>
      <c r="B20816" s="260" t="s">
        <v>2228</v>
      </c>
      <c r="C20816" s="261" t="s">
        <v>138</v>
      </c>
      <c r="D20816" s="74" t="str">
        <f t="shared" si="651"/>
        <v>dez/2020</v>
      </c>
      <c r="E20816" s="331">
        <v>44173</v>
      </c>
      <c r="F20816" s="282" t="s">
        <v>1261</v>
      </c>
      <c r="G20816" s="282" t="s">
        <v>2229</v>
      </c>
      <c r="H20816" s="265" t="s">
        <v>879</v>
      </c>
      <c r="I20816" s="265" t="s">
        <v>135</v>
      </c>
      <c r="J20816" s="270">
        <v>-10</v>
      </c>
      <c r="K20816" s="83" t="str">
        <f>IFERROR(IFERROR(VLOOKUP(I20816,'DE-PARA'!B:D,3,0),VLOOKUP(I20816,'DE-PARA'!C:D,2,0)),"NÃO ENCONTRADO")</f>
        <v>Outras Saídas</v>
      </c>
      <c r="L20816" s="50" t="str">
        <f>VLOOKUP(K20816,'Base -Receita-Despesa'!$B:$AS,1,FALSE)</f>
        <v>Outras Saídas</v>
      </c>
    </row>
    <row r="20817" spans="1:12" x14ac:dyDescent="0.3">
      <c r="A20817" s="82" t="str">
        <f t="shared" si="650"/>
        <v>2020</v>
      </c>
      <c r="B20817" s="260" t="s">
        <v>2228</v>
      </c>
      <c r="C20817" s="261" t="s">
        <v>138</v>
      </c>
      <c r="D20817" s="74" t="str">
        <f t="shared" si="651"/>
        <v>dez/2020</v>
      </c>
      <c r="E20817" s="331">
        <v>44173</v>
      </c>
      <c r="F20817" s="282" t="s">
        <v>1261</v>
      </c>
      <c r="G20817" s="282" t="s">
        <v>2229</v>
      </c>
      <c r="H20817" s="265" t="s">
        <v>879</v>
      </c>
      <c r="I20817" s="265" t="s">
        <v>135</v>
      </c>
      <c r="J20817" s="270">
        <v>-10</v>
      </c>
      <c r="K20817" s="83" t="str">
        <f>IFERROR(IFERROR(VLOOKUP(I20817,'DE-PARA'!B:D,3,0),VLOOKUP(I20817,'DE-PARA'!C:D,2,0)),"NÃO ENCONTRADO")</f>
        <v>Outras Saídas</v>
      </c>
      <c r="L20817" s="50" t="str">
        <f>VLOOKUP(K20817,'Base -Receita-Despesa'!$B:$AS,1,FALSE)</f>
        <v>Outras Saídas</v>
      </c>
    </row>
    <row r="20818" spans="1:12" x14ac:dyDescent="0.3">
      <c r="A20818" s="82" t="str">
        <f t="shared" si="650"/>
        <v>2020</v>
      </c>
      <c r="B20818" s="260" t="s">
        <v>2228</v>
      </c>
      <c r="C20818" s="261" t="s">
        <v>138</v>
      </c>
      <c r="D20818" s="74" t="str">
        <f t="shared" si="651"/>
        <v>dez/2020</v>
      </c>
      <c r="E20818" s="331">
        <v>44173</v>
      </c>
      <c r="F20818" s="282" t="s">
        <v>1261</v>
      </c>
      <c r="G20818" s="282" t="s">
        <v>2229</v>
      </c>
      <c r="H20818" s="265" t="s">
        <v>879</v>
      </c>
      <c r="I20818" s="265" t="s">
        <v>135</v>
      </c>
      <c r="J20818" s="270">
        <v>-10</v>
      </c>
      <c r="K20818" s="83" t="str">
        <f>IFERROR(IFERROR(VLOOKUP(I20818,'DE-PARA'!B:D,3,0),VLOOKUP(I20818,'DE-PARA'!C:D,2,0)),"NÃO ENCONTRADO")</f>
        <v>Outras Saídas</v>
      </c>
      <c r="L20818" s="50" t="str">
        <f>VLOOKUP(K20818,'Base -Receita-Despesa'!$B:$AS,1,FALSE)</f>
        <v>Outras Saídas</v>
      </c>
    </row>
    <row r="20819" spans="1:12" x14ac:dyDescent="0.3">
      <c r="A20819" s="82" t="str">
        <f t="shared" si="650"/>
        <v>2020</v>
      </c>
      <c r="B20819" s="260" t="s">
        <v>2228</v>
      </c>
      <c r="C20819" s="261" t="s">
        <v>138</v>
      </c>
      <c r="D20819" s="74" t="str">
        <f t="shared" si="651"/>
        <v>dez/2020</v>
      </c>
      <c r="E20819" s="331">
        <v>44173</v>
      </c>
      <c r="F20819" s="282" t="s">
        <v>1261</v>
      </c>
      <c r="G20819" s="282" t="s">
        <v>2229</v>
      </c>
      <c r="H20819" s="265" t="s">
        <v>879</v>
      </c>
      <c r="I20819" s="265" t="s">
        <v>135</v>
      </c>
      <c r="J20819" s="270">
        <v>-10</v>
      </c>
      <c r="K20819" s="83" t="str">
        <f>IFERROR(IFERROR(VLOOKUP(I20819,'DE-PARA'!B:D,3,0),VLOOKUP(I20819,'DE-PARA'!C:D,2,0)),"NÃO ENCONTRADO")</f>
        <v>Outras Saídas</v>
      </c>
      <c r="L20819" s="50" t="str">
        <f>VLOOKUP(K20819,'Base -Receita-Despesa'!$B:$AS,1,FALSE)</f>
        <v>Outras Saídas</v>
      </c>
    </row>
    <row r="20820" spans="1:12" x14ac:dyDescent="0.3">
      <c r="A20820" s="82" t="str">
        <f t="shared" si="650"/>
        <v>2020</v>
      </c>
      <c r="B20820" s="260" t="s">
        <v>2228</v>
      </c>
      <c r="C20820" s="261" t="s">
        <v>138</v>
      </c>
      <c r="D20820" s="74" t="str">
        <f t="shared" si="651"/>
        <v>dez/2020</v>
      </c>
      <c r="E20820" s="331">
        <v>44173</v>
      </c>
      <c r="F20820" s="282" t="s">
        <v>1261</v>
      </c>
      <c r="G20820" s="282" t="s">
        <v>2229</v>
      </c>
      <c r="H20820" s="265" t="s">
        <v>879</v>
      </c>
      <c r="I20820" s="265" t="s">
        <v>135</v>
      </c>
      <c r="J20820" s="270">
        <v>-10</v>
      </c>
      <c r="K20820" s="83" t="str">
        <f>IFERROR(IFERROR(VLOOKUP(I20820,'DE-PARA'!B:D,3,0),VLOOKUP(I20820,'DE-PARA'!C:D,2,0)),"NÃO ENCONTRADO")</f>
        <v>Outras Saídas</v>
      </c>
      <c r="L20820" s="50" t="str">
        <f>VLOOKUP(K20820,'Base -Receita-Despesa'!$B:$AS,1,FALSE)</f>
        <v>Outras Saídas</v>
      </c>
    </row>
    <row r="20821" spans="1:12" x14ac:dyDescent="0.3">
      <c r="A20821" s="82" t="str">
        <f t="shared" si="650"/>
        <v>2020</v>
      </c>
      <c r="B20821" s="260" t="s">
        <v>2228</v>
      </c>
      <c r="C20821" s="261" t="s">
        <v>138</v>
      </c>
      <c r="D20821" s="74" t="str">
        <f t="shared" si="651"/>
        <v>dez/2020</v>
      </c>
      <c r="E20821" s="331">
        <v>44173</v>
      </c>
      <c r="F20821" s="282" t="s">
        <v>1261</v>
      </c>
      <c r="G20821" s="282" t="s">
        <v>2229</v>
      </c>
      <c r="H20821" s="265" t="s">
        <v>879</v>
      </c>
      <c r="I20821" s="265" t="s">
        <v>135</v>
      </c>
      <c r="J20821" s="270">
        <v>-10</v>
      </c>
      <c r="K20821" s="83" t="str">
        <f>IFERROR(IFERROR(VLOOKUP(I20821,'DE-PARA'!B:D,3,0),VLOOKUP(I20821,'DE-PARA'!C:D,2,0)),"NÃO ENCONTRADO")</f>
        <v>Outras Saídas</v>
      </c>
      <c r="L20821" s="50" t="str">
        <f>VLOOKUP(K20821,'Base -Receita-Despesa'!$B:$AS,1,FALSE)</f>
        <v>Outras Saídas</v>
      </c>
    </row>
    <row r="20822" spans="1:12" x14ac:dyDescent="0.3">
      <c r="A20822" s="82" t="str">
        <f t="shared" si="650"/>
        <v>2020</v>
      </c>
      <c r="B20822" s="260" t="s">
        <v>2228</v>
      </c>
      <c r="C20822" s="261" t="s">
        <v>138</v>
      </c>
      <c r="D20822" s="74" t="str">
        <f t="shared" si="651"/>
        <v>dez/2020</v>
      </c>
      <c r="E20822" s="331">
        <v>44173</v>
      </c>
      <c r="F20822" s="282" t="s">
        <v>131</v>
      </c>
      <c r="G20822" s="282" t="s">
        <v>2229</v>
      </c>
      <c r="H20822" s="265" t="s">
        <v>4567</v>
      </c>
      <c r="I20822" s="265" t="s">
        <v>133</v>
      </c>
      <c r="J20822" s="275">
        <v>-2314.44</v>
      </c>
      <c r="K20822" s="83" t="str">
        <f>IFERROR(IFERROR(VLOOKUP(I20822,'DE-PARA'!B:D,3,0),VLOOKUP(I20822,'DE-PARA'!C:D,2,0)),"NÃO ENCONTRADO")</f>
        <v>Pessoal</v>
      </c>
      <c r="L20822" s="50" t="str">
        <f>VLOOKUP(K20822,'Base -Receita-Despesa'!$B:$AS,1,FALSE)</f>
        <v>Pessoal</v>
      </c>
    </row>
    <row r="20823" spans="1:12" x14ac:dyDescent="0.3">
      <c r="A20823" s="82" t="str">
        <f t="shared" si="650"/>
        <v>2020</v>
      </c>
      <c r="B20823" s="260" t="s">
        <v>2228</v>
      </c>
      <c r="C20823" s="261" t="s">
        <v>138</v>
      </c>
      <c r="D20823" s="74" t="str">
        <f t="shared" si="651"/>
        <v>dez/2020</v>
      </c>
      <c r="E20823" s="331">
        <v>44173</v>
      </c>
      <c r="F20823" s="282" t="s">
        <v>131</v>
      </c>
      <c r="G20823" s="282" t="s">
        <v>2229</v>
      </c>
      <c r="H20823" s="265" t="s">
        <v>6133</v>
      </c>
      <c r="I20823" s="265" t="s">
        <v>133</v>
      </c>
      <c r="J20823" s="275">
        <v>-1878.11</v>
      </c>
      <c r="K20823" s="83" t="str">
        <f>IFERROR(IFERROR(VLOOKUP(I20823,'DE-PARA'!B:D,3,0),VLOOKUP(I20823,'DE-PARA'!C:D,2,0)),"NÃO ENCONTRADO")</f>
        <v>Pessoal</v>
      </c>
      <c r="L20823" s="50" t="str">
        <f>VLOOKUP(K20823,'Base -Receita-Despesa'!$B:$AS,1,FALSE)</f>
        <v>Pessoal</v>
      </c>
    </row>
    <row r="20824" spans="1:12" x14ac:dyDescent="0.3">
      <c r="A20824" s="82" t="str">
        <f t="shared" si="650"/>
        <v>2020</v>
      </c>
      <c r="B20824" s="260" t="s">
        <v>2228</v>
      </c>
      <c r="C20824" s="261" t="s">
        <v>138</v>
      </c>
      <c r="D20824" s="74" t="str">
        <f t="shared" si="651"/>
        <v>dez/2020</v>
      </c>
      <c r="E20824" s="331">
        <v>44173</v>
      </c>
      <c r="F20824" s="282" t="s">
        <v>131</v>
      </c>
      <c r="G20824" s="282" t="s">
        <v>2229</v>
      </c>
      <c r="H20824" s="265" t="s">
        <v>6134</v>
      </c>
      <c r="I20824" s="265" t="s">
        <v>133</v>
      </c>
      <c r="J20824" s="275">
        <v>-1728.61</v>
      </c>
      <c r="K20824" s="83" t="str">
        <f>IFERROR(IFERROR(VLOOKUP(I20824,'DE-PARA'!B:D,3,0),VLOOKUP(I20824,'DE-PARA'!C:D,2,0)),"NÃO ENCONTRADO")</f>
        <v>Pessoal</v>
      </c>
      <c r="L20824" s="50" t="str">
        <f>VLOOKUP(K20824,'Base -Receita-Despesa'!$B:$AS,1,FALSE)</f>
        <v>Pessoal</v>
      </c>
    </row>
    <row r="20825" spans="1:12" x14ac:dyDescent="0.3">
      <c r="A20825" s="82" t="str">
        <f t="shared" si="650"/>
        <v>2020</v>
      </c>
      <c r="B20825" s="260" t="s">
        <v>2228</v>
      </c>
      <c r="C20825" s="261" t="s">
        <v>138</v>
      </c>
      <c r="D20825" s="74" t="str">
        <f t="shared" si="651"/>
        <v>dez/2020</v>
      </c>
      <c r="E20825" s="331">
        <v>44173</v>
      </c>
      <c r="F20825" s="282" t="s">
        <v>131</v>
      </c>
      <c r="G20825" s="282" t="s">
        <v>2229</v>
      </c>
      <c r="H20825" s="265" t="s">
        <v>2979</v>
      </c>
      <c r="I20825" s="265" t="s">
        <v>133</v>
      </c>
      <c r="J20825" s="275">
        <v>-1571.05</v>
      </c>
      <c r="K20825" s="83" t="str">
        <f>IFERROR(IFERROR(VLOOKUP(I20825,'DE-PARA'!B:D,3,0),VLOOKUP(I20825,'DE-PARA'!C:D,2,0)),"NÃO ENCONTRADO")</f>
        <v>Pessoal</v>
      </c>
      <c r="L20825" s="50" t="str">
        <f>VLOOKUP(K20825,'Base -Receita-Despesa'!$B:$AS,1,FALSE)</f>
        <v>Pessoal</v>
      </c>
    </row>
    <row r="20826" spans="1:12" x14ac:dyDescent="0.3">
      <c r="A20826" s="82" t="str">
        <f t="shared" si="650"/>
        <v>2020</v>
      </c>
      <c r="B20826" s="260" t="s">
        <v>2228</v>
      </c>
      <c r="C20826" s="261" t="s">
        <v>138</v>
      </c>
      <c r="D20826" s="74" t="str">
        <f t="shared" si="651"/>
        <v>dez/2020</v>
      </c>
      <c r="E20826" s="331">
        <v>44174</v>
      </c>
      <c r="F20826" s="282" t="s">
        <v>2326</v>
      </c>
      <c r="G20826" s="282" t="s">
        <v>2229</v>
      </c>
      <c r="H20826" s="265" t="s">
        <v>6112</v>
      </c>
      <c r="I20826" s="265" t="s">
        <v>2209</v>
      </c>
      <c r="J20826" s="270">
        <v>114.9</v>
      </c>
      <c r="K20826" s="83" t="str">
        <f>IFERROR(IFERROR(VLOOKUP(I20826,'DE-PARA'!B:D,3,0),VLOOKUP(I20826,'DE-PARA'!C:D,2,0)),"NÃO ENCONTRADO")</f>
        <v>Despesas com Viagens</v>
      </c>
      <c r="L20826" s="50" t="str">
        <f>VLOOKUP(K20826,'Base -Receita-Despesa'!$B:$AS,1,FALSE)</f>
        <v>Despesas com Viagens</v>
      </c>
    </row>
    <row r="20827" spans="1:12" x14ac:dyDescent="0.3">
      <c r="A20827" s="82" t="str">
        <f t="shared" si="650"/>
        <v>2020</v>
      </c>
      <c r="B20827" s="260" t="s">
        <v>2228</v>
      </c>
      <c r="C20827" s="261" t="s">
        <v>138</v>
      </c>
      <c r="D20827" s="74" t="str">
        <f t="shared" si="651"/>
        <v>dez/2020</v>
      </c>
      <c r="E20827" s="331">
        <v>44174</v>
      </c>
      <c r="F20827" s="282" t="s">
        <v>2326</v>
      </c>
      <c r="G20827" s="282" t="s">
        <v>2229</v>
      </c>
      <c r="H20827" s="265" t="s">
        <v>6113</v>
      </c>
      <c r="I20827" s="265" t="s">
        <v>2209</v>
      </c>
      <c r="J20827" s="270">
        <v>34.9</v>
      </c>
      <c r="K20827" s="83" t="str">
        <f>IFERROR(IFERROR(VLOOKUP(I20827,'DE-PARA'!B:D,3,0),VLOOKUP(I20827,'DE-PARA'!C:D,2,0)),"NÃO ENCONTRADO")</f>
        <v>Despesas com Viagens</v>
      </c>
      <c r="L20827" s="50" t="str">
        <f>VLOOKUP(K20827,'Base -Receita-Despesa'!$B:$AS,1,FALSE)</f>
        <v>Despesas com Viagens</v>
      </c>
    </row>
    <row r="20828" spans="1:12" x14ac:dyDescent="0.3">
      <c r="A20828" s="82" t="str">
        <f t="shared" si="650"/>
        <v>2020</v>
      </c>
      <c r="B20828" s="260" t="s">
        <v>2228</v>
      </c>
      <c r="C20828" s="261" t="s">
        <v>138</v>
      </c>
      <c r="D20828" s="74" t="str">
        <f t="shared" si="651"/>
        <v>dez/2020</v>
      </c>
      <c r="E20828" s="331">
        <v>44174</v>
      </c>
      <c r="F20828" s="282" t="s">
        <v>2326</v>
      </c>
      <c r="G20828" s="282" t="s">
        <v>2229</v>
      </c>
      <c r="H20828" s="265" t="s">
        <v>5223</v>
      </c>
      <c r="I20828" s="265" t="s">
        <v>2209</v>
      </c>
      <c r="J20828" s="270">
        <v>114.9</v>
      </c>
      <c r="K20828" s="83" t="str">
        <f>IFERROR(IFERROR(VLOOKUP(I20828,'DE-PARA'!B:D,3,0),VLOOKUP(I20828,'DE-PARA'!C:D,2,0)),"NÃO ENCONTRADO")</f>
        <v>Despesas com Viagens</v>
      </c>
      <c r="L20828" s="50" t="str">
        <f>VLOOKUP(K20828,'Base -Receita-Despesa'!$B:$AS,1,FALSE)</f>
        <v>Despesas com Viagens</v>
      </c>
    </row>
    <row r="20829" spans="1:12" x14ac:dyDescent="0.3">
      <c r="A20829" s="82" t="str">
        <f t="shared" si="650"/>
        <v>2020</v>
      </c>
      <c r="B20829" s="260" t="s">
        <v>2228</v>
      </c>
      <c r="C20829" s="261" t="s">
        <v>138</v>
      </c>
      <c r="D20829" s="74" t="str">
        <f t="shared" si="651"/>
        <v>dez/2020</v>
      </c>
      <c r="E20829" s="331">
        <v>44174</v>
      </c>
      <c r="F20829" s="282" t="s">
        <v>2326</v>
      </c>
      <c r="G20829" s="282" t="s">
        <v>2229</v>
      </c>
      <c r="H20829" s="265" t="s">
        <v>6135</v>
      </c>
      <c r="I20829" s="265" t="s">
        <v>2209</v>
      </c>
      <c r="J20829" s="270">
        <v>34.9</v>
      </c>
      <c r="K20829" s="83" t="str">
        <f>IFERROR(IFERROR(VLOOKUP(I20829,'DE-PARA'!B:D,3,0),VLOOKUP(I20829,'DE-PARA'!C:D,2,0)),"NÃO ENCONTRADO")</f>
        <v>Despesas com Viagens</v>
      </c>
      <c r="L20829" s="50" t="str">
        <f>VLOOKUP(K20829,'Base -Receita-Despesa'!$B:$AS,1,FALSE)</f>
        <v>Despesas com Viagens</v>
      </c>
    </row>
    <row r="20830" spans="1:12" x14ac:dyDescent="0.3">
      <c r="A20830" s="82" t="str">
        <f t="shared" si="650"/>
        <v>2020</v>
      </c>
      <c r="B20830" s="260" t="s">
        <v>2228</v>
      </c>
      <c r="C20830" s="261" t="s">
        <v>138</v>
      </c>
      <c r="D20830" s="74" t="str">
        <f t="shared" si="651"/>
        <v>dez/2020</v>
      </c>
      <c r="E20830" s="331">
        <v>44174</v>
      </c>
      <c r="F20830" s="282">
        <v>1934</v>
      </c>
      <c r="G20830" s="282" t="s">
        <v>2229</v>
      </c>
      <c r="H20830" s="265" t="s">
        <v>2231</v>
      </c>
      <c r="I20830" s="265" t="s">
        <v>2185</v>
      </c>
      <c r="J20830" s="275">
        <v>-1238.8900000000001</v>
      </c>
      <c r="K20830" s="83" t="str">
        <f>IFERROR(IFERROR(VLOOKUP(I20830,'DE-PARA'!B:D,3,0),VLOOKUP(I20830,'DE-PARA'!C:D,2,0)),"NÃO ENCONTRADO")</f>
        <v>Materiais</v>
      </c>
      <c r="L20830" s="50" t="str">
        <f>VLOOKUP(K20830,'Base -Receita-Despesa'!$B:$AS,1,FALSE)</f>
        <v>Materiais</v>
      </c>
    </row>
    <row r="20831" spans="1:12" x14ac:dyDescent="0.3">
      <c r="A20831" s="82" t="str">
        <f t="shared" si="650"/>
        <v>2020</v>
      </c>
      <c r="B20831" s="260" t="s">
        <v>2228</v>
      </c>
      <c r="C20831" s="261" t="s">
        <v>138</v>
      </c>
      <c r="D20831" s="74" t="str">
        <f t="shared" si="651"/>
        <v>dez/2020</v>
      </c>
      <c r="E20831" s="331">
        <v>44174</v>
      </c>
      <c r="F20831" s="282">
        <v>137281</v>
      </c>
      <c r="G20831" s="282" t="s">
        <v>2229</v>
      </c>
      <c r="H20831" s="265" t="s">
        <v>528</v>
      </c>
      <c r="I20831" s="265" t="s">
        <v>2182</v>
      </c>
      <c r="J20831" s="275">
        <v>-1950</v>
      </c>
      <c r="K20831" s="83" t="str">
        <f>IFERROR(IFERROR(VLOOKUP(I20831,'DE-PARA'!B:D,3,0),VLOOKUP(I20831,'DE-PARA'!C:D,2,0)),"NÃO ENCONTRADO")</f>
        <v>Materiais</v>
      </c>
      <c r="L20831" s="50" t="str">
        <f>VLOOKUP(K20831,'Base -Receita-Despesa'!$B:$AS,1,FALSE)</f>
        <v>Materiais</v>
      </c>
    </row>
    <row r="20832" spans="1:12" x14ac:dyDescent="0.3">
      <c r="A20832" s="82" t="str">
        <f t="shared" si="650"/>
        <v>2020</v>
      </c>
      <c r="B20832" s="260" t="s">
        <v>2228</v>
      </c>
      <c r="C20832" s="261" t="s">
        <v>138</v>
      </c>
      <c r="D20832" s="74" t="str">
        <f t="shared" si="651"/>
        <v>dez/2020</v>
      </c>
      <c r="E20832" s="331">
        <v>44174</v>
      </c>
      <c r="F20832" s="282">
        <v>8600</v>
      </c>
      <c r="G20832" s="282" t="s">
        <v>2229</v>
      </c>
      <c r="H20832" s="265" t="s">
        <v>4791</v>
      </c>
      <c r="I20832" s="265" t="s">
        <v>232</v>
      </c>
      <c r="J20832" s="270">
        <v>-390</v>
      </c>
      <c r="K20832" s="83" t="str">
        <f>IFERROR(IFERROR(VLOOKUP(I20832,'DE-PARA'!B:D,3,0),VLOOKUP(I20832,'DE-PARA'!C:D,2,0)),"NÃO ENCONTRADO")</f>
        <v>Materiais</v>
      </c>
      <c r="L20832" s="50" t="str">
        <f>VLOOKUP(K20832,'Base -Receita-Despesa'!$B:$AS,1,FALSE)</f>
        <v>Materiais</v>
      </c>
    </row>
    <row r="20833" spans="1:12" x14ac:dyDescent="0.3">
      <c r="A20833" s="82" t="str">
        <f t="shared" si="650"/>
        <v>2020</v>
      </c>
      <c r="B20833" s="260" t="s">
        <v>2228</v>
      </c>
      <c r="C20833" s="261" t="s">
        <v>138</v>
      </c>
      <c r="D20833" s="74" t="str">
        <f t="shared" si="651"/>
        <v>dez/2020</v>
      </c>
      <c r="E20833" s="331">
        <v>44174</v>
      </c>
      <c r="F20833" s="282">
        <v>79015</v>
      </c>
      <c r="G20833" s="282" t="s">
        <v>2229</v>
      </c>
      <c r="H20833" s="265" t="s">
        <v>5763</v>
      </c>
      <c r="I20833" s="265" t="s">
        <v>2183</v>
      </c>
      <c r="J20833" s="275">
        <v>-5686</v>
      </c>
      <c r="K20833" s="83" t="str">
        <f>IFERROR(IFERROR(VLOOKUP(I20833,'DE-PARA'!B:D,3,0),VLOOKUP(I20833,'DE-PARA'!C:D,2,0)),"NÃO ENCONTRADO")</f>
        <v>Materiais</v>
      </c>
      <c r="L20833" s="50" t="str">
        <f>VLOOKUP(K20833,'Base -Receita-Despesa'!$B:$AS,1,FALSE)</f>
        <v>Materiais</v>
      </c>
    </row>
    <row r="20834" spans="1:12" x14ac:dyDescent="0.3">
      <c r="A20834" s="82" t="str">
        <f t="shared" si="650"/>
        <v>2020</v>
      </c>
      <c r="B20834" s="260" t="s">
        <v>2228</v>
      </c>
      <c r="C20834" s="261" t="s">
        <v>138</v>
      </c>
      <c r="D20834" s="74" t="str">
        <f t="shared" si="651"/>
        <v>dez/2020</v>
      </c>
      <c r="E20834" s="331">
        <v>44174</v>
      </c>
      <c r="F20834" s="282">
        <v>15848</v>
      </c>
      <c r="G20834" s="282" t="s">
        <v>2229</v>
      </c>
      <c r="H20834" s="265" t="s">
        <v>2890</v>
      </c>
      <c r="I20834" s="265" t="s">
        <v>2183</v>
      </c>
      <c r="J20834" s="275">
        <v>-1539.25</v>
      </c>
      <c r="K20834" s="83" t="str">
        <f>IFERROR(IFERROR(VLOOKUP(I20834,'DE-PARA'!B:D,3,0),VLOOKUP(I20834,'DE-PARA'!C:D,2,0)),"NÃO ENCONTRADO")</f>
        <v>Materiais</v>
      </c>
      <c r="L20834" s="50" t="str">
        <f>VLOOKUP(K20834,'Base -Receita-Despesa'!$B:$AS,1,FALSE)</f>
        <v>Materiais</v>
      </c>
    </row>
    <row r="20835" spans="1:12" x14ac:dyDescent="0.3">
      <c r="A20835" s="82" t="str">
        <f t="shared" si="650"/>
        <v>2020</v>
      </c>
      <c r="B20835" s="260" t="s">
        <v>2228</v>
      </c>
      <c r="C20835" s="261" t="s">
        <v>138</v>
      </c>
      <c r="D20835" s="74" t="str">
        <f t="shared" si="651"/>
        <v>dez/2020</v>
      </c>
      <c r="E20835" s="331">
        <v>44174</v>
      </c>
      <c r="F20835" s="282">
        <v>1590</v>
      </c>
      <c r="G20835" s="282" t="s">
        <v>2284</v>
      </c>
      <c r="H20835" s="280" t="s">
        <v>6136</v>
      </c>
      <c r="I20835" s="265" t="s">
        <v>2182</v>
      </c>
      <c r="J20835" s="275">
        <v>-3739.6</v>
      </c>
      <c r="K20835" s="83" t="str">
        <f>IFERROR(IFERROR(VLOOKUP(I20835,'DE-PARA'!B:D,3,0),VLOOKUP(I20835,'DE-PARA'!C:D,2,0)),"NÃO ENCONTRADO")</f>
        <v>Materiais</v>
      </c>
      <c r="L20835" s="50" t="str">
        <f>VLOOKUP(K20835,'Base -Receita-Despesa'!$B:$AS,1,FALSE)</f>
        <v>Materiais</v>
      </c>
    </row>
    <row r="20836" spans="1:12" x14ac:dyDescent="0.3">
      <c r="A20836" s="82" t="str">
        <f t="shared" si="650"/>
        <v>2020</v>
      </c>
      <c r="B20836" s="260" t="s">
        <v>2228</v>
      </c>
      <c r="C20836" s="261" t="s">
        <v>138</v>
      </c>
      <c r="D20836" s="74" t="str">
        <f t="shared" si="651"/>
        <v>dez/2020</v>
      </c>
      <c r="E20836" s="331">
        <v>44174</v>
      </c>
      <c r="F20836" s="282">
        <v>79871</v>
      </c>
      <c r="G20836" s="282" t="s">
        <v>2229</v>
      </c>
      <c r="H20836" s="265" t="s">
        <v>5929</v>
      </c>
      <c r="I20836" s="265" t="s">
        <v>2193</v>
      </c>
      <c r="J20836" s="270">
        <v>-621.6</v>
      </c>
      <c r="K20836" s="83" t="str">
        <f>IFERROR(IFERROR(VLOOKUP(I20836,'DE-PARA'!B:D,3,0),VLOOKUP(I20836,'DE-PARA'!C:D,2,0)),"NÃO ENCONTRADO")</f>
        <v>Materiais</v>
      </c>
      <c r="L20836" s="50" t="str">
        <f>VLOOKUP(K20836,'Base -Receita-Despesa'!$B:$AS,1,FALSE)</f>
        <v>Materiais</v>
      </c>
    </row>
    <row r="20837" spans="1:12" x14ac:dyDescent="0.3">
      <c r="A20837" s="82" t="str">
        <f t="shared" si="650"/>
        <v>2020</v>
      </c>
      <c r="B20837" s="260" t="s">
        <v>2228</v>
      </c>
      <c r="C20837" s="261" t="s">
        <v>138</v>
      </c>
      <c r="D20837" s="74" t="str">
        <f t="shared" si="651"/>
        <v>dez/2020</v>
      </c>
      <c r="E20837" s="331">
        <v>44174</v>
      </c>
      <c r="F20837" s="282">
        <v>3902</v>
      </c>
      <c r="G20837" s="282" t="s">
        <v>2229</v>
      </c>
      <c r="H20837" s="265" t="s">
        <v>5195</v>
      </c>
      <c r="I20837" s="265" t="s">
        <v>241</v>
      </c>
      <c r="J20837" s="270">
        <v>-100.59</v>
      </c>
      <c r="K20837" s="83" t="str">
        <f>IFERROR(IFERROR(VLOOKUP(I20837,'DE-PARA'!B:D,3,0),VLOOKUP(I20837,'DE-PARA'!C:D,2,0)),"NÃO ENCONTRADO")</f>
        <v>Serviços</v>
      </c>
      <c r="L20837" s="50" t="str">
        <f>VLOOKUP(K20837,'Base -Receita-Despesa'!$B:$AS,1,FALSE)</f>
        <v>Serviços</v>
      </c>
    </row>
    <row r="20838" spans="1:12" x14ac:dyDescent="0.3">
      <c r="A20838" s="82" t="str">
        <f t="shared" si="650"/>
        <v>2020</v>
      </c>
      <c r="B20838" s="260" t="s">
        <v>2228</v>
      </c>
      <c r="C20838" s="261" t="s">
        <v>138</v>
      </c>
      <c r="D20838" s="74" t="str">
        <f t="shared" si="651"/>
        <v>dez/2020</v>
      </c>
      <c r="E20838" s="331">
        <v>44174</v>
      </c>
      <c r="F20838" s="282">
        <v>3904</v>
      </c>
      <c r="G20838" s="282" t="s">
        <v>2229</v>
      </c>
      <c r="H20838" s="265" t="s">
        <v>5195</v>
      </c>
      <c r="I20838" s="265" t="s">
        <v>241</v>
      </c>
      <c r="J20838" s="270">
        <v>-408.58</v>
      </c>
      <c r="K20838" s="83" t="str">
        <f>IFERROR(IFERROR(VLOOKUP(I20838,'DE-PARA'!B:D,3,0),VLOOKUP(I20838,'DE-PARA'!C:D,2,0)),"NÃO ENCONTRADO")</f>
        <v>Serviços</v>
      </c>
      <c r="L20838" s="50" t="str">
        <f>VLOOKUP(K20838,'Base -Receita-Despesa'!$B:$AS,1,FALSE)</f>
        <v>Serviços</v>
      </c>
    </row>
    <row r="20839" spans="1:12" x14ac:dyDescent="0.3">
      <c r="A20839" s="82" t="str">
        <f t="shared" si="650"/>
        <v>2020</v>
      </c>
      <c r="B20839" s="260" t="s">
        <v>2228</v>
      </c>
      <c r="C20839" s="261" t="s">
        <v>138</v>
      </c>
      <c r="D20839" s="74" t="str">
        <f t="shared" si="651"/>
        <v>dez/2020</v>
      </c>
      <c r="E20839" s="331">
        <v>44174</v>
      </c>
      <c r="F20839" s="282">
        <v>3903</v>
      </c>
      <c r="G20839" s="282" t="s">
        <v>2229</v>
      </c>
      <c r="H20839" s="265" t="s">
        <v>5195</v>
      </c>
      <c r="I20839" s="265" t="s">
        <v>241</v>
      </c>
      <c r="J20839" s="270">
        <v>-424.01</v>
      </c>
      <c r="K20839" s="83" t="str">
        <f>IFERROR(IFERROR(VLOOKUP(I20839,'DE-PARA'!B:D,3,0),VLOOKUP(I20839,'DE-PARA'!C:D,2,0)),"NÃO ENCONTRADO")</f>
        <v>Serviços</v>
      </c>
      <c r="L20839" s="50" t="str">
        <f>VLOOKUP(K20839,'Base -Receita-Despesa'!$B:$AS,1,FALSE)</f>
        <v>Serviços</v>
      </c>
    </row>
    <row r="20840" spans="1:12" x14ac:dyDescent="0.3">
      <c r="A20840" s="82" t="str">
        <f t="shared" si="650"/>
        <v>2020</v>
      </c>
      <c r="B20840" s="260" t="s">
        <v>2228</v>
      </c>
      <c r="C20840" s="261" t="s">
        <v>138</v>
      </c>
      <c r="D20840" s="74" t="str">
        <f t="shared" si="651"/>
        <v>dez/2020</v>
      </c>
      <c r="E20840" s="331">
        <v>44174</v>
      </c>
      <c r="F20840" s="282" t="s">
        <v>437</v>
      </c>
      <c r="G20840" s="282" t="s">
        <v>2229</v>
      </c>
      <c r="H20840" s="265" t="s">
        <v>2362</v>
      </c>
      <c r="I20840" s="265" t="s">
        <v>439</v>
      </c>
      <c r="J20840" s="275">
        <v>-1045</v>
      </c>
      <c r="K20840" s="83" t="str">
        <f>IFERROR(IFERROR(VLOOKUP(I20840,'DE-PARA'!B:D,3,0),VLOOKUP(I20840,'DE-PARA'!C:D,2,0)),"NÃO ENCONTRADO")</f>
        <v>Aluguéis</v>
      </c>
      <c r="L20840" s="50" t="str">
        <f>VLOOKUP(K20840,'Base -Receita-Despesa'!$B:$AS,1,FALSE)</f>
        <v>Aluguéis</v>
      </c>
    </row>
    <row r="20841" spans="1:12" x14ac:dyDescent="0.3">
      <c r="A20841" s="82" t="str">
        <f t="shared" si="650"/>
        <v>2020</v>
      </c>
      <c r="B20841" s="260" t="s">
        <v>2228</v>
      </c>
      <c r="C20841" s="261" t="s">
        <v>138</v>
      </c>
      <c r="D20841" s="74" t="str">
        <f t="shared" si="651"/>
        <v>dez/2020</v>
      </c>
      <c r="E20841" s="331">
        <v>44174</v>
      </c>
      <c r="F20841" s="282" t="s">
        <v>4619</v>
      </c>
      <c r="G20841" s="282" t="s">
        <v>2229</v>
      </c>
      <c r="H20841" s="265" t="s">
        <v>5875</v>
      </c>
      <c r="I20841" s="265" t="s">
        <v>2170</v>
      </c>
      <c r="J20841" s="275">
        <v>-94667.55</v>
      </c>
      <c r="K20841" s="83" t="str">
        <f>IFERROR(IFERROR(VLOOKUP(I20841,'DE-PARA'!B:D,3,0),VLOOKUP(I20841,'DE-PARA'!C:D,2,0)),"NÃO ENCONTRADO")</f>
        <v>Reembolso de Rateios(-)</v>
      </c>
      <c r="L20841" s="50" t="str">
        <f>VLOOKUP(K20841,'Base -Receita-Despesa'!$B:$AS,1,FALSE)</f>
        <v>Reembolso de Rateios(-)</v>
      </c>
    </row>
    <row r="20842" spans="1:12" x14ac:dyDescent="0.3">
      <c r="A20842" s="82" t="str">
        <f t="shared" ref="A20842:A20900" si="652">IF(K20842="NÃO ENCONTRADO",0,RIGHT(D20842,4))</f>
        <v>2020</v>
      </c>
      <c r="B20842" s="260" t="s">
        <v>2228</v>
      </c>
      <c r="C20842" s="261" t="s">
        <v>138</v>
      </c>
      <c r="D20842" s="74" t="str">
        <f t="shared" si="651"/>
        <v>dez/2020</v>
      </c>
      <c r="E20842" s="331">
        <v>44174</v>
      </c>
      <c r="F20842" s="282" t="s">
        <v>1261</v>
      </c>
      <c r="G20842" s="282" t="s">
        <v>2229</v>
      </c>
      <c r="H20842" s="265" t="s">
        <v>879</v>
      </c>
      <c r="I20842" s="265" t="s">
        <v>135</v>
      </c>
      <c r="J20842" s="270">
        <v>-10</v>
      </c>
      <c r="K20842" s="83" t="str">
        <f>IFERROR(IFERROR(VLOOKUP(I20842,'DE-PARA'!B:D,3,0),VLOOKUP(I20842,'DE-PARA'!C:D,2,0)),"NÃO ENCONTRADO")</f>
        <v>Outras Saídas</v>
      </c>
      <c r="L20842" s="50" t="str">
        <f>VLOOKUP(K20842,'Base -Receita-Despesa'!$B:$AS,1,FALSE)</f>
        <v>Outras Saídas</v>
      </c>
    </row>
    <row r="20843" spans="1:12" x14ac:dyDescent="0.3">
      <c r="A20843" s="82" t="str">
        <f t="shared" si="652"/>
        <v>2020</v>
      </c>
      <c r="B20843" s="260" t="s">
        <v>2228</v>
      </c>
      <c r="C20843" s="261" t="s">
        <v>138</v>
      </c>
      <c r="D20843" s="74" t="str">
        <f t="shared" si="651"/>
        <v>dez/2020</v>
      </c>
      <c r="E20843" s="331">
        <v>44174</v>
      </c>
      <c r="F20843" s="282" t="s">
        <v>1261</v>
      </c>
      <c r="G20843" s="282" t="s">
        <v>2229</v>
      </c>
      <c r="H20843" s="265" t="s">
        <v>879</v>
      </c>
      <c r="I20843" s="265" t="s">
        <v>135</v>
      </c>
      <c r="J20843" s="270">
        <v>-10</v>
      </c>
      <c r="K20843" s="83" t="str">
        <f>IFERROR(IFERROR(VLOOKUP(I20843,'DE-PARA'!B:D,3,0),VLOOKUP(I20843,'DE-PARA'!C:D,2,0)),"NÃO ENCONTRADO")</f>
        <v>Outras Saídas</v>
      </c>
      <c r="L20843" s="50" t="str">
        <f>VLOOKUP(K20843,'Base -Receita-Despesa'!$B:$AS,1,FALSE)</f>
        <v>Outras Saídas</v>
      </c>
    </row>
    <row r="20844" spans="1:12" x14ac:dyDescent="0.3">
      <c r="A20844" s="82" t="str">
        <f t="shared" si="652"/>
        <v>2020</v>
      </c>
      <c r="B20844" s="260" t="s">
        <v>2240</v>
      </c>
      <c r="C20844" s="261" t="s">
        <v>138</v>
      </c>
      <c r="D20844" s="74" t="str">
        <f t="shared" si="651"/>
        <v>dez/2020</v>
      </c>
      <c r="E20844" s="331">
        <v>44175</v>
      </c>
      <c r="F20844" s="282" t="s">
        <v>161</v>
      </c>
      <c r="G20844" s="282" t="s">
        <v>2229</v>
      </c>
      <c r="H20844" s="265" t="s">
        <v>161</v>
      </c>
      <c r="I20844" s="265" t="s">
        <v>2168</v>
      </c>
      <c r="J20844" s="275">
        <v>31617.68</v>
      </c>
      <c r="K20844" s="83" t="str">
        <f>IFERROR(IFERROR(VLOOKUP(I20844,'DE-PARA'!B:D,3,0),VLOOKUP(I20844,'DE-PARA'!C:D,2,0)),"NÃO ENCONTRADO")</f>
        <v>Repasses Contrato de Gestão</v>
      </c>
      <c r="L20844" s="50" t="str">
        <f>VLOOKUP(K20844,'Base -Receita-Despesa'!$B:$AS,1,FALSE)</f>
        <v>Repasses Contrato de Gestão</v>
      </c>
    </row>
    <row r="20845" spans="1:12" x14ac:dyDescent="0.3">
      <c r="A20845" s="82" t="str">
        <f t="shared" si="652"/>
        <v>2020</v>
      </c>
      <c r="B20845" s="260" t="s">
        <v>2228</v>
      </c>
      <c r="C20845" s="261" t="s">
        <v>138</v>
      </c>
      <c r="D20845" s="74" t="str">
        <f t="shared" si="651"/>
        <v>dez/2020</v>
      </c>
      <c r="E20845" s="331">
        <v>44175</v>
      </c>
      <c r="F20845" s="282">
        <v>439</v>
      </c>
      <c r="G20845" s="282" t="s">
        <v>2229</v>
      </c>
      <c r="H20845" s="265" t="s">
        <v>5968</v>
      </c>
      <c r="I20845" s="265" t="s">
        <v>2189</v>
      </c>
      <c r="J20845" s="275">
        <v>-1448</v>
      </c>
      <c r="K20845" s="83" t="str">
        <f>IFERROR(IFERROR(VLOOKUP(I20845,'DE-PARA'!B:D,3,0),VLOOKUP(I20845,'DE-PARA'!C:D,2,0)),"NÃO ENCONTRADO")</f>
        <v>Materiais</v>
      </c>
      <c r="L20845" s="50" t="str">
        <f>VLOOKUP(K20845,'Base -Receita-Despesa'!$B:$AS,1,FALSE)</f>
        <v>Materiais</v>
      </c>
    </row>
    <row r="20846" spans="1:12" x14ac:dyDescent="0.3">
      <c r="A20846" s="82" t="str">
        <f t="shared" si="652"/>
        <v>2020</v>
      </c>
      <c r="B20846" s="260" t="s">
        <v>2228</v>
      </c>
      <c r="C20846" s="261" t="s">
        <v>138</v>
      </c>
      <c r="D20846" s="74" t="str">
        <f t="shared" si="651"/>
        <v>dez/2020</v>
      </c>
      <c r="E20846" s="331">
        <v>44175</v>
      </c>
      <c r="F20846" s="282">
        <v>320450</v>
      </c>
      <c r="G20846" s="282" t="s">
        <v>2229</v>
      </c>
      <c r="H20846" s="265" t="s">
        <v>222</v>
      </c>
      <c r="I20846" s="265" t="s">
        <v>2182</v>
      </c>
      <c r="J20846" s="270">
        <v>-390</v>
      </c>
      <c r="K20846" s="83" t="str">
        <f>IFERROR(IFERROR(VLOOKUP(I20846,'DE-PARA'!B:D,3,0),VLOOKUP(I20846,'DE-PARA'!C:D,2,0)),"NÃO ENCONTRADO")</f>
        <v>Materiais</v>
      </c>
      <c r="L20846" s="50" t="str">
        <f>VLOOKUP(K20846,'Base -Receita-Despesa'!$B:$AS,1,FALSE)</f>
        <v>Materiais</v>
      </c>
    </row>
    <row r="20847" spans="1:12" x14ac:dyDescent="0.3">
      <c r="A20847" s="82" t="str">
        <f t="shared" si="652"/>
        <v>2020</v>
      </c>
      <c r="B20847" s="260" t="s">
        <v>2228</v>
      </c>
      <c r="C20847" s="261" t="s">
        <v>138</v>
      </c>
      <c r="D20847" s="74" t="str">
        <f t="shared" si="651"/>
        <v>dez/2020</v>
      </c>
      <c r="E20847" s="331">
        <v>44175</v>
      </c>
      <c r="F20847" s="282">
        <v>610</v>
      </c>
      <c r="G20847" s="282" t="s">
        <v>2284</v>
      </c>
      <c r="H20847" s="265" t="s">
        <v>6090</v>
      </c>
      <c r="I20847" s="265" t="s">
        <v>2189</v>
      </c>
      <c r="J20847" s="270">
        <v>-674.5</v>
      </c>
      <c r="K20847" s="83" t="str">
        <f>IFERROR(IFERROR(VLOOKUP(I20847,'DE-PARA'!B:D,3,0),VLOOKUP(I20847,'DE-PARA'!C:D,2,0)),"NÃO ENCONTRADO")</f>
        <v>Materiais</v>
      </c>
      <c r="L20847" s="50" t="str">
        <f>VLOOKUP(K20847,'Base -Receita-Despesa'!$B:$AS,1,FALSE)</f>
        <v>Materiais</v>
      </c>
    </row>
    <row r="20848" spans="1:12" x14ac:dyDescent="0.3">
      <c r="A20848" s="82" t="str">
        <f t="shared" si="652"/>
        <v>2020</v>
      </c>
      <c r="B20848" s="260" t="s">
        <v>2228</v>
      </c>
      <c r="C20848" s="261" t="s">
        <v>138</v>
      </c>
      <c r="D20848" s="74" t="str">
        <f t="shared" si="651"/>
        <v>dez/2020</v>
      </c>
      <c r="E20848" s="331">
        <v>44175</v>
      </c>
      <c r="F20848" s="282" t="s">
        <v>4412</v>
      </c>
      <c r="G20848" s="282" t="s">
        <v>2229</v>
      </c>
      <c r="H20848" s="265" t="s">
        <v>1023</v>
      </c>
      <c r="I20848" s="265" t="s">
        <v>130</v>
      </c>
      <c r="J20848" s="270">
        <v>-7.09</v>
      </c>
      <c r="K20848" s="83" t="str">
        <f>IFERROR(IFERROR(VLOOKUP(I20848,'DE-PARA'!B:D,3,0),VLOOKUP(I20848,'DE-PARA'!C:D,2,0)),"NÃO ENCONTRADO")</f>
        <v>Rescisões Trabalhistas</v>
      </c>
      <c r="L20848" s="50" t="str">
        <f>VLOOKUP(K20848,'Base -Receita-Despesa'!$B:$AS,1,FALSE)</f>
        <v>Rescisões Trabalhistas</v>
      </c>
    </row>
    <row r="20849" spans="1:12" x14ac:dyDescent="0.3">
      <c r="A20849" s="82" t="str">
        <f t="shared" si="652"/>
        <v>2020</v>
      </c>
      <c r="B20849" s="260" t="s">
        <v>2228</v>
      </c>
      <c r="C20849" s="261" t="s">
        <v>138</v>
      </c>
      <c r="D20849" s="74" t="str">
        <f t="shared" si="651"/>
        <v>dez/2020</v>
      </c>
      <c r="E20849" s="331">
        <v>44175</v>
      </c>
      <c r="F20849" s="282">
        <v>193</v>
      </c>
      <c r="G20849" s="282" t="s">
        <v>2229</v>
      </c>
      <c r="H20849" s="265" t="s">
        <v>6009</v>
      </c>
      <c r="I20849" s="265" t="s">
        <v>120</v>
      </c>
      <c r="J20849" s="275">
        <v>-1670.79</v>
      </c>
      <c r="K20849" s="83" t="str">
        <f>IFERROR(IFERROR(VLOOKUP(I20849,'DE-PARA'!B:D,3,0),VLOOKUP(I20849,'DE-PARA'!C:D,2,0)),"NÃO ENCONTRADO")</f>
        <v>Serviços</v>
      </c>
      <c r="L20849" s="50" t="str">
        <f>VLOOKUP(K20849,'Base -Receita-Despesa'!$B:$AS,1,FALSE)</f>
        <v>Serviços</v>
      </c>
    </row>
    <row r="20850" spans="1:12" x14ac:dyDescent="0.3">
      <c r="A20850" s="82" t="str">
        <f t="shared" si="652"/>
        <v>2020</v>
      </c>
      <c r="B20850" s="260" t="s">
        <v>2228</v>
      </c>
      <c r="C20850" s="261" t="s">
        <v>138</v>
      </c>
      <c r="D20850" s="74" t="str">
        <f t="shared" si="651"/>
        <v>dez/2020</v>
      </c>
      <c r="E20850" s="331">
        <v>44175</v>
      </c>
      <c r="F20850" s="282">
        <v>146463</v>
      </c>
      <c r="G20850" s="282" t="s">
        <v>2229</v>
      </c>
      <c r="H20850" s="265" t="s">
        <v>6096</v>
      </c>
      <c r="I20850" s="265" t="s">
        <v>2181</v>
      </c>
      <c r="J20850" s="275">
        <v>-2940.05</v>
      </c>
      <c r="K20850" s="83" t="str">
        <f>IFERROR(IFERROR(VLOOKUP(I20850,'DE-PARA'!B:D,3,0),VLOOKUP(I20850,'DE-PARA'!C:D,2,0)),"NÃO ENCONTRADO")</f>
        <v>Materiais</v>
      </c>
      <c r="L20850" s="50" t="str">
        <f>VLOOKUP(K20850,'Base -Receita-Despesa'!$B:$AS,1,FALSE)</f>
        <v>Materiais</v>
      </c>
    </row>
    <row r="20851" spans="1:12" x14ac:dyDescent="0.3">
      <c r="A20851" s="82" t="str">
        <f t="shared" si="652"/>
        <v>2020</v>
      </c>
      <c r="B20851" s="260" t="s">
        <v>2228</v>
      </c>
      <c r="C20851" s="261" t="s">
        <v>138</v>
      </c>
      <c r="D20851" s="74" t="str">
        <f t="shared" si="651"/>
        <v>dez/2020</v>
      </c>
      <c r="E20851" s="331">
        <v>44175</v>
      </c>
      <c r="F20851" s="282">
        <v>2509</v>
      </c>
      <c r="G20851" s="282" t="s">
        <v>2229</v>
      </c>
      <c r="H20851" s="265" t="s">
        <v>5133</v>
      </c>
      <c r="I20851" s="265" t="s">
        <v>145</v>
      </c>
      <c r="J20851" s="275">
        <v>-3500</v>
      </c>
      <c r="K20851" s="83" t="str">
        <f>IFERROR(IFERROR(VLOOKUP(I20851,'DE-PARA'!B:D,3,0),VLOOKUP(I20851,'DE-PARA'!C:D,2,0)),"NÃO ENCONTRADO")</f>
        <v>Serviços</v>
      </c>
      <c r="L20851" s="50" t="str">
        <f>VLOOKUP(K20851,'Base -Receita-Despesa'!$B:$AS,1,FALSE)</f>
        <v>Serviços</v>
      </c>
    </row>
    <row r="20852" spans="1:12" x14ac:dyDescent="0.3">
      <c r="A20852" s="82" t="str">
        <f t="shared" si="652"/>
        <v>2020</v>
      </c>
      <c r="B20852" s="260" t="s">
        <v>2228</v>
      </c>
      <c r="C20852" s="261" t="s">
        <v>138</v>
      </c>
      <c r="D20852" s="74" t="str">
        <f t="shared" si="651"/>
        <v>dez/2020</v>
      </c>
      <c r="E20852" s="331">
        <v>44175</v>
      </c>
      <c r="F20852" s="282">
        <v>7159</v>
      </c>
      <c r="G20852" s="282" t="s">
        <v>2229</v>
      </c>
      <c r="H20852" s="265" t="s">
        <v>5996</v>
      </c>
      <c r="I20852" s="265" t="s">
        <v>2182</v>
      </c>
      <c r="J20852" s="270">
        <v>-339</v>
      </c>
      <c r="K20852" s="83" t="str">
        <f>IFERROR(IFERROR(VLOOKUP(I20852,'DE-PARA'!B:D,3,0),VLOOKUP(I20852,'DE-PARA'!C:D,2,0)),"NÃO ENCONTRADO")</f>
        <v>Materiais</v>
      </c>
      <c r="L20852" s="50" t="str">
        <f>VLOOKUP(K20852,'Base -Receita-Despesa'!$B:$AS,1,FALSE)</f>
        <v>Materiais</v>
      </c>
    </row>
    <row r="20853" spans="1:12" x14ac:dyDescent="0.3">
      <c r="A20853" s="82" t="str">
        <f t="shared" si="652"/>
        <v>2020</v>
      </c>
      <c r="B20853" s="260" t="s">
        <v>2228</v>
      </c>
      <c r="C20853" s="261" t="s">
        <v>138</v>
      </c>
      <c r="D20853" s="74" t="str">
        <f t="shared" si="651"/>
        <v>dez/2020</v>
      </c>
      <c r="E20853" s="331">
        <v>44175</v>
      </c>
      <c r="F20853" s="282">
        <v>91569</v>
      </c>
      <c r="G20853" s="282" t="s">
        <v>2229</v>
      </c>
      <c r="H20853" s="265" t="s">
        <v>5792</v>
      </c>
      <c r="I20853" s="265" t="s">
        <v>2181</v>
      </c>
      <c r="J20853" s="275">
        <v>-1227.5999999999999</v>
      </c>
      <c r="K20853" s="83" t="str">
        <f>IFERROR(IFERROR(VLOOKUP(I20853,'DE-PARA'!B:D,3,0),VLOOKUP(I20853,'DE-PARA'!C:D,2,0)),"NÃO ENCONTRADO")</f>
        <v>Materiais</v>
      </c>
      <c r="L20853" s="50" t="str">
        <f>VLOOKUP(K20853,'Base -Receita-Despesa'!$B:$AS,1,FALSE)</f>
        <v>Materiais</v>
      </c>
    </row>
    <row r="20854" spans="1:12" x14ac:dyDescent="0.3">
      <c r="A20854" s="82" t="str">
        <f t="shared" si="652"/>
        <v>2020</v>
      </c>
      <c r="B20854" s="260" t="s">
        <v>2228</v>
      </c>
      <c r="C20854" s="261" t="s">
        <v>138</v>
      </c>
      <c r="D20854" s="74" t="str">
        <f t="shared" si="651"/>
        <v>dez/2020</v>
      </c>
      <c r="E20854" s="331">
        <v>44175</v>
      </c>
      <c r="F20854" s="282" t="s">
        <v>5127</v>
      </c>
      <c r="G20854" s="282" t="s">
        <v>2229</v>
      </c>
      <c r="H20854" s="265" t="s">
        <v>2251</v>
      </c>
      <c r="I20854" s="265" t="s">
        <v>126</v>
      </c>
      <c r="J20854" s="275">
        <v>-500000</v>
      </c>
      <c r="K20854" s="83" t="str">
        <f>IFERROR(IFERROR(VLOOKUP(I20854,'DE-PARA'!B:D,3,0),VLOOKUP(I20854,'DE-PARA'!C:D,2,0)),"NÃO ENCONTRADO")</f>
        <v>TEV – Transferências Entre Contas (Entradas)</v>
      </c>
      <c r="L20854" s="50" t="str">
        <f>VLOOKUP(K20854,'Base -Receita-Despesa'!$B:$AS,1,FALSE)</f>
        <v>TEV – Transferências Entre Contas (Entradas)</v>
      </c>
    </row>
    <row r="20855" spans="1:12" x14ac:dyDescent="0.3">
      <c r="A20855" s="82" t="str">
        <f t="shared" si="652"/>
        <v>2020</v>
      </c>
      <c r="B20855" s="260" t="s">
        <v>2228</v>
      </c>
      <c r="C20855" s="261" t="s">
        <v>138</v>
      </c>
      <c r="D20855" s="74" t="str">
        <f t="shared" si="651"/>
        <v>dez/2020</v>
      </c>
      <c r="E20855" s="331">
        <v>44175</v>
      </c>
      <c r="F20855" s="282" t="s">
        <v>1261</v>
      </c>
      <c r="G20855" s="282" t="s">
        <v>2229</v>
      </c>
      <c r="H20855" s="265" t="s">
        <v>879</v>
      </c>
      <c r="I20855" s="265" t="s">
        <v>135</v>
      </c>
      <c r="J20855" s="270">
        <v>-10</v>
      </c>
      <c r="K20855" s="83" t="str">
        <f>IFERROR(IFERROR(VLOOKUP(I20855,'DE-PARA'!B:D,3,0),VLOOKUP(I20855,'DE-PARA'!C:D,2,0)),"NÃO ENCONTRADO")</f>
        <v>Outras Saídas</v>
      </c>
      <c r="L20855" s="50" t="str">
        <f>VLOOKUP(K20855,'Base -Receita-Despesa'!$B:$AS,1,FALSE)</f>
        <v>Outras Saídas</v>
      </c>
    </row>
    <row r="20856" spans="1:12" x14ac:dyDescent="0.3">
      <c r="A20856" s="82" t="str">
        <f t="shared" si="652"/>
        <v>2020</v>
      </c>
      <c r="B20856" s="260" t="s">
        <v>2228</v>
      </c>
      <c r="C20856" s="261" t="s">
        <v>138</v>
      </c>
      <c r="D20856" s="74" t="str">
        <f t="shared" si="651"/>
        <v>dez/2020</v>
      </c>
      <c r="E20856" s="331">
        <v>44175</v>
      </c>
      <c r="F20856" s="282" t="s">
        <v>1261</v>
      </c>
      <c r="G20856" s="282" t="s">
        <v>2229</v>
      </c>
      <c r="H20856" s="265" t="s">
        <v>879</v>
      </c>
      <c r="I20856" s="265" t="s">
        <v>135</v>
      </c>
      <c r="J20856" s="270">
        <v>-10</v>
      </c>
      <c r="K20856" s="83" t="str">
        <f>IFERROR(IFERROR(VLOOKUP(I20856,'DE-PARA'!B:D,3,0),VLOOKUP(I20856,'DE-PARA'!C:D,2,0)),"NÃO ENCONTRADO")</f>
        <v>Outras Saídas</v>
      </c>
      <c r="L20856" s="50" t="str">
        <f>VLOOKUP(K20856,'Base -Receita-Despesa'!$B:$AS,1,FALSE)</f>
        <v>Outras Saídas</v>
      </c>
    </row>
    <row r="20857" spans="1:12" x14ac:dyDescent="0.3">
      <c r="A20857" s="82" t="str">
        <f t="shared" si="652"/>
        <v>2020</v>
      </c>
      <c r="B20857" s="260" t="s">
        <v>2228</v>
      </c>
      <c r="C20857" s="261" t="s">
        <v>138</v>
      </c>
      <c r="D20857" s="74" t="str">
        <f t="shared" si="651"/>
        <v>dez/2020</v>
      </c>
      <c r="E20857" s="331">
        <v>44175</v>
      </c>
      <c r="F20857" s="282" t="s">
        <v>1261</v>
      </c>
      <c r="G20857" s="282" t="s">
        <v>2229</v>
      </c>
      <c r="H20857" s="265" t="s">
        <v>879</v>
      </c>
      <c r="I20857" s="265" t="s">
        <v>135</v>
      </c>
      <c r="J20857" s="270">
        <v>-10</v>
      </c>
      <c r="K20857" s="83" t="str">
        <f>IFERROR(IFERROR(VLOOKUP(I20857,'DE-PARA'!B:D,3,0),VLOOKUP(I20857,'DE-PARA'!C:D,2,0)),"NÃO ENCONTRADO")</f>
        <v>Outras Saídas</v>
      </c>
      <c r="L20857" s="50" t="str">
        <f>VLOOKUP(K20857,'Base -Receita-Despesa'!$B:$AS,1,FALSE)</f>
        <v>Outras Saídas</v>
      </c>
    </row>
    <row r="20858" spans="1:12" x14ac:dyDescent="0.3">
      <c r="A20858" s="82" t="str">
        <f t="shared" si="652"/>
        <v>2020</v>
      </c>
      <c r="B20858" s="260" t="s">
        <v>2228</v>
      </c>
      <c r="C20858" s="261" t="s">
        <v>138</v>
      </c>
      <c r="D20858" s="74" t="str">
        <f t="shared" si="651"/>
        <v>dez/2020</v>
      </c>
      <c r="E20858" s="331">
        <v>44175</v>
      </c>
      <c r="F20858" s="282" t="s">
        <v>1261</v>
      </c>
      <c r="G20858" s="282" t="s">
        <v>2229</v>
      </c>
      <c r="H20858" s="265" t="s">
        <v>879</v>
      </c>
      <c r="I20858" s="265" t="s">
        <v>135</v>
      </c>
      <c r="J20858" s="270">
        <v>-10</v>
      </c>
      <c r="K20858" s="83" t="str">
        <f>IFERROR(IFERROR(VLOOKUP(I20858,'DE-PARA'!B:D,3,0),VLOOKUP(I20858,'DE-PARA'!C:D,2,0)),"NÃO ENCONTRADO")</f>
        <v>Outras Saídas</v>
      </c>
      <c r="L20858" s="50" t="str">
        <f>VLOOKUP(K20858,'Base -Receita-Despesa'!$B:$AS,1,FALSE)</f>
        <v>Outras Saídas</v>
      </c>
    </row>
    <row r="20859" spans="1:12" x14ac:dyDescent="0.3">
      <c r="A20859" s="82" t="str">
        <f t="shared" si="652"/>
        <v>2020</v>
      </c>
      <c r="B20859" s="260" t="s">
        <v>2228</v>
      </c>
      <c r="C20859" s="261" t="s">
        <v>138</v>
      </c>
      <c r="D20859" s="74" t="str">
        <f t="shared" si="651"/>
        <v>dez/2020</v>
      </c>
      <c r="E20859" s="331">
        <v>44175</v>
      </c>
      <c r="F20859" s="282" t="s">
        <v>1261</v>
      </c>
      <c r="G20859" s="282" t="s">
        <v>2229</v>
      </c>
      <c r="H20859" s="265" t="s">
        <v>879</v>
      </c>
      <c r="I20859" s="265" t="s">
        <v>135</v>
      </c>
      <c r="J20859" s="270">
        <v>-10</v>
      </c>
      <c r="K20859" s="83" t="str">
        <f>IFERROR(IFERROR(VLOOKUP(I20859,'DE-PARA'!B:D,3,0),VLOOKUP(I20859,'DE-PARA'!C:D,2,0)),"NÃO ENCONTRADO")</f>
        <v>Outras Saídas</v>
      </c>
      <c r="L20859" s="50" t="str">
        <f>VLOOKUP(K20859,'Base -Receita-Despesa'!$B:$AS,1,FALSE)</f>
        <v>Outras Saídas</v>
      </c>
    </row>
    <row r="20860" spans="1:12" x14ac:dyDescent="0.3">
      <c r="A20860" s="82" t="str">
        <f t="shared" si="652"/>
        <v>2020</v>
      </c>
      <c r="B20860" s="260" t="s">
        <v>2228</v>
      </c>
      <c r="C20860" s="261" t="s">
        <v>138</v>
      </c>
      <c r="D20860" s="74" t="str">
        <f t="shared" si="651"/>
        <v>dez/2020</v>
      </c>
      <c r="E20860" s="331">
        <v>44175</v>
      </c>
      <c r="F20860" s="282" t="s">
        <v>1261</v>
      </c>
      <c r="G20860" s="282" t="s">
        <v>2229</v>
      </c>
      <c r="H20860" s="265" t="s">
        <v>262</v>
      </c>
      <c r="I20860" s="265" t="s">
        <v>135</v>
      </c>
      <c r="J20860" s="270">
        <v>-4.92</v>
      </c>
      <c r="K20860" s="83" t="str">
        <f>IFERROR(IFERROR(VLOOKUP(I20860,'DE-PARA'!B:D,3,0),VLOOKUP(I20860,'DE-PARA'!C:D,2,0)),"NÃO ENCONTRADO")</f>
        <v>Outras Saídas</v>
      </c>
      <c r="L20860" s="50" t="str">
        <f>VLOOKUP(K20860,'Base -Receita-Despesa'!$B:$AS,1,FALSE)</f>
        <v>Outras Saídas</v>
      </c>
    </row>
    <row r="20861" spans="1:12" x14ac:dyDescent="0.3">
      <c r="A20861" s="82" t="str">
        <f t="shared" si="652"/>
        <v>2020</v>
      </c>
      <c r="B20861" s="260" t="s">
        <v>2228</v>
      </c>
      <c r="C20861" s="261" t="s">
        <v>138</v>
      </c>
      <c r="D20861" s="74" t="str">
        <f t="shared" si="651"/>
        <v>dez/2020</v>
      </c>
      <c r="E20861" s="331">
        <v>44175</v>
      </c>
      <c r="F20861" s="282" t="s">
        <v>1070</v>
      </c>
      <c r="G20861" s="282" t="s">
        <v>2229</v>
      </c>
      <c r="H20861" s="265" t="s">
        <v>1071</v>
      </c>
      <c r="I20861" s="265" t="s">
        <v>2237</v>
      </c>
      <c r="J20861" s="275">
        <v>38227.75</v>
      </c>
      <c r="K20861" s="83" t="str">
        <f>IFERROR(IFERROR(VLOOKUP(I20861,'DE-PARA'!B:D,3,0),VLOOKUP(I20861,'DE-PARA'!C:D,2,0)),"NÃO ENCONTRADO")</f>
        <v>Entrada Conta Aplicação (+)</v>
      </c>
      <c r="L20861" s="50" t="str">
        <f>VLOOKUP(K20861,'Base -Receita-Despesa'!$B:$AS,1,FALSE)</f>
        <v>ENTRADA CONTA APLICAÇÃO (+)</v>
      </c>
    </row>
    <row r="20862" spans="1:12" x14ac:dyDescent="0.3">
      <c r="A20862" s="82" t="str">
        <f t="shared" si="652"/>
        <v>2020</v>
      </c>
      <c r="B20862" s="260" t="s">
        <v>2228</v>
      </c>
      <c r="C20862" s="261" t="s">
        <v>138</v>
      </c>
      <c r="D20862" s="74" t="str">
        <f t="shared" si="651"/>
        <v>dez/2020</v>
      </c>
      <c r="E20862" s="331">
        <v>44176</v>
      </c>
      <c r="F20862" s="282" t="s">
        <v>5127</v>
      </c>
      <c r="G20862" s="282" t="s">
        <v>2229</v>
      </c>
      <c r="H20862" s="265" t="s">
        <v>2251</v>
      </c>
      <c r="I20862" s="265" t="s">
        <v>126</v>
      </c>
      <c r="J20862" s="275">
        <v>-500000</v>
      </c>
      <c r="K20862" s="83" t="str">
        <f>IFERROR(IFERROR(VLOOKUP(I20862,'DE-PARA'!B:D,3,0),VLOOKUP(I20862,'DE-PARA'!C:D,2,0)),"NÃO ENCONTRADO")</f>
        <v>TEV – Transferências Entre Contas (Entradas)</v>
      </c>
      <c r="L20862" s="50" t="str">
        <f>VLOOKUP(K20862,'Base -Receita-Despesa'!$B:$AS,1,FALSE)</f>
        <v>TEV – Transferências Entre Contas (Entradas)</v>
      </c>
    </row>
    <row r="20863" spans="1:12" x14ac:dyDescent="0.3">
      <c r="A20863" s="82" t="str">
        <f t="shared" si="652"/>
        <v>2020</v>
      </c>
      <c r="B20863" s="260" t="s">
        <v>2228</v>
      </c>
      <c r="C20863" s="261" t="s">
        <v>138</v>
      </c>
      <c r="D20863" s="74" t="str">
        <f t="shared" si="651"/>
        <v>dez/2020</v>
      </c>
      <c r="E20863" s="331">
        <v>44176</v>
      </c>
      <c r="F20863" s="282" t="s">
        <v>254</v>
      </c>
      <c r="G20863" s="282" t="s">
        <v>2229</v>
      </c>
      <c r="H20863" s="265" t="s">
        <v>1023</v>
      </c>
      <c r="I20863" s="265" t="s">
        <v>130</v>
      </c>
      <c r="J20863" s="270">
        <v>-277.73</v>
      </c>
      <c r="K20863" s="83" t="str">
        <f>IFERROR(IFERROR(VLOOKUP(I20863,'DE-PARA'!B:D,3,0),VLOOKUP(I20863,'DE-PARA'!C:D,2,0)),"NÃO ENCONTRADO")</f>
        <v>Rescisões Trabalhistas</v>
      </c>
      <c r="L20863" s="50" t="str">
        <f>VLOOKUP(K20863,'Base -Receita-Despesa'!$B:$AS,1,FALSE)</f>
        <v>Rescisões Trabalhistas</v>
      </c>
    </row>
    <row r="20864" spans="1:12" x14ac:dyDescent="0.3">
      <c r="A20864" s="82" t="str">
        <f t="shared" si="652"/>
        <v>2020</v>
      </c>
      <c r="B20864" s="260" t="s">
        <v>2228</v>
      </c>
      <c r="C20864" s="261" t="s">
        <v>138</v>
      </c>
      <c r="D20864" s="74" t="str">
        <f t="shared" si="651"/>
        <v>dez/2020</v>
      </c>
      <c r="E20864" s="331">
        <v>44176</v>
      </c>
      <c r="F20864" s="282" t="s">
        <v>1070</v>
      </c>
      <c r="G20864" s="282" t="s">
        <v>2229</v>
      </c>
      <c r="H20864" s="265" t="s">
        <v>1071</v>
      </c>
      <c r="I20864" s="265" t="s">
        <v>2237</v>
      </c>
      <c r="J20864" s="275">
        <v>500277.73</v>
      </c>
      <c r="K20864" s="83" t="str">
        <f>IFERROR(IFERROR(VLOOKUP(I20864,'DE-PARA'!B:D,3,0),VLOOKUP(I20864,'DE-PARA'!C:D,2,0)),"NÃO ENCONTRADO")</f>
        <v>Entrada Conta Aplicação (+)</v>
      </c>
      <c r="L20864" s="50" t="str">
        <f>VLOOKUP(K20864,'Base -Receita-Despesa'!$B:$AS,1,FALSE)</f>
        <v>ENTRADA CONTA APLICAÇÃO (+)</v>
      </c>
    </row>
    <row r="20865" spans="1:12" x14ac:dyDescent="0.3">
      <c r="A20865" s="82" t="str">
        <f t="shared" si="652"/>
        <v>2020</v>
      </c>
      <c r="B20865" s="260" t="s">
        <v>2240</v>
      </c>
      <c r="C20865" s="261" t="s">
        <v>138</v>
      </c>
      <c r="D20865" s="74" t="str">
        <f t="shared" si="651"/>
        <v>dez/2020</v>
      </c>
      <c r="E20865" s="331">
        <v>44179</v>
      </c>
      <c r="F20865" s="282" t="s">
        <v>5127</v>
      </c>
      <c r="G20865" s="282" t="s">
        <v>2229</v>
      </c>
      <c r="H20865" s="265" t="s">
        <v>2251</v>
      </c>
      <c r="I20865" s="265" t="s">
        <v>126</v>
      </c>
      <c r="J20865" s="275">
        <v>-500000</v>
      </c>
      <c r="K20865" s="83" t="str">
        <f>IFERROR(IFERROR(VLOOKUP(I20865,'DE-PARA'!B:D,3,0),VLOOKUP(I20865,'DE-PARA'!C:D,2,0)),"NÃO ENCONTRADO")</f>
        <v>TEV – Transferências Entre Contas (Entradas)</v>
      </c>
      <c r="L20865" s="50" t="str">
        <f>VLOOKUP(K20865,'Base -Receita-Despesa'!$B:$AS,1,FALSE)</f>
        <v>TEV – Transferências Entre Contas (Entradas)</v>
      </c>
    </row>
    <row r="20866" spans="1:12" x14ac:dyDescent="0.3">
      <c r="A20866" s="82" t="str">
        <f t="shared" si="652"/>
        <v>2020</v>
      </c>
      <c r="B20866" s="260" t="s">
        <v>2228</v>
      </c>
      <c r="C20866" s="261" t="s">
        <v>138</v>
      </c>
      <c r="D20866" s="74" t="str">
        <f t="shared" si="651"/>
        <v>dez/2020</v>
      </c>
      <c r="E20866" s="331">
        <v>44179</v>
      </c>
      <c r="F20866" s="282" t="s">
        <v>5127</v>
      </c>
      <c r="G20866" s="282" t="s">
        <v>2229</v>
      </c>
      <c r="H20866" s="265" t="s">
        <v>2251</v>
      </c>
      <c r="I20866" s="265" t="s">
        <v>126</v>
      </c>
      <c r="J20866" s="275">
        <v>500000</v>
      </c>
      <c r="K20866" s="83" t="str">
        <f>IFERROR(IFERROR(VLOOKUP(I20866,'DE-PARA'!B:D,3,0),VLOOKUP(I20866,'DE-PARA'!C:D,2,0)),"NÃO ENCONTRADO")</f>
        <v>TEV – Transferências Entre Contas (Entradas)</v>
      </c>
      <c r="L20866" s="50" t="str">
        <f>VLOOKUP(K20866,'Base -Receita-Despesa'!$B:$AS,1,FALSE)</f>
        <v>TEV – Transferências Entre Contas (Entradas)</v>
      </c>
    </row>
    <row r="20867" spans="1:12" x14ac:dyDescent="0.3">
      <c r="A20867" s="82" t="str">
        <f t="shared" si="652"/>
        <v>2020</v>
      </c>
      <c r="B20867" s="260" t="s">
        <v>2240</v>
      </c>
      <c r="C20867" s="261" t="s">
        <v>138</v>
      </c>
      <c r="D20867" s="74" t="str">
        <f t="shared" si="651"/>
        <v>dez/2020</v>
      </c>
      <c r="E20867" s="331">
        <v>44180</v>
      </c>
      <c r="F20867" s="282" t="s">
        <v>5127</v>
      </c>
      <c r="G20867" s="282" t="s">
        <v>2229</v>
      </c>
      <c r="H20867" s="265" t="s">
        <v>2251</v>
      </c>
      <c r="I20867" s="265" t="s">
        <v>126</v>
      </c>
      <c r="J20867" s="275">
        <v>-500000</v>
      </c>
      <c r="K20867" s="83" t="str">
        <f>IFERROR(IFERROR(VLOOKUP(I20867,'DE-PARA'!B:D,3,0),VLOOKUP(I20867,'DE-PARA'!C:D,2,0)),"NÃO ENCONTRADO")</f>
        <v>TEV – Transferências Entre Contas (Entradas)</v>
      </c>
      <c r="L20867" s="50" t="str">
        <f>VLOOKUP(K20867,'Base -Receita-Despesa'!$B:$AS,1,FALSE)</f>
        <v>TEV – Transferências Entre Contas (Entradas)</v>
      </c>
    </row>
    <row r="20868" spans="1:12" x14ac:dyDescent="0.3">
      <c r="A20868" s="82" t="str">
        <f t="shared" si="652"/>
        <v>2020</v>
      </c>
      <c r="B20868" s="260" t="s">
        <v>2228</v>
      </c>
      <c r="C20868" s="261" t="s">
        <v>138</v>
      </c>
      <c r="D20868" s="74" t="str">
        <f t="shared" ref="D20868:D20900" si="653">TEXT(E20868,"mmm/aaaa")</f>
        <v>dez/2020</v>
      </c>
      <c r="E20868" s="331">
        <v>44180</v>
      </c>
      <c r="F20868" s="282" t="s">
        <v>5127</v>
      </c>
      <c r="G20868" s="282" t="s">
        <v>2229</v>
      </c>
      <c r="H20868" s="265" t="s">
        <v>2251</v>
      </c>
      <c r="I20868" s="265" t="s">
        <v>126</v>
      </c>
      <c r="J20868" s="275">
        <v>500000</v>
      </c>
      <c r="K20868" s="83" t="str">
        <f>IFERROR(IFERROR(VLOOKUP(I20868,'DE-PARA'!B:D,3,0),VLOOKUP(I20868,'DE-PARA'!C:D,2,0)),"NÃO ENCONTRADO")</f>
        <v>TEV – Transferências Entre Contas (Entradas)</v>
      </c>
      <c r="L20868" s="50" t="str">
        <f>VLOOKUP(K20868,'Base -Receita-Despesa'!$B:$AS,1,FALSE)</f>
        <v>TEV – Transferências Entre Contas (Entradas)</v>
      </c>
    </row>
    <row r="20869" spans="1:12" x14ac:dyDescent="0.3">
      <c r="A20869" s="82" t="str">
        <f t="shared" si="652"/>
        <v>2020</v>
      </c>
      <c r="B20869" s="260" t="s">
        <v>2228</v>
      </c>
      <c r="C20869" s="261" t="s">
        <v>138</v>
      </c>
      <c r="D20869" s="74" t="str">
        <f t="shared" si="653"/>
        <v>dez/2020</v>
      </c>
      <c r="E20869" s="331">
        <v>44180</v>
      </c>
      <c r="F20869" s="282" t="s">
        <v>6137</v>
      </c>
      <c r="G20869" s="282" t="s">
        <v>2229</v>
      </c>
      <c r="H20869" s="265" t="s">
        <v>6132</v>
      </c>
      <c r="I20869" s="265" t="s">
        <v>176</v>
      </c>
      <c r="J20869" s="270">
        <v>-70.8</v>
      </c>
      <c r="K20869" s="83" t="str">
        <f>IFERROR(IFERROR(VLOOKUP(I20869,'DE-PARA'!B:D,3,0),VLOOKUP(I20869,'DE-PARA'!C:D,2,0)),"NÃO ENCONTRADO")</f>
        <v>Pessoal</v>
      </c>
      <c r="L20869" s="50" t="str">
        <f>VLOOKUP(K20869,'Base -Receita-Despesa'!$B:$AS,1,FALSE)</f>
        <v>Pessoal</v>
      </c>
    </row>
    <row r="20870" spans="1:12" x14ac:dyDescent="0.3">
      <c r="A20870" s="82" t="str">
        <f t="shared" si="652"/>
        <v>2020</v>
      </c>
      <c r="B20870" s="260" t="s">
        <v>2228</v>
      </c>
      <c r="C20870" s="261" t="s">
        <v>138</v>
      </c>
      <c r="D20870" s="74" t="str">
        <f t="shared" si="653"/>
        <v>dez/2020</v>
      </c>
      <c r="E20870" s="331">
        <v>44180</v>
      </c>
      <c r="F20870" s="282" t="s">
        <v>6137</v>
      </c>
      <c r="G20870" s="282" t="s">
        <v>2229</v>
      </c>
      <c r="H20870" s="265" t="s">
        <v>6026</v>
      </c>
      <c r="I20870" s="265" t="s">
        <v>176</v>
      </c>
      <c r="J20870" s="270">
        <v>-303.10000000000002</v>
      </c>
      <c r="K20870" s="83" t="str">
        <f>IFERROR(IFERROR(VLOOKUP(I20870,'DE-PARA'!B:D,3,0),VLOOKUP(I20870,'DE-PARA'!C:D,2,0)),"NÃO ENCONTRADO")</f>
        <v>Pessoal</v>
      </c>
      <c r="L20870" s="50" t="str">
        <f>VLOOKUP(K20870,'Base -Receita-Despesa'!$B:$AS,1,FALSE)</f>
        <v>Pessoal</v>
      </c>
    </row>
    <row r="20871" spans="1:12" x14ac:dyDescent="0.3">
      <c r="A20871" s="82" t="str">
        <f t="shared" si="652"/>
        <v>2020</v>
      </c>
      <c r="B20871" s="260" t="s">
        <v>2228</v>
      </c>
      <c r="C20871" s="261" t="s">
        <v>138</v>
      </c>
      <c r="D20871" s="74" t="str">
        <f t="shared" si="653"/>
        <v>dez/2020</v>
      </c>
      <c r="E20871" s="331">
        <v>44180</v>
      </c>
      <c r="F20871" s="282" t="s">
        <v>6137</v>
      </c>
      <c r="G20871" s="282" t="s">
        <v>2229</v>
      </c>
      <c r="H20871" s="265" t="s">
        <v>4461</v>
      </c>
      <c r="I20871" s="265" t="s">
        <v>176</v>
      </c>
      <c r="J20871" s="270">
        <v>-55.88</v>
      </c>
      <c r="K20871" s="83" t="str">
        <f>IFERROR(IFERROR(VLOOKUP(I20871,'DE-PARA'!B:D,3,0),VLOOKUP(I20871,'DE-PARA'!C:D,2,0)),"NÃO ENCONTRADO")</f>
        <v>Pessoal</v>
      </c>
      <c r="L20871" s="50" t="str">
        <f>VLOOKUP(K20871,'Base -Receita-Despesa'!$B:$AS,1,FALSE)</f>
        <v>Pessoal</v>
      </c>
    </row>
    <row r="20872" spans="1:12" x14ac:dyDescent="0.3">
      <c r="A20872" s="82" t="str">
        <f t="shared" si="652"/>
        <v>2020</v>
      </c>
      <c r="B20872" s="260" t="s">
        <v>2228</v>
      </c>
      <c r="C20872" s="261" t="s">
        <v>138</v>
      </c>
      <c r="D20872" s="74" t="str">
        <f t="shared" si="653"/>
        <v>dez/2020</v>
      </c>
      <c r="E20872" s="331">
        <v>44180</v>
      </c>
      <c r="F20872" s="282" t="s">
        <v>6137</v>
      </c>
      <c r="G20872" s="282" t="s">
        <v>2229</v>
      </c>
      <c r="H20872" s="265" t="s">
        <v>6024</v>
      </c>
      <c r="I20872" s="265" t="s">
        <v>176</v>
      </c>
      <c r="J20872" s="270">
        <v>-51.11</v>
      </c>
      <c r="K20872" s="83" t="str">
        <f>IFERROR(IFERROR(VLOOKUP(I20872,'DE-PARA'!B:D,3,0),VLOOKUP(I20872,'DE-PARA'!C:D,2,0)),"NÃO ENCONTRADO")</f>
        <v>Pessoal</v>
      </c>
      <c r="L20872" s="50" t="str">
        <f>VLOOKUP(K20872,'Base -Receita-Despesa'!$B:$AS,1,FALSE)</f>
        <v>Pessoal</v>
      </c>
    </row>
    <row r="20873" spans="1:12" x14ac:dyDescent="0.3">
      <c r="A20873" s="82" t="str">
        <f t="shared" si="652"/>
        <v>2020</v>
      </c>
      <c r="B20873" s="260" t="s">
        <v>2228</v>
      </c>
      <c r="C20873" s="261" t="s">
        <v>138</v>
      </c>
      <c r="D20873" s="74" t="str">
        <f t="shared" si="653"/>
        <v>dez/2020</v>
      </c>
      <c r="E20873" s="331">
        <v>44180</v>
      </c>
      <c r="F20873" s="282" t="s">
        <v>6137</v>
      </c>
      <c r="G20873" s="282" t="s">
        <v>2229</v>
      </c>
      <c r="H20873" s="265" t="s">
        <v>6021</v>
      </c>
      <c r="I20873" s="265" t="s">
        <v>176</v>
      </c>
      <c r="J20873" s="270">
        <v>-115.34</v>
      </c>
      <c r="K20873" s="83" t="str">
        <f>IFERROR(IFERROR(VLOOKUP(I20873,'DE-PARA'!B:D,3,0),VLOOKUP(I20873,'DE-PARA'!C:D,2,0)),"NÃO ENCONTRADO")</f>
        <v>Pessoal</v>
      </c>
      <c r="L20873" s="50" t="str">
        <f>VLOOKUP(K20873,'Base -Receita-Despesa'!$B:$AS,1,FALSE)</f>
        <v>Pessoal</v>
      </c>
    </row>
    <row r="20874" spans="1:12" x14ac:dyDescent="0.3">
      <c r="A20874" s="82" t="str">
        <f t="shared" si="652"/>
        <v>2020</v>
      </c>
      <c r="B20874" s="260" t="s">
        <v>2228</v>
      </c>
      <c r="C20874" s="261" t="s">
        <v>138</v>
      </c>
      <c r="D20874" s="74" t="str">
        <f t="shared" si="653"/>
        <v>dez/2020</v>
      </c>
      <c r="E20874" s="331">
        <v>44180</v>
      </c>
      <c r="F20874" s="282" t="s">
        <v>6137</v>
      </c>
      <c r="G20874" s="282" t="s">
        <v>2229</v>
      </c>
      <c r="H20874" s="265" t="s">
        <v>5952</v>
      </c>
      <c r="I20874" s="265" t="s">
        <v>176</v>
      </c>
      <c r="J20874" s="270">
        <v>-303.10000000000002</v>
      </c>
      <c r="K20874" s="83" t="str">
        <f>IFERROR(IFERROR(VLOOKUP(I20874,'DE-PARA'!B:D,3,0),VLOOKUP(I20874,'DE-PARA'!C:D,2,0)),"NÃO ENCONTRADO")</f>
        <v>Pessoal</v>
      </c>
      <c r="L20874" s="50" t="str">
        <f>VLOOKUP(K20874,'Base -Receita-Despesa'!$B:$AS,1,FALSE)</f>
        <v>Pessoal</v>
      </c>
    </row>
    <row r="20875" spans="1:12" x14ac:dyDescent="0.3">
      <c r="A20875" s="82" t="str">
        <f t="shared" si="652"/>
        <v>2020</v>
      </c>
      <c r="B20875" s="260" t="s">
        <v>2228</v>
      </c>
      <c r="C20875" s="261" t="s">
        <v>138</v>
      </c>
      <c r="D20875" s="74" t="str">
        <f t="shared" si="653"/>
        <v>dez/2020</v>
      </c>
      <c r="E20875" s="331">
        <v>44180</v>
      </c>
      <c r="F20875" s="282" t="s">
        <v>6137</v>
      </c>
      <c r="G20875" s="282" t="s">
        <v>2229</v>
      </c>
      <c r="H20875" s="265" t="s">
        <v>6125</v>
      </c>
      <c r="I20875" s="265" t="s">
        <v>176</v>
      </c>
      <c r="J20875" s="270">
        <v>-55.99</v>
      </c>
      <c r="K20875" s="83" t="str">
        <f>IFERROR(IFERROR(VLOOKUP(I20875,'DE-PARA'!B:D,3,0),VLOOKUP(I20875,'DE-PARA'!C:D,2,0)),"NÃO ENCONTRADO")</f>
        <v>Pessoal</v>
      </c>
      <c r="L20875" s="50" t="str">
        <f>VLOOKUP(K20875,'Base -Receita-Despesa'!$B:$AS,1,FALSE)</f>
        <v>Pessoal</v>
      </c>
    </row>
    <row r="20876" spans="1:12" x14ac:dyDescent="0.3">
      <c r="A20876" s="82" t="str">
        <f t="shared" si="652"/>
        <v>2020</v>
      </c>
      <c r="B20876" s="260" t="s">
        <v>2228</v>
      </c>
      <c r="C20876" s="261" t="s">
        <v>138</v>
      </c>
      <c r="D20876" s="74" t="str">
        <f t="shared" si="653"/>
        <v>dez/2020</v>
      </c>
      <c r="E20876" s="331">
        <v>44180</v>
      </c>
      <c r="F20876" s="282" t="s">
        <v>6137</v>
      </c>
      <c r="G20876" s="282" t="s">
        <v>2229</v>
      </c>
      <c r="H20876" s="265" t="s">
        <v>6019</v>
      </c>
      <c r="I20876" s="265" t="s">
        <v>176</v>
      </c>
      <c r="J20876" s="270">
        <v>-48.14</v>
      </c>
      <c r="K20876" s="83" t="str">
        <f>IFERROR(IFERROR(VLOOKUP(I20876,'DE-PARA'!B:D,3,0),VLOOKUP(I20876,'DE-PARA'!C:D,2,0)),"NÃO ENCONTRADO")</f>
        <v>Pessoal</v>
      </c>
      <c r="L20876" s="50" t="str">
        <f>VLOOKUP(K20876,'Base -Receita-Despesa'!$B:$AS,1,FALSE)</f>
        <v>Pessoal</v>
      </c>
    </row>
    <row r="20877" spans="1:12" x14ac:dyDescent="0.3">
      <c r="A20877" s="82" t="str">
        <f t="shared" si="652"/>
        <v>2020</v>
      </c>
      <c r="B20877" s="260" t="s">
        <v>2228</v>
      </c>
      <c r="C20877" s="261" t="s">
        <v>138</v>
      </c>
      <c r="D20877" s="74" t="str">
        <f t="shared" si="653"/>
        <v>dez/2020</v>
      </c>
      <c r="E20877" s="331">
        <v>44180</v>
      </c>
      <c r="F20877" s="282" t="s">
        <v>6138</v>
      </c>
      <c r="G20877" s="282" t="s">
        <v>2229</v>
      </c>
      <c r="H20877" s="265" t="s">
        <v>5115</v>
      </c>
      <c r="I20877" s="265" t="s">
        <v>118</v>
      </c>
      <c r="J20877" s="275">
        <v>-5864.76</v>
      </c>
      <c r="K20877" s="83" t="str">
        <f>IFERROR(IFERROR(VLOOKUP(I20877,'DE-PARA'!B:D,3,0),VLOOKUP(I20877,'DE-PARA'!C:D,2,0)),"NÃO ENCONTRADO")</f>
        <v>Serviços</v>
      </c>
      <c r="L20877" s="50" t="str">
        <f>VLOOKUP(K20877,'Base -Receita-Despesa'!$B:$AS,1,FALSE)</f>
        <v>Serviços</v>
      </c>
    </row>
    <row r="20878" spans="1:12" x14ac:dyDescent="0.3">
      <c r="A20878" s="82" t="str">
        <f t="shared" si="652"/>
        <v>2020</v>
      </c>
      <c r="B20878" s="260" t="s">
        <v>2228</v>
      </c>
      <c r="C20878" s="261" t="s">
        <v>138</v>
      </c>
      <c r="D20878" s="74" t="str">
        <f t="shared" si="653"/>
        <v>dez/2020</v>
      </c>
      <c r="E20878" s="331">
        <v>44180</v>
      </c>
      <c r="F20878" s="282">
        <v>3803</v>
      </c>
      <c r="G20878" s="282" t="s">
        <v>2229</v>
      </c>
      <c r="H20878" s="265" t="s">
        <v>6010</v>
      </c>
      <c r="I20878" s="265" t="s">
        <v>151</v>
      </c>
      <c r="J20878" s="275">
        <v>-2860</v>
      </c>
      <c r="K20878" s="83" t="str">
        <f>IFERROR(IFERROR(VLOOKUP(I20878,'DE-PARA'!B:D,3,0),VLOOKUP(I20878,'DE-PARA'!C:D,2,0)),"NÃO ENCONTRADO")</f>
        <v>Concessionárias (água, luz e telefone)</v>
      </c>
      <c r="L20878" s="50" t="str">
        <f>VLOOKUP(K20878,'Base -Receita-Despesa'!$B:$AS,1,FALSE)</f>
        <v>Concessionárias (água, luz e telefone)</v>
      </c>
    </row>
    <row r="20879" spans="1:12" x14ac:dyDescent="0.3">
      <c r="A20879" s="82" t="str">
        <f t="shared" si="652"/>
        <v>2020</v>
      </c>
      <c r="B20879" s="260" t="s">
        <v>2228</v>
      </c>
      <c r="C20879" s="261" t="s">
        <v>138</v>
      </c>
      <c r="D20879" s="74" t="str">
        <f t="shared" si="653"/>
        <v>dez/2020</v>
      </c>
      <c r="E20879" s="331">
        <v>44180</v>
      </c>
      <c r="F20879" s="282">
        <v>1267295</v>
      </c>
      <c r="G20879" s="282" t="s">
        <v>2232</v>
      </c>
      <c r="H20879" s="265" t="s">
        <v>5731</v>
      </c>
      <c r="I20879" s="265" t="s">
        <v>2182</v>
      </c>
      <c r="J20879" s="275">
        <v>-1807.33</v>
      </c>
      <c r="K20879" s="83" t="str">
        <f>IFERROR(IFERROR(VLOOKUP(I20879,'DE-PARA'!B:D,3,0),VLOOKUP(I20879,'DE-PARA'!C:D,2,0)),"NÃO ENCONTRADO")</f>
        <v>Materiais</v>
      </c>
      <c r="L20879" s="50" t="str">
        <f>VLOOKUP(K20879,'Base -Receita-Despesa'!$B:$AS,1,FALSE)</f>
        <v>Materiais</v>
      </c>
    </row>
    <row r="20880" spans="1:12" x14ac:dyDescent="0.3">
      <c r="A20880" s="82" t="str">
        <f t="shared" si="652"/>
        <v>2020</v>
      </c>
      <c r="B20880" s="260" t="s">
        <v>2228</v>
      </c>
      <c r="C20880" s="261" t="s">
        <v>138</v>
      </c>
      <c r="D20880" s="74" t="str">
        <f t="shared" si="653"/>
        <v>dez/2020</v>
      </c>
      <c r="E20880" s="331">
        <v>44180</v>
      </c>
      <c r="F20880" s="282">
        <v>909808</v>
      </c>
      <c r="G20880" s="282" t="s">
        <v>2324</v>
      </c>
      <c r="H20880" s="265" t="s">
        <v>5696</v>
      </c>
      <c r="I20880" s="265" t="s">
        <v>2182</v>
      </c>
      <c r="J20880" s="275">
        <v>-1417.07</v>
      </c>
      <c r="K20880" s="83" t="str">
        <f>IFERROR(IFERROR(VLOOKUP(I20880,'DE-PARA'!B:D,3,0),VLOOKUP(I20880,'DE-PARA'!C:D,2,0)),"NÃO ENCONTRADO")</f>
        <v>Materiais</v>
      </c>
      <c r="L20880" s="50" t="str">
        <f>VLOOKUP(K20880,'Base -Receita-Despesa'!$B:$AS,1,FALSE)</f>
        <v>Materiais</v>
      </c>
    </row>
    <row r="20881" spans="1:12" x14ac:dyDescent="0.3">
      <c r="A20881" s="82" t="str">
        <f t="shared" si="652"/>
        <v>2020</v>
      </c>
      <c r="B20881" s="260" t="s">
        <v>2228</v>
      </c>
      <c r="C20881" s="261" t="s">
        <v>138</v>
      </c>
      <c r="D20881" s="74" t="str">
        <f t="shared" si="653"/>
        <v>dez/2020</v>
      </c>
      <c r="E20881" s="331">
        <v>44180</v>
      </c>
      <c r="F20881" s="282">
        <v>20619</v>
      </c>
      <c r="G20881" s="282" t="s">
        <v>2229</v>
      </c>
      <c r="H20881" s="265" t="s">
        <v>6052</v>
      </c>
      <c r="I20881" s="265" t="s">
        <v>618</v>
      </c>
      <c r="J20881" s="275">
        <v>-15626.97</v>
      </c>
      <c r="K20881" s="83" t="str">
        <f>IFERROR(IFERROR(VLOOKUP(I20881,'DE-PARA'!B:D,3,0),VLOOKUP(I20881,'DE-PARA'!C:D,2,0)),"NÃO ENCONTRADO")</f>
        <v>Serviços</v>
      </c>
      <c r="L20881" s="50" t="str">
        <f>VLOOKUP(K20881,'Base -Receita-Despesa'!$B:$AS,1,FALSE)</f>
        <v>Serviços</v>
      </c>
    </row>
    <row r="20882" spans="1:12" x14ac:dyDescent="0.3">
      <c r="A20882" s="82" t="str">
        <f t="shared" si="652"/>
        <v>2020</v>
      </c>
      <c r="B20882" s="260" t="s">
        <v>2228</v>
      </c>
      <c r="C20882" s="261" t="s">
        <v>138</v>
      </c>
      <c r="D20882" s="74" t="str">
        <f t="shared" si="653"/>
        <v>dez/2020</v>
      </c>
      <c r="E20882" s="331">
        <v>44180</v>
      </c>
      <c r="F20882" s="282">
        <v>2814</v>
      </c>
      <c r="G20882" s="282" t="s">
        <v>2229</v>
      </c>
      <c r="H20882" s="265" t="s">
        <v>6051</v>
      </c>
      <c r="I20882" s="265" t="s">
        <v>177</v>
      </c>
      <c r="J20882" s="275">
        <v>-5216.4799999999996</v>
      </c>
      <c r="K20882" s="83" t="str">
        <f>IFERROR(IFERROR(VLOOKUP(I20882,'DE-PARA'!B:D,3,0),VLOOKUP(I20882,'DE-PARA'!C:D,2,0)),"NÃO ENCONTRADO")</f>
        <v>Serviços</v>
      </c>
      <c r="L20882" s="50" t="str">
        <f>VLOOKUP(K20882,'Base -Receita-Despesa'!$B:$AS,1,FALSE)</f>
        <v>Serviços</v>
      </c>
    </row>
    <row r="20883" spans="1:12" x14ac:dyDescent="0.3">
      <c r="A20883" s="82" t="str">
        <f t="shared" si="652"/>
        <v>2020</v>
      </c>
      <c r="B20883" s="260" t="s">
        <v>2228</v>
      </c>
      <c r="C20883" s="261" t="s">
        <v>138</v>
      </c>
      <c r="D20883" s="74" t="str">
        <f t="shared" si="653"/>
        <v>dez/2020</v>
      </c>
      <c r="E20883" s="331">
        <v>44180</v>
      </c>
      <c r="F20883" s="282">
        <v>3255</v>
      </c>
      <c r="G20883" s="282" t="s">
        <v>2229</v>
      </c>
      <c r="H20883" s="265" t="s">
        <v>5275</v>
      </c>
      <c r="I20883" s="265" t="s">
        <v>157</v>
      </c>
      <c r="J20883" s="275">
        <v>-3764.19</v>
      </c>
      <c r="K20883" s="83" t="str">
        <f>IFERROR(IFERROR(VLOOKUP(I20883,'DE-PARA'!B:D,3,0),VLOOKUP(I20883,'DE-PARA'!C:D,2,0)),"NÃO ENCONTRADO")</f>
        <v>Materiais</v>
      </c>
      <c r="L20883" s="50" t="str">
        <f>VLOOKUP(K20883,'Base -Receita-Despesa'!$B:$AS,1,FALSE)</f>
        <v>Materiais</v>
      </c>
    </row>
    <row r="20884" spans="1:12" x14ac:dyDescent="0.3">
      <c r="A20884" s="82" t="str">
        <f t="shared" si="652"/>
        <v>2020</v>
      </c>
      <c r="B20884" s="260" t="s">
        <v>2228</v>
      </c>
      <c r="C20884" s="261" t="s">
        <v>138</v>
      </c>
      <c r="D20884" s="74" t="str">
        <f t="shared" si="653"/>
        <v>dez/2020</v>
      </c>
      <c r="E20884" s="331">
        <v>44180</v>
      </c>
      <c r="F20884" s="282">
        <v>3258</v>
      </c>
      <c r="G20884" s="282" t="s">
        <v>2229</v>
      </c>
      <c r="H20884" s="265" t="s">
        <v>5275</v>
      </c>
      <c r="I20884" s="265" t="s">
        <v>157</v>
      </c>
      <c r="J20884" s="275">
        <v>-4229.2700000000004</v>
      </c>
      <c r="K20884" s="83" t="str">
        <f>IFERROR(IFERROR(VLOOKUP(I20884,'DE-PARA'!B:D,3,0),VLOOKUP(I20884,'DE-PARA'!C:D,2,0)),"NÃO ENCONTRADO")</f>
        <v>Materiais</v>
      </c>
      <c r="L20884" s="50" t="str">
        <f>VLOOKUP(K20884,'Base -Receita-Despesa'!$B:$AS,1,FALSE)</f>
        <v>Materiais</v>
      </c>
    </row>
    <row r="20885" spans="1:12" x14ac:dyDescent="0.3">
      <c r="A20885" s="82" t="str">
        <f t="shared" si="652"/>
        <v>2020</v>
      </c>
      <c r="B20885" s="260" t="s">
        <v>2228</v>
      </c>
      <c r="C20885" s="261" t="s">
        <v>138</v>
      </c>
      <c r="D20885" s="74" t="str">
        <f t="shared" si="653"/>
        <v>dez/2020</v>
      </c>
      <c r="E20885" s="331">
        <v>44180</v>
      </c>
      <c r="F20885" s="282">
        <v>3253</v>
      </c>
      <c r="G20885" s="282" t="s">
        <v>2229</v>
      </c>
      <c r="H20885" s="265" t="s">
        <v>5275</v>
      </c>
      <c r="I20885" s="265" t="s">
        <v>157</v>
      </c>
      <c r="J20885" s="275">
        <v>-4867.55</v>
      </c>
      <c r="K20885" s="83" t="str">
        <f>IFERROR(IFERROR(VLOOKUP(I20885,'DE-PARA'!B:D,3,0),VLOOKUP(I20885,'DE-PARA'!C:D,2,0)),"NÃO ENCONTRADO")</f>
        <v>Materiais</v>
      </c>
      <c r="L20885" s="50" t="str">
        <f>VLOOKUP(K20885,'Base -Receita-Despesa'!$B:$AS,1,FALSE)</f>
        <v>Materiais</v>
      </c>
    </row>
    <row r="20886" spans="1:12" x14ac:dyDescent="0.3">
      <c r="A20886" s="82" t="str">
        <f t="shared" si="652"/>
        <v>2020</v>
      </c>
      <c r="B20886" s="260" t="s">
        <v>2228</v>
      </c>
      <c r="C20886" s="261" t="s">
        <v>138</v>
      </c>
      <c r="D20886" s="74" t="str">
        <f t="shared" si="653"/>
        <v>dez/2020</v>
      </c>
      <c r="E20886" s="331">
        <v>44180</v>
      </c>
      <c r="F20886" s="282">
        <v>3254</v>
      </c>
      <c r="G20886" s="282" t="s">
        <v>2229</v>
      </c>
      <c r="H20886" s="265" t="s">
        <v>5275</v>
      </c>
      <c r="I20886" s="265" t="s">
        <v>157</v>
      </c>
      <c r="J20886" s="275">
        <v>-4988.82</v>
      </c>
      <c r="K20886" s="83" t="str">
        <f>IFERROR(IFERROR(VLOOKUP(I20886,'DE-PARA'!B:D,3,0),VLOOKUP(I20886,'DE-PARA'!C:D,2,0)),"NÃO ENCONTRADO")</f>
        <v>Materiais</v>
      </c>
      <c r="L20886" s="50" t="str">
        <f>VLOOKUP(K20886,'Base -Receita-Despesa'!$B:$AS,1,FALSE)</f>
        <v>Materiais</v>
      </c>
    </row>
    <row r="20887" spans="1:12" x14ac:dyDescent="0.3">
      <c r="A20887" s="82" t="str">
        <f t="shared" si="652"/>
        <v>2020</v>
      </c>
      <c r="B20887" s="260" t="s">
        <v>2228</v>
      </c>
      <c r="C20887" s="261" t="s">
        <v>138</v>
      </c>
      <c r="D20887" s="74" t="str">
        <f t="shared" si="653"/>
        <v>dez/2020</v>
      </c>
      <c r="E20887" s="331">
        <v>44180</v>
      </c>
      <c r="F20887" s="282">
        <v>20507</v>
      </c>
      <c r="G20887" s="282" t="s">
        <v>2229</v>
      </c>
      <c r="H20887" s="265" t="s">
        <v>6052</v>
      </c>
      <c r="I20887" s="265" t="s">
        <v>618</v>
      </c>
      <c r="J20887" s="275">
        <v>-15463.47</v>
      </c>
      <c r="K20887" s="83" t="str">
        <f>IFERROR(IFERROR(VLOOKUP(I20887,'DE-PARA'!B:D,3,0),VLOOKUP(I20887,'DE-PARA'!C:D,2,0)),"NÃO ENCONTRADO")</f>
        <v>Serviços</v>
      </c>
      <c r="L20887" s="50" t="str">
        <f>VLOOKUP(K20887,'Base -Receita-Despesa'!$B:$AS,1,FALSE)</f>
        <v>Serviços</v>
      </c>
    </row>
    <row r="20888" spans="1:12" x14ac:dyDescent="0.3">
      <c r="A20888" s="82" t="str">
        <f t="shared" si="652"/>
        <v>2020</v>
      </c>
      <c r="B20888" s="260" t="s">
        <v>2228</v>
      </c>
      <c r="C20888" s="261" t="s">
        <v>138</v>
      </c>
      <c r="D20888" s="74" t="str">
        <f t="shared" si="653"/>
        <v>dez/2020</v>
      </c>
      <c r="E20888" s="331">
        <v>44180</v>
      </c>
      <c r="F20888" s="282">
        <v>366</v>
      </c>
      <c r="G20888" s="282" t="s">
        <v>2229</v>
      </c>
      <c r="H20888" s="265" t="s">
        <v>6050</v>
      </c>
      <c r="I20888" s="265" t="s">
        <v>164</v>
      </c>
      <c r="J20888" s="275">
        <v>-6600</v>
      </c>
      <c r="K20888" s="83" t="str">
        <f>IFERROR(IFERROR(VLOOKUP(I20888,'DE-PARA'!B:D,3,0),VLOOKUP(I20888,'DE-PARA'!C:D,2,0)),"NÃO ENCONTRADO")</f>
        <v>Concessionárias (água, luz e telefone)</v>
      </c>
      <c r="L20888" s="50" t="str">
        <f>VLOOKUP(K20888,'Base -Receita-Despesa'!$B:$AS,1,FALSE)</f>
        <v>Concessionárias (água, luz e telefone)</v>
      </c>
    </row>
    <row r="20889" spans="1:12" x14ac:dyDescent="0.3">
      <c r="A20889" s="82" t="str">
        <f t="shared" si="652"/>
        <v>2020</v>
      </c>
      <c r="B20889" s="260" t="s">
        <v>2228</v>
      </c>
      <c r="C20889" s="261" t="s">
        <v>138</v>
      </c>
      <c r="D20889" s="74" t="str">
        <f t="shared" si="653"/>
        <v>dez/2020</v>
      </c>
      <c r="E20889" s="331">
        <v>44180</v>
      </c>
      <c r="F20889" s="282">
        <v>332</v>
      </c>
      <c r="G20889" s="282" t="s">
        <v>2229</v>
      </c>
      <c r="H20889" s="265" t="s">
        <v>6114</v>
      </c>
      <c r="I20889" s="265" t="s">
        <v>2181</v>
      </c>
      <c r="J20889" s="275">
        <v>-16676.5</v>
      </c>
      <c r="K20889" s="83" t="str">
        <f>IFERROR(IFERROR(VLOOKUP(I20889,'DE-PARA'!B:D,3,0),VLOOKUP(I20889,'DE-PARA'!C:D,2,0)),"NÃO ENCONTRADO")</f>
        <v>Materiais</v>
      </c>
      <c r="L20889" s="50" t="str">
        <f>VLOOKUP(K20889,'Base -Receita-Despesa'!$B:$AS,1,FALSE)</f>
        <v>Materiais</v>
      </c>
    </row>
    <row r="20890" spans="1:12" x14ac:dyDescent="0.3">
      <c r="A20890" s="82" t="str">
        <f t="shared" si="652"/>
        <v>2020</v>
      </c>
      <c r="B20890" s="260" t="s">
        <v>2228</v>
      </c>
      <c r="C20890" s="261" t="s">
        <v>138</v>
      </c>
      <c r="D20890" s="74" t="str">
        <f t="shared" si="653"/>
        <v>dez/2020</v>
      </c>
      <c r="E20890" s="331">
        <v>44180</v>
      </c>
      <c r="F20890" s="282" t="s">
        <v>1261</v>
      </c>
      <c r="G20890" s="282" t="s">
        <v>2229</v>
      </c>
      <c r="H20890" s="265" t="s">
        <v>879</v>
      </c>
      <c r="I20890" s="265" t="s">
        <v>135</v>
      </c>
      <c r="J20890" s="270">
        <v>-10</v>
      </c>
      <c r="K20890" s="83" t="str">
        <f>IFERROR(IFERROR(VLOOKUP(I20890,'DE-PARA'!B:D,3,0),VLOOKUP(I20890,'DE-PARA'!C:D,2,0)),"NÃO ENCONTRADO")</f>
        <v>Outras Saídas</v>
      </c>
      <c r="L20890" s="50" t="str">
        <f>VLOOKUP(K20890,'Base -Receita-Despesa'!$B:$AS,1,FALSE)</f>
        <v>Outras Saídas</v>
      </c>
    </row>
    <row r="20891" spans="1:12" x14ac:dyDescent="0.3">
      <c r="A20891" s="82" t="str">
        <f t="shared" si="652"/>
        <v>2020</v>
      </c>
      <c r="B20891" s="260" t="s">
        <v>2228</v>
      </c>
      <c r="C20891" s="261" t="s">
        <v>138</v>
      </c>
      <c r="D20891" s="74" t="str">
        <f t="shared" si="653"/>
        <v>dez/2020</v>
      </c>
      <c r="E20891" s="331">
        <v>44180</v>
      </c>
      <c r="F20891" s="282" t="s">
        <v>1261</v>
      </c>
      <c r="G20891" s="282" t="s">
        <v>2229</v>
      </c>
      <c r="H20891" s="265" t="s">
        <v>879</v>
      </c>
      <c r="I20891" s="265" t="s">
        <v>135</v>
      </c>
      <c r="J20891" s="270">
        <v>-10</v>
      </c>
      <c r="K20891" s="83" t="str">
        <f>IFERROR(IFERROR(VLOOKUP(I20891,'DE-PARA'!B:D,3,0),VLOOKUP(I20891,'DE-PARA'!C:D,2,0)),"NÃO ENCONTRADO")</f>
        <v>Outras Saídas</v>
      </c>
      <c r="L20891" s="50" t="str">
        <f>VLOOKUP(K20891,'Base -Receita-Despesa'!$B:$AS,1,FALSE)</f>
        <v>Outras Saídas</v>
      </c>
    </row>
    <row r="20892" spans="1:12" x14ac:dyDescent="0.3">
      <c r="A20892" s="82" t="str">
        <f t="shared" si="652"/>
        <v>2020</v>
      </c>
      <c r="B20892" s="260" t="s">
        <v>2228</v>
      </c>
      <c r="C20892" s="261" t="s">
        <v>138</v>
      </c>
      <c r="D20892" s="74" t="str">
        <f t="shared" si="653"/>
        <v>dez/2020</v>
      </c>
      <c r="E20892" s="331">
        <v>44180</v>
      </c>
      <c r="F20892" s="282" t="s">
        <v>1261</v>
      </c>
      <c r="G20892" s="282" t="s">
        <v>2229</v>
      </c>
      <c r="H20892" s="265" t="s">
        <v>879</v>
      </c>
      <c r="I20892" s="265" t="s">
        <v>135</v>
      </c>
      <c r="J20892" s="270">
        <v>-10</v>
      </c>
      <c r="K20892" s="83" t="str">
        <f>IFERROR(IFERROR(VLOOKUP(I20892,'DE-PARA'!B:D,3,0),VLOOKUP(I20892,'DE-PARA'!C:D,2,0)),"NÃO ENCONTRADO")</f>
        <v>Outras Saídas</v>
      </c>
      <c r="L20892" s="50" t="str">
        <f>VLOOKUP(K20892,'Base -Receita-Despesa'!$B:$AS,1,FALSE)</f>
        <v>Outras Saídas</v>
      </c>
    </row>
    <row r="20893" spans="1:12" x14ac:dyDescent="0.3">
      <c r="A20893" s="82" t="str">
        <f t="shared" si="652"/>
        <v>2020</v>
      </c>
      <c r="B20893" s="260" t="s">
        <v>2228</v>
      </c>
      <c r="C20893" s="261" t="s">
        <v>138</v>
      </c>
      <c r="D20893" s="74" t="str">
        <f t="shared" si="653"/>
        <v>dez/2020</v>
      </c>
      <c r="E20893" s="331">
        <v>44180</v>
      </c>
      <c r="F20893" s="282" t="s">
        <v>1261</v>
      </c>
      <c r="G20893" s="282" t="s">
        <v>2229</v>
      </c>
      <c r="H20893" s="265" t="s">
        <v>879</v>
      </c>
      <c r="I20893" s="265" t="s">
        <v>135</v>
      </c>
      <c r="J20893" s="270">
        <v>-10</v>
      </c>
      <c r="K20893" s="83" t="str">
        <f>IFERROR(IFERROR(VLOOKUP(I20893,'DE-PARA'!B:D,3,0),VLOOKUP(I20893,'DE-PARA'!C:D,2,0)),"NÃO ENCONTRADO")</f>
        <v>Outras Saídas</v>
      </c>
      <c r="L20893" s="50" t="str">
        <f>VLOOKUP(K20893,'Base -Receita-Despesa'!$B:$AS,1,FALSE)</f>
        <v>Outras Saídas</v>
      </c>
    </row>
    <row r="20894" spans="1:12" x14ac:dyDescent="0.3">
      <c r="A20894" s="82" t="str">
        <f t="shared" si="652"/>
        <v>2020</v>
      </c>
      <c r="B20894" s="260" t="s">
        <v>2228</v>
      </c>
      <c r="C20894" s="261" t="s">
        <v>138</v>
      </c>
      <c r="D20894" s="74" t="str">
        <f t="shared" si="653"/>
        <v>dez/2020</v>
      </c>
      <c r="E20894" s="331">
        <v>44180</v>
      </c>
      <c r="F20894" s="282" t="s">
        <v>1261</v>
      </c>
      <c r="G20894" s="282" t="s">
        <v>2229</v>
      </c>
      <c r="H20894" s="265" t="s">
        <v>879</v>
      </c>
      <c r="I20894" s="265" t="s">
        <v>135</v>
      </c>
      <c r="J20894" s="270">
        <v>-10</v>
      </c>
      <c r="K20894" s="83" t="str">
        <f>IFERROR(IFERROR(VLOOKUP(I20894,'DE-PARA'!B:D,3,0),VLOOKUP(I20894,'DE-PARA'!C:D,2,0)),"NÃO ENCONTRADO")</f>
        <v>Outras Saídas</v>
      </c>
      <c r="L20894" s="50" t="str">
        <f>VLOOKUP(K20894,'Base -Receita-Despesa'!$B:$AS,1,FALSE)</f>
        <v>Outras Saídas</v>
      </c>
    </row>
    <row r="20895" spans="1:12" x14ac:dyDescent="0.3">
      <c r="A20895" s="82" t="str">
        <f t="shared" si="652"/>
        <v>2020</v>
      </c>
      <c r="B20895" s="260" t="s">
        <v>2228</v>
      </c>
      <c r="C20895" s="261" t="s">
        <v>138</v>
      </c>
      <c r="D20895" s="74" t="str">
        <f t="shared" si="653"/>
        <v>dez/2020</v>
      </c>
      <c r="E20895" s="331">
        <v>44180</v>
      </c>
      <c r="F20895" s="282" t="s">
        <v>1261</v>
      </c>
      <c r="G20895" s="282" t="s">
        <v>2229</v>
      </c>
      <c r="H20895" s="265" t="s">
        <v>879</v>
      </c>
      <c r="I20895" s="265" t="s">
        <v>135</v>
      </c>
      <c r="J20895" s="270">
        <v>-10</v>
      </c>
      <c r="K20895" s="83" t="str">
        <f>IFERROR(IFERROR(VLOOKUP(I20895,'DE-PARA'!B:D,3,0),VLOOKUP(I20895,'DE-PARA'!C:D,2,0)),"NÃO ENCONTRADO")</f>
        <v>Outras Saídas</v>
      </c>
      <c r="L20895" s="50" t="str">
        <f>VLOOKUP(K20895,'Base -Receita-Despesa'!$B:$AS,1,FALSE)</f>
        <v>Outras Saídas</v>
      </c>
    </row>
    <row r="20896" spans="1:12" x14ac:dyDescent="0.3">
      <c r="A20896" s="82" t="str">
        <f t="shared" si="652"/>
        <v>2020</v>
      </c>
      <c r="B20896" s="260" t="s">
        <v>2228</v>
      </c>
      <c r="C20896" s="261" t="s">
        <v>138</v>
      </c>
      <c r="D20896" s="74" t="str">
        <f t="shared" si="653"/>
        <v>dez/2020</v>
      </c>
      <c r="E20896" s="331">
        <v>44180</v>
      </c>
      <c r="F20896" s="282" t="s">
        <v>1261</v>
      </c>
      <c r="G20896" s="282" t="s">
        <v>2229</v>
      </c>
      <c r="H20896" s="265" t="s">
        <v>262</v>
      </c>
      <c r="I20896" s="265" t="s">
        <v>135</v>
      </c>
      <c r="J20896" s="270">
        <v>-1.23</v>
      </c>
      <c r="K20896" s="83" t="str">
        <f>IFERROR(IFERROR(VLOOKUP(I20896,'DE-PARA'!B:D,3,0),VLOOKUP(I20896,'DE-PARA'!C:D,2,0)),"NÃO ENCONTRADO")</f>
        <v>Outras Saídas</v>
      </c>
      <c r="L20896" s="50" t="str">
        <f>VLOOKUP(K20896,'Base -Receita-Despesa'!$B:$AS,1,FALSE)</f>
        <v>Outras Saídas</v>
      </c>
    </row>
    <row r="20897" spans="1:16" x14ac:dyDescent="0.3">
      <c r="A20897" s="82" t="str">
        <f t="shared" si="652"/>
        <v>2020</v>
      </c>
      <c r="B20897" s="260" t="s">
        <v>2240</v>
      </c>
      <c r="C20897" s="261" t="s">
        <v>138</v>
      </c>
      <c r="D20897" s="74" t="str">
        <f t="shared" si="653"/>
        <v>dez/2020</v>
      </c>
      <c r="E20897" s="331">
        <v>44194</v>
      </c>
      <c r="F20897" s="282" t="s">
        <v>161</v>
      </c>
      <c r="G20897" s="282" t="s">
        <v>2229</v>
      </c>
      <c r="H20897" s="265" t="s">
        <v>161</v>
      </c>
      <c r="I20897" s="265" t="s">
        <v>2168</v>
      </c>
      <c r="J20897" s="275">
        <v>23642.959999999999</v>
      </c>
      <c r="K20897" s="83" t="str">
        <f>IFERROR(IFERROR(VLOOKUP(I20897,'DE-PARA'!B:D,3,0),VLOOKUP(I20897,'DE-PARA'!C:D,2,0)),"NÃO ENCONTRADO")</f>
        <v>Repasses Contrato de Gestão</v>
      </c>
      <c r="L20897" s="50" t="str">
        <f>VLOOKUP(K20897,'Base -Receita-Despesa'!$B:$AS,1,FALSE)</f>
        <v>Repasses Contrato de Gestão</v>
      </c>
    </row>
    <row r="20898" spans="1:16" x14ac:dyDescent="0.3">
      <c r="A20898" s="82" t="str">
        <f t="shared" si="652"/>
        <v>2020</v>
      </c>
      <c r="B20898" s="260" t="s">
        <v>2228</v>
      </c>
      <c r="C20898" s="261" t="s">
        <v>138</v>
      </c>
      <c r="D20898" s="74" t="str">
        <f t="shared" si="653"/>
        <v>dez/2020</v>
      </c>
      <c r="E20898" s="331">
        <v>44195</v>
      </c>
      <c r="F20898" s="282" t="s">
        <v>1267</v>
      </c>
      <c r="G20898" s="282" t="s">
        <v>2229</v>
      </c>
      <c r="H20898" s="265" t="s">
        <v>6139</v>
      </c>
      <c r="I20898" s="265" t="s">
        <v>160</v>
      </c>
      <c r="J20898" s="270">
        <v>81.75</v>
      </c>
      <c r="K20898" s="83" t="str">
        <f>IFERROR(IFERROR(VLOOKUP(I20898,'DE-PARA'!B:D,3,0),VLOOKUP(I20898,'DE-PARA'!C:D,2,0)),"NÃO ENCONTRADO")</f>
        <v>Outras Saídas</v>
      </c>
      <c r="L20898" s="50" t="str">
        <f>VLOOKUP(K20898,'Base -Receita-Despesa'!$B:$AS,1,FALSE)</f>
        <v>Outras Saídas</v>
      </c>
    </row>
    <row r="20899" spans="1:16" x14ac:dyDescent="0.3">
      <c r="A20899" s="82" t="str">
        <f t="shared" si="652"/>
        <v>2020</v>
      </c>
      <c r="B20899" s="260" t="s">
        <v>2240</v>
      </c>
      <c r="C20899" s="261" t="s">
        <v>138</v>
      </c>
      <c r="D20899" s="74" t="str">
        <f t="shared" si="653"/>
        <v>dez/2020</v>
      </c>
      <c r="E20899" s="331">
        <v>44195</v>
      </c>
      <c r="F20899" s="282" t="s">
        <v>5181</v>
      </c>
      <c r="G20899" s="282" t="s">
        <v>2229</v>
      </c>
      <c r="H20899" s="265" t="s">
        <v>6140</v>
      </c>
      <c r="I20899" s="265" t="s">
        <v>2171</v>
      </c>
      <c r="J20899" s="275">
        <v>11466.01</v>
      </c>
      <c r="K20899" s="83" t="str">
        <f>IFERROR(IFERROR(VLOOKUP(I20899,'DE-PARA'!B:D,3,0),VLOOKUP(I20899,'DE-PARA'!C:D,2,0)),"NÃO ENCONTRADO")</f>
        <v>Rendimentos sobre Aplicações Financeiras</v>
      </c>
      <c r="L20899" s="50" t="str">
        <f>VLOOKUP(K20899,'Base -Receita-Despesa'!$B:$AS,1,FALSE)</f>
        <v>Rendimentos sobre Aplicações Financeiras</v>
      </c>
    </row>
    <row r="20900" spans="1:16" x14ac:dyDescent="0.3">
      <c r="A20900" s="82" t="str">
        <f t="shared" si="652"/>
        <v>2020</v>
      </c>
      <c r="B20900" s="260" t="s">
        <v>2228</v>
      </c>
      <c r="C20900" s="261" t="s">
        <v>138</v>
      </c>
      <c r="D20900" s="74" t="str">
        <f t="shared" si="653"/>
        <v>dez/2020</v>
      </c>
      <c r="E20900" s="331">
        <v>44195</v>
      </c>
      <c r="F20900" s="282" t="s">
        <v>5181</v>
      </c>
      <c r="G20900" s="282" t="s">
        <v>2229</v>
      </c>
      <c r="H20900" s="265" t="s">
        <v>6140</v>
      </c>
      <c r="I20900" s="265" t="s">
        <v>2171</v>
      </c>
      <c r="J20900" s="275">
        <v>2581.54</v>
      </c>
      <c r="K20900" s="83" t="str">
        <f>IFERROR(IFERROR(VLOOKUP(I20900,'DE-PARA'!B:D,3,0),VLOOKUP(I20900,'DE-PARA'!C:D,2,0)),"NÃO ENCONTRADO")</f>
        <v>Rendimentos sobre Aplicações Financeiras</v>
      </c>
      <c r="L20900" s="50" t="str">
        <f>VLOOKUP(K20900,'Base -Receita-Despesa'!$B:$AS,1,FALSE)</f>
        <v>Rendimentos sobre Aplicações Financeiras</v>
      </c>
      <c r="P20900" s="290"/>
    </row>
  </sheetData>
  <autoFilter ref="B3:L3" xr:uid="{00000000-0001-0000-0400-000000000000}">
    <sortState xmlns:xlrd2="http://schemas.microsoft.com/office/spreadsheetml/2017/richdata2" ref="B4:L21329">
      <sortCondition ref="E3"/>
    </sortState>
  </autoFilter>
  <conditionalFormatting sqref="K4:K20900">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 ref="P16675" r:id="rId33" xr:uid="{00000000-0004-0000-0400-000020000000}"/>
  </hyperlinks>
  <pageMargins left="0.25" right="0.25" top="0.75" bottom="0.75" header="0.3" footer="0.3"/>
  <pageSetup paperSize="9" scale="55" fitToHeight="0" orientation="landscape" r:id="rId34"/>
  <drawing r:id="rId35"/>
  <legacyDrawing r:id="rId36"/>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I20901:I1048576</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435" t="s">
        <v>38</v>
      </c>
    </row>
    <row r="4" spans="2:10" ht="12" x14ac:dyDescent="0.3">
      <c r="B4" s="87"/>
      <c r="C4" s="87"/>
      <c r="D4" s="88"/>
      <c r="J4" s="435"/>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DOCID-2020503232-2446497</_dlc_DocId>
    <_dlc_DocIdUrl xmlns="c1178b72-d3f5-4356-be28-21acd058a982">
      <Url>https://ibghorg.sharepoint.com/documentos/_layouts/15/DocIdRedir.aspx?ID=DOCID-2020503232-2446497</Url>
      <Description>DOCID-2020503232-2446497</Description>
    </_dlc_DocIdUrl>
  </documentManagement>
</p:properties>
</file>

<file path=customXml/itemProps1.xml><?xml version="1.0" encoding="utf-8"?>
<ds:datastoreItem xmlns:ds="http://schemas.openxmlformats.org/officeDocument/2006/customXml" ds:itemID="{AFE112D0-42D5-4998-8657-8A61E755B9D6}"/>
</file>

<file path=customXml/itemProps2.xml><?xml version="1.0" encoding="utf-8"?>
<ds:datastoreItem xmlns:ds="http://schemas.openxmlformats.org/officeDocument/2006/customXml" ds:itemID="{9FC98DEE-2C5A-4731-9FFA-ECCFF1F9BFB8}"/>
</file>

<file path=customXml/itemProps3.xml><?xml version="1.0" encoding="utf-8"?>
<ds:datastoreItem xmlns:ds="http://schemas.openxmlformats.org/officeDocument/2006/customXml" ds:itemID="{5160811E-B943-459A-A060-1EF0DDA9A267}"/>
</file>

<file path=customXml/itemProps4.xml><?xml version="1.0" encoding="utf-8"?>
<ds:datastoreItem xmlns:ds="http://schemas.openxmlformats.org/officeDocument/2006/customXml" ds:itemID="{3AE542B5-CECE-467C-A9A7-6C704781AE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2022-09-16T18:13:07Z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f50cd6d9-0e67-431c-bdd5-2e91479cfb70</vt:lpwstr>
  </property>
</Properties>
</file>